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hcd-my.sharepoint.com/personal/susan_naramore_hcd_ca_gov/Documents/4. Overall Grant Mngmt/Budget Projections for Posting/"/>
    </mc:Choice>
  </mc:AlternateContent>
  <xr:revisionPtr revIDLastSave="0" documentId="8_{D6D14075-7941-42C3-8247-7D2CCF32D37A}" xr6:coauthVersionLast="46" xr6:coauthVersionMax="46" xr10:uidLastSave="{00000000-0000-0000-0000-000000000000}"/>
  <bookViews>
    <workbookView xWindow="28680" yWindow="-120" windowWidth="29040" windowHeight="15840" activeTab="5" xr2:uid="{507C247D-2ED3-4E8A-8358-50601D0115D4}"/>
  </bookViews>
  <sheets>
    <sheet name="2017 $" sheetId="10" r:id="rId1"/>
    <sheet name="2017 #" sheetId="11" r:id="rId2"/>
    <sheet name="2018 $" sheetId="12" r:id="rId3"/>
    <sheet name="2018 #" sheetId="13" r:id="rId4"/>
    <sheet name="MIT $" sheetId="14" r:id="rId5"/>
    <sheet name="MIT #" sheetId="15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21" i="12" l="1"/>
  <c r="AB24" i="12" s="1"/>
  <c r="AB9" i="12"/>
  <c r="AB12" i="12" s="1"/>
  <c r="AA21" i="12"/>
  <c r="Z21" i="12"/>
  <c r="Y21" i="12"/>
  <c r="Y24" i="12" s="1"/>
  <c r="X21" i="12"/>
  <c r="W21" i="12"/>
  <c r="V21" i="12"/>
  <c r="U21" i="12"/>
  <c r="T21" i="12"/>
  <c r="S21" i="12"/>
  <c r="R21" i="12"/>
  <c r="Q21" i="12"/>
  <c r="Q24" i="12" s="1"/>
  <c r="P21" i="12"/>
  <c r="O21" i="12"/>
  <c r="O24" i="12" s="1"/>
  <c r="N21" i="12"/>
  <c r="N24" i="12" s="1"/>
  <c r="M21" i="12"/>
  <c r="L21" i="12"/>
  <c r="L24" i="12" s="1"/>
  <c r="K21" i="12"/>
  <c r="K24" i="12" s="1"/>
  <c r="J21" i="12"/>
  <c r="I21" i="12"/>
  <c r="H21" i="12"/>
  <c r="H24" i="12" s="1"/>
  <c r="AA9" i="12"/>
  <c r="Z9" i="12"/>
  <c r="Y9" i="12"/>
  <c r="Y12" i="12" s="1"/>
  <c r="X9" i="12"/>
  <c r="W9" i="12"/>
  <c r="V9" i="12"/>
  <c r="U9" i="12"/>
  <c r="T9" i="12"/>
  <c r="T12" i="12" s="1"/>
  <c r="S9" i="12"/>
  <c r="R9" i="12"/>
  <c r="R12" i="12" s="1"/>
  <c r="Q9" i="12"/>
  <c r="P9" i="12"/>
  <c r="P12" i="12" s="1"/>
  <c r="O9" i="12"/>
  <c r="O12" i="12" s="1"/>
  <c r="N9" i="12"/>
  <c r="M9" i="12"/>
  <c r="L9" i="12"/>
  <c r="L12" i="12" s="1"/>
  <c r="K9" i="12"/>
  <c r="J9" i="12"/>
  <c r="I9" i="12"/>
  <c r="H9" i="12"/>
  <c r="BA15" i="14"/>
  <c r="E16" i="15"/>
  <c r="F16" i="15"/>
  <c r="G16" i="15"/>
  <c r="H16" i="15"/>
  <c r="I16" i="15"/>
  <c r="J16" i="15"/>
  <c r="K16" i="15"/>
  <c r="L16" i="15"/>
  <c r="M16" i="15"/>
  <c r="N16" i="15"/>
  <c r="O16" i="15"/>
  <c r="P16" i="15"/>
  <c r="Q16" i="15"/>
  <c r="R16" i="15"/>
  <c r="S16" i="15"/>
  <c r="T16" i="15"/>
  <c r="U16" i="15"/>
  <c r="V16" i="15"/>
  <c r="W16" i="15"/>
  <c r="X16" i="15"/>
  <c r="Y16" i="15"/>
  <c r="Z16" i="15"/>
  <c r="AA16" i="15"/>
  <c r="AB16" i="15"/>
  <c r="AC16" i="15"/>
  <c r="AD16" i="15"/>
  <c r="AE16" i="15"/>
  <c r="AF16" i="15"/>
  <c r="AG16" i="15"/>
  <c r="AH16" i="15"/>
  <c r="AI16" i="15"/>
  <c r="AJ16" i="15"/>
  <c r="AK16" i="15"/>
  <c r="AL16" i="15"/>
  <c r="AM16" i="15"/>
  <c r="AN16" i="15"/>
  <c r="AO16" i="15"/>
  <c r="AP16" i="15"/>
  <c r="AQ16" i="15"/>
  <c r="AR16" i="15"/>
  <c r="AS16" i="15"/>
  <c r="AT16" i="15"/>
  <c r="AU16" i="15"/>
  <c r="AV16" i="15"/>
  <c r="AW16" i="15"/>
  <c r="AX16" i="15"/>
  <c r="AY16" i="15"/>
  <c r="AZ16" i="15"/>
  <c r="D16" i="15"/>
  <c r="BA13" i="15"/>
  <c r="BA14" i="15"/>
  <c r="BA16" i="15" s="1"/>
  <c r="BA15" i="15"/>
  <c r="E18" i="14"/>
  <c r="F18" i="14"/>
  <c r="G18" i="14"/>
  <c r="H18" i="14"/>
  <c r="I18" i="14"/>
  <c r="J18" i="14"/>
  <c r="K18" i="14"/>
  <c r="L18" i="14"/>
  <c r="M18" i="14"/>
  <c r="N18" i="14"/>
  <c r="O18" i="14"/>
  <c r="P18" i="14"/>
  <c r="Q18" i="14"/>
  <c r="R18" i="14"/>
  <c r="S18" i="14"/>
  <c r="T18" i="14"/>
  <c r="U18" i="14"/>
  <c r="V18" i="14"/>
  <c r="W18" i="14"/>
  <c r="X18" i="14"/>
  <c r="Y18" i="14"/>
  <c r="Z18" i="14"/>
  <c r="AA18" i="14"/>
  <c r="AB18" i="14"/>
  <c r="AC18" i="14"/>
  <c r="AD18" i="14"/>
  <c r="AE18" i="14"/>
  <c r="AF18" i="14"/>
  <c r="AG18" i="14"/>
  <c r="AH18" i="14"/>
  <c r="AI18" i="14"/>
  <c r="AJ18" i="14"/>
  <c r="AK18" i="14"/>
  <c r="AL18" i="14"/>
  <c r="AM18" i="14"/>
  <c r="AN18" i="14"/>
  <c r="AO18" i="14"/>
  <c r="AP18" i="14"/>
  <c r="AQ18" i="14"/>
  <c r="AR18" i="14"/>
  <c r="AS18" i="14"/>
  <c r="AT18" i="14"/>
  <c r="AU18" i="14"/>
  <c r="AW18" i="14"/>
  <c r="AX18" i="14"/>
  <c r="AY18" i="14"/>
  <c r="AZ18" i="14"/>
  <c r="D18" i="14"/>
  <c r="BA16" i="14"/>
  <c r="BA17" i="14"/>
  <c r="BA14" i="14"/>
  <c r="AS17" i="14"/>
  <c r="AR17" i="14"/>
  <c r="I17" i="14"/>
  <c r="J17" i="14"/>
  <c r="K17" i="14"/>
  <c r="L17" i="14"/>
  <c r="M17" i="14"/>
  <c r="N17" i="14"/>
  <c r="O17" i="14"/>
  <c r="P17" i="14"/>
  <c r="Q17" i="14"/>
  <c r="R17" i="14"/>
  <c r="S17" i="14"/>
  <c r="T17" i="14"/>
  <c r="U17" i="14"/>
  <c r="V17" i="14"/>
  <c r="W17" i="14"/>
  <c r="X17" i="14"/>
  <c r="Y17" i="14"/>
  <c r="Z17" i="14"/>
  <c r="AA17" i="14"/>
  <c r="AB17" i="14"/>
  <c r="AC17" i="14"/>
  <c r="AD17" i="14"/>
  <c r="AE17" i="14"/>
  <c r="AF17" i="14"/>
  <c r="AG17" i="14"/>
  <c r="AH17" i="14"/>
  <c r="AI17" i="14"/>
  <c r="AJ17" i="14"/>
  <c r="AK17" i="14"/>
  <c r="AL17" i="14"/>
  <c r="AM17" i="14"/>
  <c r="AN17" i="14"/>
  <c r="AO17" i="14"/>
  <c r="AP17" i="14"/>
  <c r="AQ17" i="14"/>
  <c r="H17" i="14"/>
  <c r="BA6" i="15"/>
  <c r="BA7" i="15"/>
  <c r="BA7" i="14"/>
  <c r="BA8" i="14"/>
  <c r="BA5" i="15"/>
  <c r="BA6" i="14"/>
  <c r="BA5" i="14"/>
  <c r="AC9" i="13"/>
  <c r="AC8" i="13"/>
  <c r="AC7" i="13"/>
  <c r="AC6" i="13"/>
  <c r="AC5" i="13"/>
  <c r="AG13" i="10"/>
  <c r="AK6" i="10"/>
  <c r="AK5" i="10"/>
  <c r="AG12" i="11"/>
  <c r="AG13" i="11" s="1"/>
  <c r="AK6" i="11"/>
  <c r="AK5" i="11"/>
  <c r="Q7" i="10"/>
  <c r="AK7" i="10" s="1"/>
  <c r="AA24" i="12"/>
  <c r="Z24" i="12"/>
  <c r="X24" i="12"/>
  <c r="W24" i="12"/>
  <c r="V24" i="12"/>
  <c r="U24" i="12"/>
  <c r="T24" i="12"/>
  <c r="S24" i="12"/>
  <c r="R24" i="12"/>
  <c r="P24" i="12"/>
  <c r="M24" i="12"/>
  <c r="J24" i="12"/>
  <c r="I24" i="12"/>
  <c r="G24" i="12"/>
  <c r="F24" i="12"/>
  <c r="E24" i="12"/>
  <c r="D24" i="12"/>
  <c r="C24" i="12"/>
  <c r="AC23" i="12"/>
  <c r="AC22" i="12"/>
  <c r="AC20" i="12"/>
  <c r="AC19" i="12"/>
  <c r="AC18" i="12"/>
  <c r="AC17" i="12"/>
  <c r="AA12" i="12"/>
  <c r="Z12" i="12"/>
  <c r="X12" i="12"/>
  <c r="W12" i="12"/>
  <c r="V12" i="12"/>
  <c r="U12" i="12"/>
  <c r="S12" i="12"/>
  <c r="Q12" i="12"/>
  <c r="N12" i="12"/>
  <c r="M12" i="12"/>
  <c r="K12" i="12"/>
  <c r="I12" i="12"/>
  <c r="H12" i="12"/>
  <c r="G12" i="12"/>
  <c r="F12" i="12"/>
  <c r="E12" i="12"/>
  <c r="D12" i="12"/>
  <c r="C12" i="12"/>
  <c r="AC11" i="12"/>
  <c r="AC10" i="12"/>
  <c r="AC8" i="12"/>
  <c r="AC7" i="12"/>
  <c r="AC6" i="12"/>
  <c r="AC5" i="12"/>
  <c r="AZ8" i="15"/>
  <c r="AY8" i="15"/>
  <c r="AX8" i="15"/>
  <c r="AW8" i="15"/>
  <c r="AV8" i="15"/>
  <c r="AU8" i="15"/>
  <c r="AT8" i="15"/>
  <c r="AS8" i="15"/>
  <c r="AR8" i="15"/>
  <c r="AQ8" i="15"/>
  <c r="AP8" i="15"/>
  <c r="AO8" i="15"/>
  <c r="AN8" i="15"/>
  <c r="AM8" i="15"/>
  <c r="AL8" i="15"/>
  <c r="AK8" i="15"/>
  <c r="AJ8" i="15"/>
  <c r="AI8" i="15"/>
  <c r="AH8" i="15"/>
  <c r="AG8" i="15"/>
  <c r="AF8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18" i="14"/>
  <c r="AZ9" i="14"/>
  <c r="AY9" i="14"/>
  <c r="AX9" i="14"/>
  <c r="AW9" i="14"/>
  <c r="AV9" i="14"/>
  <c r="AU9" i="14"/>
  <c r="AT9" i="14"/>
  <c r="AS9" i="14"/>
  <c r="AR9" i="14"/>
  <c r="AQ9" i="14"/>
  <c r="AP9" i="14"/>
  <c r="AO9" i="14"/>
  <c r="AN9" i="14"/>
  <c r="AM9" i="14"/>
  <c r="AL9" i="14"/>
  <c r="AK9" i="14"/>
  <c r="AJ9" i="14"/>
  <c r="AI9" i="14"/>
  <c r="AH9" i="14"/>
  <c r="AG9" i="14"/>
  <c r="AF9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AF13" i="11"/>
  <c r="AE13" i="11"/>
  <c r="AD13" i="11"/>
  <c r="AC13" i="11"/>
  <c r="AB13" i="11"/>
  <c r="AA13" i="11"/>
  <c r="Z13" i="11"/>
  <c r="Y13" i="11"/>
  <c r="X13" i="11"/>
  <c r="W13" i="11"/>
  <c r="V13" i="11"/>
  <c r="U13" i="11"/>
  <c r="T13" i="11"/>
  <c r="S13" i="11"/>
  <c r="R13" i="11"/>
  <c r="Q13" i="11"/>
  <c r="P13" i="11"/>
  <c r="O13" i="11"/>
  <c r="N13" i="11"/>
  <c r="M13" i="11"/>
  <c r="L13" i="11"/>
  <c r="K13" i="11"/>
  <c r="J13" i="11"/>
  <c r="I13" i="11"/>
  <c r="H13" i="11"/>
  <c r="G13" i="11"/>
  <c r="F13" i="11"/>
  <c r="E13" i="11"/>
  <c r="D13" i="11"/>
  <c r="AJ7" i="11"/>
  <c r="AI7" i="11"/>
  <c r="AH7" i="11"/>
  <c r="AG7" i="11"/>
  <c r="AF7" i="11"/>
  <c r="AE7" i="11"/>
  <c r="AD7" i="11"/>
  <c r="AC7" i="11"/>
  <c r="AB7" i="11"/>
  <c r="AA7" i="11"/>
  <c r="Z7" i="11"/>
  <c r="Y7" i="11"/>
  <c r="X7" i="11"/>
  <c r="W7" i="11"/>
  <c r="V7" i="11"/>
  <c r="U7" i="11"/>
  <c r="T7" i="11"/>
  <c r="S7" i="11"/>
  <c r="R7" i="11"/>
  <c r="Q7" i="11"/>
  <c r="P7" i="11"/>
  <c r="O7" i="11"/>
  <c r="N7" i="11"/>
  <c r="M7" i="11"/>
  <c r="L7" i="11"/>
  <c r="K7" i="11"/>
  <c r="J7" i="11"/>
  <c r="I7" i="11"/>
  <c r="H7" i="11"/>
  <c r="G7" i="11"/>
  <c r="F7" i="11"/>
  <c r="E7" i="11"/>
  <c r="D7" i="11"/>
  <c r="AJ8" i="10"/>
  <c r="AI8" i="10"/>
  <c r="AH8" i="10"/>
  <c r="AG8" i="10"/>
  <c r="AF8" i="10"/>
  <c r="AE8" i="10"/>
  <c r="AD8" i="10"/>
  <c r="AC8" i="10"/>
  <c r="AB8" i="10"/>
  <c r="AA8" i="10"/>
  <c r="Z8" i="10"/>
  <c r="Y8" i="10"/>
  <c r="X8" i="10"/>
  <c r="W8" i="10"/>
  <c r="V8" i="10"/>
  <c r="U8" i="10"/>
  <c r="T8" i="10"/>
  <c r="S8" i="10"/>
  <c r="R8" i="10"/>
  <c r="Q8" i="10"/>
  <c r="P8" i="10"/>
  <c r="O8" i="10"/>
  <c r="N8" i="10"/>
  <c r="M8" i="10"/>
  <c r="L8" i="10"/>
  <c r="K8" i="10"/>
  <c r="J8" i="10"/>
  <c r="I8" i="10"/>
  <c r="H8" i="10"/>
  <c r="G8" i="10"/>
  <c r="F8" i="10"/>
  <c r="E8" i="10"/>
  <c r="D8" i="10"/>
  <c r="C8" i="10"/>
  <c r="AC21" i="12" l="1"/>
  <c r="AC9" i="12"/>
  <c r="J12" i="12"/>
  <c r="AV18" i="14"/>
  <c r="BA18" i="14"/>
  <c r="AK7" i="11"/>
  <c r="BA8" i="15"/>
  <c r="BA9" i="14"/>
  <c r="AC10" i="13"/>
  <c r="AK8" i="10"/>
  <c r="AF15" i="10"/>
  <c r="AC24" i="12" l="1"/>
  <c r="AC12" i="12"/>
  <c r="AC15" i="10"/>
  <c r="AB15" i="10"/>
  <c r="AA15" i="10"/>
  <c r="Z15" i="10"/>
  <c r="Y15" i="10"/>
  <c r="X15" i="10"/>
  <c r="W15" i="10"/>
  <c r="V15" i="10"/>
  <c r="U15" i="10"/>
  <c r="AE15" i="10"/>
  <c r="F15" i="10"/>
  <c r="E15" i="10"/>
  <c r="D15" i="10"/>
  <c r="C15" i="10"/>
  <c r="H15" i="10" l="1"/>
  <c r="G15" i="10"/>
  <c r="I15" i="10" l="1"/>
  <c r="J15" i="10"/>
  <c r="K15" i="10" l="1"/>
  <c r="L15" i="10" l="1"/>
  <c r="M15" i="10"/>
  <c r="N15" i="10" l="1"/>
  <c r="O15" i="10" l="1"/>
  <c r="P15" i="10" l="1"/>
  <c r="Q15" i="10" l="1"/>
  <c r="R15" i="10" l="1"/>
  <c r="S15" i="10" l="1"/>
  <c r="T15" i="10" l="1"/>
  <c r="AG14" i="10"/>
  <c r="AG15" i="10" s="1"/>
  <c r="AD15" i="10"/>
</calcChain>
</file>

<file path=xl/sharedStrings.xml><?xml version="1.0" encoding="utf-8"?>
<sst xmlns="http://schemas.openxmlformats.org/spreadsheetml/2006/main" count="505" uniqueCount="47">
  <si>
    <t>PROJECTIONS: B-18-DP-06-0001</t>
  </si>
  <si>
    <t>TOTAL</t>
  </si>
  <si>
    <t>Program</t>
  </si>
  <si>
    <t>Budget</t>
  </si>
  <si>
    <t>Q3</t>
  </si>
  <si>
    <t>Q4</t>
  </si>
  <si>
    <t>Q1</t>
  </si>
  <si>
    <t>Q2</t>
  </si>
  <si>
    <t>2017 HIM Administration</t>
  </si>
  <si>
    <t>2017 Multi-Family</t>
  </si>
  <si>
    <t>2017 Owner-Occupied Reconstruction</t>
  </si>
  <si>
    <t>PROJECTIONS: B-19-DP-06-0001</t>
  </si>
  <si>
    <t>AP Budget</t>
  </si>
  <si>
    <t>2017 Infrastructure</t>
  </si>
  <si>
    <t>Accomplishments</t>
  </si>
  <si>
    <t># Mulitfamily Units Completed</t>
  </si>
  <si>
    <t># Single Family Units Completed</t>
  </si>
  <si>
    <t># Infrastructure Projects Completed</t>
  </si>
  <si>
    <t>PROJECTIONS: B-19-DV-06-0001</t>
  </si>
  <si>
    <t>Owner-Occupied Rehab and Reconstruction</t>
  </si>
  <si>
    <t>Multi-Family and Small Rental Program</t>
  </si>
  <si>
    <t>Infrastructure</t>
  </si>
  <si>
    <t>Workforce Development</t>
  </si>
  <si>
    <t>Planning</t>
  </si>
  <si>
    <t>State and Local Program Delivery</t>
  </si>
  <si>
    <t>State and Local Administration</t>
  </si>
  <si>
    <t>PROJECTIONS: B-19-DV-06-0002</t>
  </si>
  <si>
    <t>PROJECTIONS: B-19-DV-06-0001, B-19-DV-06-0002</t>
  </si>
  <si>
    <t># of Plans Completed</t>
  </si>
  <si>
    <t>2018 Owner Occupied</t>
  </si>
  <si>
    <t>2018 Multifamily</t>
  </si>
  <si>
    <t>2018 Infrastructure</t>
  </si>
  <si>
    <t>2018 Workforce Development</t>
  </si>
  <si>
    <t># of Persons Served</t>
  </si>
  <si>
    <t>PROJECTIONS: B-18-DP-06-0002 (2017)</t>
  </si>
  <si>
    <t>2017 MIT Administration</t>
  </si>
  <si>
    <t>2017 MIT Planning</t>
  </si>
  <si>
    <t>2017 MIT Public Services</t>
  </si>
  <si>
    <t>2017 MIT Infrastructure</t>
  </si>
  <si>
    <t>PROJECTIONS: B-19-DT-06-0001 (2018)</t>
  </si>
  <si>
    <t>2018 MIT Administration</t>
  </si>
  <si>
    <t>2018 MIT Planning</t>
  </si>
  <si>
    <t>2018 MIT Public Services</t>
  </si>
  <si>
    <t>2018 MIT Infrastructure</t>
  </si>
  <si>
    <t># of People Served</t>
  </si>
  <si>
    <t>2018 Planning/TA</t>
  </si>
  <si>
    <t># of Plans/Processes Completed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</si>
</sst>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8"/>
      <name val="Calibri"/>
      <family val="2"/>
      <scheme val="minor"/>
    </font>
    <font>
      <b/>
      <sz val="16"/>
      <color theme="5" tint="-0.499984740745262"/>
      <name val="Calibri Light"/>
      <family val="2"/>
      <scheme val="major"/>
    </font>
    <font>
      <b/>
      <sz val="11"/>
      <color rgb="FFFFFFFF"/>
      <name val="Calibri Light"/>
      <family val="2"/>
      <scheme val="major"/>
    </font>
    <font>
      <b/>
      <sz val="12"/>
      <color theme="5" tint="-0.49998474074526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rgb="FFFFFFFF"/>
      <name val="Arial"/>
      <family val="2"/>
    </font>
    <font>
      <b/>
      <sz val="12"/>
      <color theme="4" tint="-0.499984740745262"/>
      <name val="Arial"/>
      <family val="2"/>
    </font>
    <font>
      <sz val="12"/>
      <color rgb="FF000000"/>
      <name val="Arial"/>
      <family val="2"/>
    </font>
    <font>
      <b/>
      <sz val="12"/>
      <color theme="9" tint="-0.499984740745262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65911"/>
        <bgColor indexed="64"/>
      </patternFill>
    </fill>
    <fill>
      <patternFill patternType="solid">
        <fgColor rgb="FF54823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7">
    <xf numFmtId="0" fontId="0" fillId="0" borderId="0" xfId="0"/>
    <xf numFmtId="164" fontId="2" fillId="0" borderId="1" xfId="1" applyNumberFormat="1" applyFont="1" applyBorder="1" applyProtection="1">
      <protection locked="0"/>
    </xf>
    <xf numFmtId="164" fontId="2" fillId="0" borderId="3" xfId="1" applyNumberFormat="1" applyFont="1" applyBorder="1" applyProtection="1">
      <protection locked="0"/>
    </xf>
    <xf numFmtId="0" fontId="2" fillId="3" borderId="0" xfId="0" applyFont="1" applyFill="1" applyProtection="1"/>
    <xf numFmtId="0" fontId="3" fillId="3" borderId="0" xfId="0" applyFont="1" applyFill="1" applyAlignment="1" applyProtection="1">
      <alignment horizontal="center" vertical="center"/>
    </xf>
    <xf numFmtId="164" fontId="2" fillId="3" borderId="0" xfId="0" applyNumberFormat="1" applyFont="1" applyFill="1" applyProtection="1"/>
    <xf numFmtId="0" fontId="3" fillId="3" borderId="0" xfId="0" applyFont="1" applyFill="1" applyAlignment="1" applyProtection="1">
      <alignment horizontal="center"/>
    </xf>
    <xf numFmtId="0" fontId="3" fillId="3" borderId="0" xfId="0" applyFont="1" applyFill="1" applyProtection="1"/>
    <xf numFmtId="9" fontId="2" fillId="3" borderId="0" xfId="2" applyFont="1" applyFill="1" applyProtection="1"/>
    <xf numFmtId="44" fontId="2" fillId="3" borderId="0" xfId="1" applyFont="1" applyFill="1" applyProtection="1"/>
    <xf numFmtId="44" fontId="2" fillId="3" borderId="0" xfId="0" applyNumberFormat="1" applyFont="1" applyFill="1" applyProtection="1"/>
    <xf numFmtId="165" fontId="2" fillId="3" borderId="0" xfId="0" applyNumberFormat="1" applyFont="1" applyFill="1" applyProtection="1"/>
    <xf numFmtId="164" fontId="5" fillId="3" borderId="0" xfId="0" applyNumberFormat="1" applyFont="1" applyFill="1" applyProtection="1">
      <protection locked="0"/>
    </xf>
    <xf numFmtId="164" fontId="3" fillId="5" borderId="1" xfId="0" applyNumberFormat="1" applyFont="1" applyFill="1" applyBorder="1" applyAlignment="1" applyProtection="1">
      <alignment horizontal="center" vertical="center"/>
      <protection locked="0"/>
    </xf>
    <xf numFmtId="164" fontId="2" fillId="3" borderId="1" xfId="0" applyNumberFormat="1" applyFont="1" applyFill="1" applyBorder="1" applyProtection="1">
      <protection locked="0"/>
    </xf>
    <xf numFmtId="166" fontId="3" fillId="3" borderId="6" xfId="0" applyNumberFormat="1" applyFont="1" applyFill="1" applyBorder="1" applyProtection="1">
      <protection locked="0"/>
    </xf>
    <xf numFmtId="166" fontId="3" fillId="3" borderId="1" xfId="0" applyNumberFormat="1" applyFont="1" applyFill="1" applyBorder="1" applyProtection="1">
      <protection locked="0"/>
    </xf>
    <xf numFmtId="164" fontId="3" fillId="5" borderId="1" xfId="0" applyNumberFormat="1" applyFont="1" applyFill="1" applyBorder="1" applyProtection="1">
      <protection locked="0"/>
    </xf>
    <xf numFmtId="0" fontId="3" fillId="5" borderId="1" xfId="0" applyFont="1" applyFill="1" applyBorder="1" applyAlignment="1" applyProtection="1">
      <alignment horizontal="center" vertical="center"/>
      <protection locked="0"/>
    </xf>
    <xf numFmtId="0" fontId="3" fillId="5" borderId="3" xfId="0" applyFont="1" applyFill="1" applyBorder="1" applyAlignment="1" applyProtection="1">
      <alignment horizontal="center" vertical="center"/>
      <protection locked="0"/>
    </xf>
    <xf numFmtId="164" fontId="3" fillId="5" borderId="3" xfId="0" applyNumberFormat="1" applyFont="1" applyFill="1" applyBorder="1" applyProtection="1"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0" fontId="3" fillId="5" borderId="1" xfId="0" applyFont="1" applyFill="1" applyBorder="1" applyAlignment="1" applyProtection="1">
      <alignment horizontal="left"/>
      <protection locked="0"/>
    </xf>
    <xf numFmtId="0" fontId="6" fillId="10" borderId="7" xfId="0" applyFont="1" applyFill="1" applyBorder="1" applyAlignment="1" applyProtection="1">
      <alignment vertical="center"/>
      <protection locked="0"/>
    </xf>
    <xf numFmtId="0" fontId="3" fillId="10" borderId="8" xfId="0" applyFont="1" applyFill="1" applyBorder="1" applyAlignment="1" applyProtection="1">
      <alignment horizontal="center" vertical="center"/>
      <protection locked="0"/>
    </xf>
    <xf numFmtId="164" fontId="7" fillId="3" borderId="0" xfId="0" applyNumberFormat="1" applyFont="1" applyFill="1" applyProtection="1"/>
    <xf numFmtId="1" fontId="8" fillId="3" borderId="0" xfId="0" applyNumberFormat="1" applyFont="1" applyFill="1" applyProtection="1"/>
    <xf numFmtId="0" fontId="8" fillId="3" borderId="0" xfId="0" applyFont="1" applyFill="1" applyProtection="1"/>
    <xf numFmtId="0" fontId="9" fillId="3" borderId="0" xfId="0" applyFont="1" applyFill="1" applyAlignment="1" applyProtection="1">
      <alignment horizontal="center" vertical="center"/>
    </xf>
    <xf numFmtId="0" fontId="9" fillId="10" borderId="8" xfId="0" applyFont="1" applyFill="1" applyBorder="1" applyAlignment="1" applyProtection="1">
      <alignment horizontal="center" vertical="center"/>
      <protection locked="0"/>
    </xf>
    <xf numFmtId="1" fontId="9" fillId="5" borderId="1" xfId="0" applyNumberFormat="1" applyFont="1" applyFill="1" applyBorder="1" applyAlignment="1" applyProtection="1">
      <alignment horizontal="center" vertical="center"/>
      <protection locked="0"/>
    </xf>
    <xf numFmtId="1" fontId="9" fillId="5" borderId="6" xfId="0" applyNumberFormat="1" applyFont="1" applyFill="1" applyBorder="1" applyAlignment="1" applyProtection="1">
      <alignment horizontal="center" vertical="center"/>
      <protection locked="0"/>
    </xf>
    <xf numFmtId="1" fontId="9" fillId="5" borderId="9" xfId="0" applyNumberFormat="1" applyFont="1" applyFill="1" applyBorder="1" applyAlignment="1" applyProtection="1">
      <alignment horizontal="center" vertical="center"/>
      <protection locked="0"/>
    </xf>
    <xf numFmtId="1" fontId="8" fillId="3" borderId="1" xfId="0" applyNumberFormat="1" applyFont="1" applyFill="1" applyBorder="1" applyProtection="1">
      <protection locked="0"/>
    </xf>
    <xf numFmtId="1" fontId="8" fillId="0" borderId="1" xfId="0" applyNumberFormat="1" applyFont="1" applyBorder="1" applyProtection="1">
      <protection locked="0"/>
    </xf>
    <xf numFmtId="166" fontId="9" fillId="3" borderId="6" xfId="0" applyNumberFormat="1" applyFont="1" applyFill="1" applyBorder="1" applyProtection="1">
      <protection locked="0"/>
    </xf>
    <xf numFmtId="166" fontId="9" fillId="3" borderId="1" xfId="0" applyNumberFormat="1" applyFont="1" applyFill="1" applyBorder="1" applyProtection="1">
      <protection locked="0"/>
    </xf>
    <xf numFmtId="1" fontId="9" fillId="5" borderId="1" xfId="0" applyNumberFormat="1" applyFont="1" applyFill="1" applyBorder="1" applyProtection="1">
      <protection locked="0"/>
    </xf>
    <xf numFmtId="166" fontId="9" fillId="5" borderId="1" xfId="0" applyNumberFormat="1" applyFont="1" applyFill="1" applyBorder="1" applyProtection="1">
      <protection locked="0"/>
    </xf>
    <xf numFmtId="0" fontId="9" fillId="5" borderId="1" xfId="0" applyFont="1" applyFill="1" applyBorder="1" applyAlignment="1" applyProtection="1">
      <alignment horizontal="center" vertical="center"/>
      <protection locked="0"/>
    </xf>
    <xf numFmtId="164" fontId="8" fillId="3" borderId="1" xfId="0" applyNumberFormat="1" applyFont="1" applyFill="1" applyBorder="1" applyProtection="1">
      <protection locked="0"/>
    </xf>
    <xf numFmtId="164" fontId="9" fillId="5" borderId="1" xfId="0" applyNumberFormat="1" applyFont="1" applyFill="1" applyBorder="1" applyProtection="1">
      <protection locked="0"/>
    </xf>
    <xf numFmtId="164" fontId="7" fillId="3" borderId="0" xfId="0" applyNumberFormat="1" applyFont="1" applyFill="1" applyProtection="1">
      <protection locked="0"/>
    </xf>
    <xf numFmtId="164" fontId="8" fillId="3" borderId="0" xfId="0" applyNumberFormat="1" applyFont="1" applyFill="1" applyProtection="1"/>
    <xf numFmtId="0" fontId="9" fillId="3" borderId="0" xfId="0" applyFont="1" applyFill="1" applyAlignment="1" applyProtection="1">
      <alignment horizontal="center"/>
    </xf>
    <xf numFmtId="0" fontId="9" fillId="5" borderId="1" xfId="0" applyFont="1" applyFill="1" applyBorder="1" applyAlignment="1" applyProtection="1">
      <alignment horizontal="center"/>
      <protection locked="0"/>
    </xf>
    <xf numFmtId="1" fontId="9" fillId="5" borderId="3" xfId="0" applyNumberFormat="1" applyFont="1" applyFill="1" applyBorder="1" applyAlignment="1" applyProtection="1">
      <alignment horizontal="center" vertical="center"/>
      <protection locked="0"/>
    </xf>
    <xf numFmtId="1" fontId="8" fillId="0" borderId="1" xfId="1" applyNumberFormat="1" applyFont="1" applyBorder="1" applyProtection="1">
      <protection locked="0"/>
    </xf>
    <xf numFmtId="0" fontId="8" fillId="0" borderId="1" xfId="0" applyFont="1" applyBorder="1" applyProtection="1">
      <protection locked="0"/>
    </xf>
    <xf numFmtId="1" fontId="8" fillId="0" borderId="3" xfId="1" applyNumberFormat="1" applyFont="1" applyBorder="1" applyProtection="1">
      <protection locked="0"/>
    </xf>
    <xf numFmtId="0" fontId="9" fillId="5" borderId="1" xfId="0" applyFont="1" applyFill="1" applyBorder="1" applyAlignment="1" applyProtection="1">
      <alignment horizontal="left"/>
      <protection locked="0"/>
    </xf>
    <xf numFmtId="0" fontId="9" fillId="5" borderId="1" xfId="0" applyFont="1" applyFill="1" applyBorder="1" applyAlignment="1" applyProtection="1">
      <alignment horizontal="right"/>
      <protection locked="0"/>
    </xf>
    <xf numFmtId="1" fontId="9" fillId="5" borderId="3" xfId="0" applyNumberFormat="1" applyFont="1" applyFill="1" applyBorder="1" applyProtection="1">
      <protection locked="0"/>
    </xf>
    <xf numFmtId="1" fontId="8" fillId="3" borderId="0" xfId="2" applyNumberFormat="1" applyFont="1" applyFill="1" applyProtection="1"/>
    <xf numFmtId="164" fontId="9" fillId="5" borderId="1" xfId="0" applyNumberFormat="1" applyFont="1" applyFill="1" applyBorder="1" applyAlignment="1" applyProtection="1">
      <alignment horizontal="center" vertical="center"/>
      <protection locked="0"/>
    </xf>
    <xf numFmtId="164" fontId="12" fillId="3" borderId="0" xfId="0" applyNumberFormat="1" applyFont="1" applyFill="1" applyProtection="1">
      <protection locked="0"/>
    </xf>
    <xf numFmtId="0" fontId="10" fillId="6" borderId="1" xfId="0" applyFont="1" applyFill="1" applyBorder="1" applyAlignment="1" applyProtection="1">
      <alignment horizontal="center" vertical="center"/>
      <protection locked="0"/>
    </xf>
    <xf numFmtId="0" fontId="10" fillId="6" borderId="5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164" fontId="9" fillId="2" borderId="1" xfId="0" applyNumberFormat="1" applyFont="1" applyFill="1" applyBorder="1" applyAlignment="1" applyProtection="1">
      <alignment horizontal="center" vertical="center"/>
      <protection locked="0"/>
    </xf>
    <xf numFmtId="0" fontId="10" fillId="6" borderId="6" xfId="0" applyFont="1" applyFill="1" applyBorder="1" applyAlignment="1" applyProtection="1">
      <alignment vertical="center"/>
      <protection locked="0"/>
    </xf>
    <xf numFmtId="164" fontId="8" fillId="3" borderId="0" xfId="0" applyNumberFormat="1" applyFont="1" applyFill="1" applyProtection="1">
      <protection locked="0"/>
    </xf>
    <xf numFmtId="165" fontId="8" fillId="3" borderId="1" xfId="0" applyNumberFormat="1" applyFont="1" applyFill="1" applyBorder="1" applyProtection="1">
      <protection locked="0"/>
    </xf>
    <xf numFmtId="8" fontId="13" fillId="9" borderId="1" xfId="0" applyNumberFormat="1" applyFont="1" applyFill="1" applyBorder="1" applyAlignment="1" applyProtection="1">
      <alignment wrapText="1"/>
      <protection locked="0"/>
    </xf>
    <xf numFmtId="8" fontId="13" fillId="9" borderId="3" xfId="0" applyNumberFormat="1" applyFont="1" applyFill="1" applyBorder="1" applyAlignment="1" applyProtection="1">
      <alignment wrapText="1"/>
      <protection locked="0"/>
    </xf>
    <xf numFmtId="165" fontId="9" fillId="3" borderId="1" xfId="0" applyNumberFormat="1" applyFont="1" applyFill="1" applyBorder="1" applyProtection="1">
      <protection locked="0"/>
    </xf>
    <xf numFmtId="164" fontId="9" fillId="2" borderId="1" xfId="0" applyNumberFormat="1" applyFont="1" applyFill="1" applyBorder="1" applyProtection="1">
      <protection locked="0"/>
    </xf>
    <xf numFmtId="165" fontId="9" fillId="2" borderId="1" xfId="0" applyNumberFormat="1" applyFont="1" applyFill="1" applyBorder="1" applyProtection="1">
      <protection locked="0"/>
    </xf>
    <xf numFmtId="165" fontId="8" fillId="3" borderId="0" xfId="0" applyNumberFormat="1" applyFont="1" applyFill="1" applyProtection="1"/>
    <xf numFmtId="0" fontId="9" fillId="3" borderId="0" xfId="0" applyFont="1" applyFill="1" applyProtection="1"/>
    <xf numFmtId="165" fontId="9" fillId="3" borderId="0" xfId="0" applyNumberFormat="1" applyFont="1" applyFill="1" applyAlignment="1" applyProtection="1">
      <alignment horizontal="center" vertical="center"/>
    </xf>
    <xf numFmtId="0" fontId="9" fillId="3" borderId="0" xfId="0" applyFont="1" applyFill="1" applyBorder="1" applyProtection="1"/>
    <xf numFmtId="165" fontId="8" fillId="3" borderId="0" xfId="0" applyNumberFormat="1" applyFont="1" applyFill="1" applyBorder="1" applyProtection="1"/>
    <xf numFmtId="1" fontId="10" fillId="6" borderId="1" xfId="0" applyNumberFormat="1" applyFont="1" applyFill="1" applyBorder="1" applyAlignment="1" applyProtection="1">
      <alignment horizontal="center" vertical="center"/>
      <protection locked="0"/>
    </xf>
    <xf numFmtId="1" fontId="9" fillId="2" borderId="1" xfId="0" applyNumberFormat="1" applyFont="1" applyFill="1" applyBorder="1" applyAlignment="1" applyProtection="1">
      <alignment horizontal="center" vertical="center"/>
      <protection locked="0"/>
    </xf>
    <xf numFmtId="0" fontId="10" fillId="6" borderId="6" xfId="0" applyFont="1" applyFill="1" applyBorder="1" applyAlignment="1" applyProtection="1">
      <alignment horizontal="center" vertical="center"/>
      <protection locked="0"/>
    </xf>
    <xf numFmtId="3" fontId="9" fillId="3" borderId="1" xfId="0" applyNumberFormat="1" applyFont="1" applyFill="1" applyBorder="1" applyProtection="1">
      <protection locked="0"/>
    </xf>
    <xf numFmtId="1" fontId="9" fillId="2" borderId="1" xfId="0" applyNumberFormat="1" applyFont="1" applyFill="1" applyBorder="1" applyProtection="1">
      <protection locked="0"/>
    </xf>
    <xf numFmtId="3" fontId="9" fillId="2" borderId="1" xfId="0" applyNumberFormat="1" applyFont="1" applyFill="1" applyBorder="1" applyProtection="1">
      <protection locked="0"/>
    </xf>
    <xf numFmtId="164" fontId="14" fillId="3" borderId="0" xfId="0" applyNumberFormat="1" applyFont="1" applyFill="1" applyProtection="1">
      <protection locked="0"/>
    </xf>
    <xf numFmtId="0" fontId="11" fillId="11" borderId="10" xfId="0" applyFont="1" applyFill="1" applyBorder="1" applyAlignment="1" applyProtection="1">
      <alignment horizontal="center" vertical="center"/>
      <protection locked="0"/>
    </xf>
    <xf numFmtId="0" fontId="9" fillId="8" borderId="1" xfId="0" applyFont="1" applyFill="1" applyBorder="1" applyAlignment="1" applyProtection="1">
      <alignment horizontal="center" vertical="center"/>
      <protection locked="0"/>
    </xf>
    <xf numFmtId="164" fontId="9" fillId="8" borderId="1" xfId="0" applyNumberFormat="1" applyFont="1" applyFill="1" applyBorder="1" applyAlignment="1" applyProtection="1">
      <alignment horizontal="center" vertical="center"/>
      <protection locked="0"/>
    </xf>
    <xf numFmtId="0" fontId="11" fillId="11" borderId="10" xfId="0" applyFont="1" applyFill="1" applyBorder="1" applyAlignment="1" applyProtection="1">
      <alignment vertical="center"/>
      <protection locked="0"/>
    </xf>
    <xf numFmtId="164" fontId="9" fillId="3" borderId="1" xfId="0" applyNumberFormat="1" applyFont="1" applyFill="1" applyBorder="1" applyProtection="1">
      <protection locked="0"/>
    </xf>
    <xf numFmtId="164" fontId="9" fillId="8" borderId="1" xfId="0" applyNumberFormat="1" applyFont="1" applyFill="1" applyBorder="1" applyProtection="1">
      <protection locked="0"/>
    </xf>
    <xf numFmtId="10" fontId="8" fillId="3" borderId="0" xfId="2" applyNumberFormat="1" applyFont="1" applyFill="1" applyProtection="1"/>
    <xf numFmtId="1" fontId="9" fillId="8" borderId="1" xfId="0" applyNumberFormat="1" applyFont="1" applyFill="1" applyBorder="1" applyAlignment="1" applyProtection="1">
      <alignment horizontal="center" vertical="center"/>
      <protection locked="0"/>
    </xf>
    <xf numFmtId="0" fontId="11" fillId="11" borderId="9" xfId="0" applyFont="1" applyFill="1" applyBorder="1" applyAlignment="1" applyProtection="1">
      <alignment vertical="center"/>
      <protection locked="0"/>
    </xf>
    <xf numFmtId="3" fontId="8" fillId="3" borderId="1" xfId="3" applyNumberFormat="1" applyFont="1" applyFill="1" applyBorder="1" applyProtection="1">
      <protection locked="0"/>
    </xf>
    <xf numFmtId="1" fontId="9" fillId="8" borderId="1" xfId="0" applyNumberFormat="1" applyFont="1" applyFill="1" applyBorder="1" applyProtection="1">
      <protection locked="0"/>
    </xf>
    <xf numFmtId="3" fontId="9" fillId="8" borderId="1" xfId="0" applyNumberFormat="1" applyFont="1" applyFill="1" applyBorder="1" applyProtection="1">
      <protection locked="0"/>
    </xf>
    <xf numFmtId="0" fontId="3" fillId="4" borderId="2" xfId="0" applyFont="1" applyFill="1" applyBorder="1" applyAlignment="1" applyProtection="1">
      <alignment horizontal="center" vertical="center"/>
      <protection locked="0"/>
    </xf>
    <xf numFmtId="0" fontId="3" fillId="4" borderId="3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1" fontId="9" fillId="4" borderId="2" xfId="0" applyNumberFormat="1" applyFont="1" applyFill="1" applyBorder="1" applyAlignment="1" applyProtection="1">
      <alignment horizontal="center" vertical="center"/>
      <protection locked="0"/>
    </xf>
    <xf numFmtId="1" fontId="9" fillId="4" borderId="4" xfId="0" applyNumberFormat="1" applyFont="1" applyFill="1" applyBorder="1" applyAlignment="1" applyProtection="1">
      <alignment horizontal="center" vertical="center"/>
      <protection locked="0"/>
    </xf>
    <xf numFmtId="1" fontId="9" fillId="4" borderId="3" xfId="0" applyNumberFormat="1" applyFont="1" applyFill="1" applyBorder="1" applyAlignment="1" applyProtection="1">
      <alignment horizontal="center" vertical="center"/>
      <protection locked="0"/>
    </xf>
    <xf numFmtId="1" fontId="9" fillId="4" borderId="7" xfId="0" applyNumberFormat="1" applyFont="1" applyFill="1" applyBorder="1" applyAlignment="1" applyProtection="1">
      <alignment horizontal="center" vertical="center"/>
      <protection locked="0"/>
    </xf>
    <xf numFmtId="1" fontId="9" fillId="4" borderId="1" xfId="0" applyNumberFormat="1" applyFont="1" applyFill="1" applyBorder="1" applyAlignment="1" applyProtection="1">
      <alignment horizontal="center" vertical="center"/>
      <protection locked="0"/>
    </xf>
    <xf numFmtId="0" fontId="10" fillId="6" borderId="1" xfId="0" applyFont="1" applyFill="1" applyBorder="1" applyAlignment="1" applyProtection="1">
      <alignment horizontal="center" vertical="center"/>
      <protection locked="0"/>
    </xf>
    <xf numFmtId="1" fontId="10" fillId="6" borderId="1" xfId="0" applyNumberFormat="1" applyFont="1" applyFill="1" applyBorder="1" applyAlignment="1" applyProtection="1">
      <alignment horizontal="center" vertical="center"/>
      <protection locked="0"/>
    </xf>
    <xf numFmtId="0" fontId="10" fillId="7" borderId="1" xfId="0" applyFont="1" applyFill="1" applyBorder="1" applyAlignment="1" applyProtection="1">
      <alignment horizontal="center" vertical="center"/>
      <protection locked="0"/>
    </xf>
    <xf numFmtId="1" fontId="10" fillId="7" borderId="1" xfId="0" applyNumberFormat="1" applyFont="1" applyFill="1" applyBorder="1" applyAlignment="1" applyProtection="1">
      <alignment horizontal="center" vertical="center"/>
      <protection locked="0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F24E4-F249-4796-9EE1-AC012737BCEC}">
  <sheetPr>
    <tabColor theme="5"/>
  </sheetPr>
  <dimension ref="B2:AK20"/>
  <sheetViews>
    <sheetView topLeftCell="B1" zoomScale="70" zoomScaleNormal="70" workbookViewId="0">
      <selection activeCell="C8" sqref="C8"/>
    </sheetView>
  </sheetViews>
  <sheetFormatPr defaultColWidth="9.109375" defaultRowHeight="14.4" x14ac:dyDescent="0.3"/>
  <cols>
    <col min="1" max="1" width="9.109375" style="3"/>
    <col min="2" max="2" width="40" style="3" bestFit="1" customWidth="1"/>
    <col min="3" max="3" width="19.44140625" style="3" bestFit="1" customWidth="1"/>
    <col min="4" max="36" width="15.6640625" style="3" customWidth="1"/>
    <col min="37" max="37" width="17.109375" style="3" bestFit="1" customWidth="1"/>
    <col min="38" max="46" width="15.6640625" style="3" customWidth="1"/>
    <col min="47" max="47" width="16.5546875" style="3" bestFit="1" customWidth="1"/>
    <col min="48" max="16384" width="9.109375" style="3"/>
  </cols>
  <sheetData>
    <row r="2" spans="2:37" ht="21" x14ac:dyDescent="0.4">
      <c r="B2" s="12" t="s">
        <v>0</v>
      </c>
    </row>
    <row r="3" spans="2:37" s="4" customFormat="1" x14ac:dyDescent="0.3">
      <c r="D3" s="94">
        <v>2019</v>
      </c>
      <c r="E3" s="95"/>
      <c r="F3" s="94">
        <v>2020</v>
      </c>
      <c r="G3" s="96"/>
      <c r="H3" s="96"/>
      <c r="I3" s="95"/>
      <c r="J3" s="94">
        <v>2021</v>
      </c>
      <c r="K3" s="96"/>
      <c r="L3" s="96"/>
      <c r="M3" s="95"/>
      <c r="N3" s="94">
        <v>2022</v>
      </c>
      <c r="O3" s="96"/>
      <c r="P3" s="96"/>
      <c r="Q3" s="95"/>
      <c r="R3" s="94">
        <v>2023</v>
      </c>
      <c r="S3" s="96"/>
      <c r="T3" s="96"/>
      <c r="U3" s="95"/>
      <c r="V3" s="94">
        <v>2024</v>
      </c>
      <c r="W3" s="96"/>
      <c r="X3" s="96"/>
      <c r="Y3" s="95"/>
      <c r="Z3" s="94">
        <v>2025</v>
      </c>
      <c r="AA3" s="96"/>
      <c r="AB3" s="96"/>
      <c r="AC3" s="95"/>
      <c r="AD3" s="94">
        <v>2026</v>
      </c>
      <c r="AE3" s="96"/>
      <c r="AF3" s="96"/>
      <c r="AG3" s="95"/>
      <c r="AH3" s="94">
        <v>2027</v>
      </c>
      <c r="AI3" s="96"/>
      <c r="AJ3" s="95"/>
      <c r="AK3" s="25" t="s">
        <v>1</v>
      </c>
    </row>
    <row r="4" spans="2:37" s="5" customFormat="1" ht="15" customHeight="1" x14ac:dyDescent="0.3">
      <c r="B4" s="18" t="s">
        <v>2</v>
      </c>
      <c r="C4" s="18" t="s">
        <v>3</v>
      </c>
      <c r="D4" s="55" t="s">
        <v>4</v>
      </c>
      <c r="E4" s="13" t="s">
        <v>5</v>
      </c>
      <c r="F4" s="13" t="s">
        <v>6</v>
      </c>
      <c r="G4" s="13" t="s">
        <v>7</v>
      </c>
      <c r="H4" s="13" t="s">
        <v>4</v>
      </c>
      <c r="I4" s="13" t="s">
        <v>5</v>
      </c>
      <c r="J4" s="13" t="s">
        <v>6</v>
      </c>
      <c r="K4" s="13" t="s">
        <v>7</v>
      </c>
      <c r="L4" s="13" t="s">
        <v>4</v>
      </c>
      <c r="M4" s="13" t="s">
        <v>5</v>
      </c>
      <c r="N4" s="13" t="s">
        <v>6</v>
      </c>
      <c r="O4" s="13" t="s">
        <v>7</v>
      </c>
      <c r="P4" s="13" t="s">
        <v>4</v>
      </c>
      <c r="Q4" s="13" t="s">
        <v>5</v>
      </c>
      <c r="R4" s="13" t="s">
        <v>6</v>
      </c>
      <c r="S4" s="13" t="s">
        <v>7</v>
      </c>
      <c r="T4" s="13" t="s">
        <v>4</v>
      </c>
      <c r="U4" s="13" t="s">
        <v>5</v>
      </c>
      <c r="V4" s="13" t="s">
        <v>6</v>
      </c>
      <c r="W4" s="13" t="s">
        <v>7</v>
      </c>
      <c r="X4" s="13" t="s">
        <v>4</v>
      </c>
      <c r="Y4" s="13" t="s">
        <v>5</v>
      </c>
      <c r="Z4" s="13" t="s">
        <v>6</v>
      </c>
      <c r="AA4" s="13" t="s">
        <v>7</v>
      </c>
      <c r="AB4" s="13" t="s">
        <v>4</v>
      </c>
      <c r="AC4" s="13" t="s">
        <v>5</v>
      </c>
      <c r="AD4" s="13" t="s">
        <v>6</v>
      </c>
      <c r="AE4" s="13" t="s">
        <v>7</v>
      </c>
      <c r="AF4" s="13" t="s">
        <v>4</v>
      </c>
      <c r="AG4" s="13" t="s">
        <v>5</v>
      </c>
      <c r="AH4" s="13" t="s">
        <v>6</v>
      </c>
      <c r="AI4" s="13" t="s">
        <v>7</v>
      </c>
      <c r="AJ4" s="13" t="s">
        <v>4</v>
      </c>
      <c r="AK4" s="24"/>
    </row>
    <row r="5" spans="2:37" s="5" customFormat="1" x14ac:dyDescent="0.3">
      <c r="B5" s="14" t="s">
        <v>8</v>
      </c>
      <c r="C5" s="14">
        <v>6207750</v>
      </c>
      <c r="D5" s="14">
        <v>210000</v>
      </c>
      <c r="E5" s="14">
        <v>210000</v>
      </c>
      <c r="F5" s="14">
        <v>210000</v>
      </c>
      <c r="G5" s="14">
        <v>210000</v>
      </c>
      <c r="H5" s="14">
        <v>210000</v>
      </c>
      <c r="I5" s="14">
        <v>210000</v>
      </c>
      <c r="J5" s="14">
        <v>215000</v>
      </c>
      <c r="K5" s="14">
        <v>215000</v>
      </c>
      <c r="L5" s="14">
        <v>215000</v>
      </c>
      <c r="M5" s="14">
        <v>215000</v>
      </c>
      <c r="N5" s="14">
        <v>250000</v>
      </c>
      <c r="O5" s="14">
        <v>250000</v>
      </c>
      <c r="P5" s="14">
        <v>250000</v>
      </c>
      <c r="Q5" s="14">
        <v>250000</v>
      </c>
      <c r="R5" s="14">
        <v>250000</v>
      </c>
      <c r="S5" s="14">
        <v>230000</v>
      </c>
      <c r="T5" s="14">
        <v>230000</v>
      </c>
      <c r="U5" s="14">
        <v>220000</v>
      </c>
      <c r="V5" s="14">
        <v>220000</v>
      </c>
      <c r="W5" s="14">
        <v>220000</v>
      </c>
      <c r="X5" s="14">
        <v>220000</v>
      </c>
      <c r="Y5" s="14">
        <v>215000</v>
      </c>
      <c r="Z5" s="14">
        <v>200000</v>
      </c>
      <c r="AA5" s="14">
        <v>200000</v>
      </c>
      <c r="AB5" s="14">
        <v>200000</v>
      </c>
      <c r="AC5" s="14">
        <v>200000</v>
      </c>
      <c r="AD5" s="14">
        <v>140000</v>
      </c>
      <c r="AE5" s="14">
        <v>120000</v>
      </c>
      <c r="AF5" s="14">
        <v>80000</v>
      </c>
      <c r="AG5" s="14">
        <v>50000</v>
      </c>
      <c r="AH5" s="14">
        <v>32000</v>
      </c>
      <c r="AI5" s="14">
        <v>32000</v>
      </c>
      <c r="AJ5" s="14">
        <v>28750</v>
      </c>
      <c r="AK5" s="15">
        <f>SUM(D5:AJ5)</f>
        <v>6207750</v>
      </c>
    </row>
    <row r="6" spans="2:37" s="5" customFormat="1" x14ac:dyDescent="0.3">
      <c r="B6" s="14" t="s">
        <v>9</v>
      </c>
      <c r="C6" s="14">
        <v>70319602</v>
      </c>
      <c r="D6" s="14">
        <v>150000</v>
      </c>
      <c r="E6" s="14">
        <v>165000</v>
      </c>
      <c r="F6" s="14">
        <v>175000</v>
      </c>
      <c r="G6" s="14">
        <v>200000</v>
      </c>
      <c r="H6" s="14">
        <v>225000</v>
      </c>
      <c r="I6" s="14">
        <v>250000</v>
      </c>
      <c r="J6" s="14">
        <v>315000</v>
      </c>
      <c r="K6" s="14">
        <v>405000</v>
      </c>
      <c r="L6" s="14">
        <v>550000</v>
      </c>
      <c r="M6" s="14">
        <v>2680000</v>
      </c>
      <c r="N6" s="14">
        <v>4100000</v>
      </c>
      <c r="O6" s="14">
        <v>5000000</v>
      </c>
      <c r="P6" s="14">
        <v>5700000</v>
      </c>
      <c r="Q6" s="14">
        <v>5900000</v>
      </c>
      <c r="R6" s="14">
        <v>5980000</v>
      </c>
      <c r="S6" s="14">
        <v>5800000</v>
      </c>
      <c r="T6" s="14">
        <v>5480000</v>
      </c>
      <c r="U6" s="14">
        <v>5000000</v>
      </c>
      <c r="V6" s="14">
        <v>4360000</v>
      </c>
      <c r="W6" s="14">
        <v>3200000</v>
      </c>
      <c r="X6" s="14">
        <v>2350000</v>
      </c>
      <c r="Y6" s="14">
        <v>1850000</v>
      </c>
      <c r="Z6" s="14">
        <v>1740000</v>
      </c>
      <c r="AA6" s="14">
        <v>1560000</v>
      </c>
      <c r="AB6" s="14">
        <v>1400000</v>
      </c>
      <c r="AC6" s="14">
        <v>1326000</v>
      </c>
      <c r="AD6" s="14">
        <v>1200000</v>
      </c>
      <c r="AE6" s="14">
        <v>1140000</v>
      </c>
      <c r="AF6" s="14">
        <v>1020000</v>
      </c>
      <c r="AG6" s="14">
        <v>920000</v>
      </c>
      <c r="AH6" s="14">
        <v>60000</v>
      </c>
      <c r="AI6" s="14">
        <v>60000</v>
      </c>
      <c r="AJ6" s="14">
        <v>58602</v>
      </c>
      <c r="AK6" s="16">
        <f>SUM(D6:AJ6)</f>
        <v>70319602</v>
      </c>
    </row>
    <row r="7" spans="2:37" s="5" customFormat="1" x14ac:dyDescent="0.3">
      <c r="B7" s="14" t="s">
        <v>10</v>
      </c>
      <c r="C7" s="14">
        <v>47627648</v>
      </c>
      <c r="D7" s="14">
        <v>140000</v>
      </c>
      <c r="E7" s="14">
        <v>160000</v>
      </c>
      <c r="F7" s="14">
        <v>165000</v>
      </c>
      <c r="G7" s="14">
        <v>175000</v>
      </c>
      <c r="H7" s="14">
        <v>185000</v>
      </c>
      <c r="I7" s="14">
        <v>200000</v>
      </c>
      <c r="J7" s="14">
        <v>200000</v>
      </c>
      <c r="K7" s="14">
        <v>400000</v>
      </c>
      <c r="L7" s="14">
        <v>2000000</v>
      </c>
      <c r="M7" s="14">
        <v>3840000</v>
      </c>
      <c r="N7" s="14">
        <v>5200000</v>
      </c>
      <c r="O7" s="14">
        <v>5200000</v>
      </c>
      <c r="P7" s="14">
        <v>5200000</v>
      </c>
      <c r="Q7" s="14">
        <f>4460000+410000</f>
        <v>4870000</v>
      </c>
      <c r="R7" s="14">
        <v>2140000</v>
      </c>
      <c r="S7" s="14">
        <v>2140000</v>
      </c>
      <c r="T7" s="14">
        <v>2140000</v>
      </c>
      <c r="U7" s="14">
        <v>2140000</v>
      </c>
      <c r="V7" s="14">
        <v>1300000</v>
      </c>
      <c r="W7" s="14">
        <v>1285000</v>
      </c>
      <c r="X7" s="14">
        <v>1280000</v>
      </c>
      <c r="Y7" s="14">
        <v>1275000</v>
      </c>
      <c r="Z7" s="14">
        <v>765000</v>
      </c>
      <c r="AA7" s="14">
        <v>765000</v>
      </c>
      <c r="AB7" s="14">
        <v>765000</v>
      </c>
      <c r="AC7" s="14">
        <v>765000</v>
      </c>
      <c r="AD7" s="14">
        <v>612000</v>
      </c>
      <c r="AE7" s="14">
        <v>612000</v>
      </c>
      <c r="AF7" s="14">
        <v>612000</v>
      </c>
      <c r="AG7" s="14">
        <v>612000</v>
      </c>
      <c r="AH7" s="14">
        <v>200000</v>
      </c>
      <c r="AI7" s="14">
        <v>150000</v>
      </c>
      <c r="AJ7" s="14">
        <v>134648</v>
      </c>
      <c r="AK7" s="16">
        <f>SUM(D7:AJ7)</f>
        <v>47627648</v>
      </c>
    </row>
    <row r="8" spans="2:37" s="5" customFormat="1" x14ac:dyDescent="0.3">
      <c r="B8" s="17" t="s">
        <v>1</v>
      </c>
      <c r="C8" s="17">
        <f>SUM(C5:C7)</f>
        <v>124155000</v>
      </c>
      <c r="D8" s="17">
        <f t="shared" ref="D8:AK8" si="0">SUM(D5:D7)</f>
        <v>500000</v>
      </c>
      <c r="E8" s="17">
        <f t="shared" si="0"/>
        <v>535000</v>
      </c>
      <c r="F8" s="17">
        <f t="shared" si="0"/>
        <v>550000</v>
      </c>
      <c r="G8" s="17">
        <f t="shared" si="0"/>
        <v>585000</v>
      </c>
      <c r="H8" s="17">
        <f t="shared" si="0"/>
        <v>620000</v>
      </c>
      <c r="I8" s="17">
        <f t="shared" si="0"/>
        <v>660000</v>
      </c>
      <c r="J8" s="17">
        <f t="shared" si="0"/>
        <v>730000</v>
      </c>
      <c r="K8" s="17">
        <f t="shared" si="0"/>
        <v>1020000</v>
      </c>
      <c r="L8" s="17">
        <f t="shared" si="0"/>
        <v>2765000</v>
      </c>
      <c r="M8" s="17">
        <f t="shared" si="0"/>
        <v>6735000</v>
      </c>
      <c r="N8" s="17">
        <f t="shared" si="0"/>
        <v>9550000</v>
      </c>
      <c r="O8" s="17">
        <f t="shared" si="0"/>
        <v>10450000</v>
      </c>
      <c r="P8" s="17">
        <f t="shared" si="0"/>
        <v>11150000</v>
      </c>
      <c r="Q8" s="17">
        <f t="shared" si="0"/>
        <v>11020000</v>
      </c>
      <c r="R8" s="17">
        <f t="shared" si="0"/>
        <v>8370000</v>
      </c>
      <c r="S8" s="17">
        <f t="shared" si="0"/>
        <v>8170000</v>
      </c>
      <c r="T8" s="17">
        <f t="shared" si="0"/>
        <v>7850000</v>
      </c>
      <c r="U8" s="17">
        <f t="shared" si="0"/>
        <v>7360000</v>
      </c>
      <c r="V8" s="17">
        <f t="shared" si="0"/>
        <v>5880000</v>
      </c>
      <c r="W8" s="17">
        <f t="shared" si="0"/>
        <v>4705000</v>
      </c>
      <c r="X8" s="17">
        <f t="shared" si="0"/>
        <v>3850000</v>
      </c>
      <c r="Y8" s="17">
        <f t="shared" si="0"/>
        <v>3340000</v>
      </c>
      <c r="Z8" s="17">
        <f t="shared" si="0"/>
        <v>2705000</v>
      </c>
      <c r="AA8" s="17">
        <f t="shared" si="0"/>
        <v>2525000</v>
      </c>
      <c r="AB8" s="17">
        <f t="shared" si="0"/>
        <v>2365000</v>
      </c>
      <c r="AC8" s="17">
        <f t="shared" si="0"/>
        <v>2291000</v>
      </c>
      <c r="AD8" s="17">
        <f t="shared" si="0"/>
        <v>1952000</v>
      </c>
      <c r="AE8" s="17">
        <f t="shared" si="0"/>
        <v>1872000</v>
      </c>
      <c r="AF8" s="17">
        <f t="shared" si="0"/>
        <v>1712000</v>
      </c>
      <c r="AG8" s="17">
        <f t="shared" si="0"/>
        <v>1582000</v>
      </c>
      <c r="AH8" s="17">
        <f t="shared" si="0"/>
        <v>292000</v>
      </c>
      <c r="AI8" s="17">
        <f t="shared" si="0"/>
        <v>242000</v>
      </c>
      <c r="AJ8" s="17">
        <f t="shared" si="0"/>
        <v>222000</v>
      </c>
      <c r="AK8" s="17">
        <f t="shared" si="0"/>
        <v>124155000</v>
      </c>
    </row>
    <row r="10" spans="2:37" ht="21" x14ac:dyDescent="0.4">
      <c r="B10" s="12" t="s">
        <v>11</v>
      </c>
    </row>
    <row r="11" spans="2:37" x14ac:dyDescent="0.3">
      <c r="B11" s="6"/>
      <c r="C11" s="7"/>
      <c r="D11" s="97">
        <v>2020</v>
      </c>
      <c r="E11" s="97"/>
      <c r="F11" s="95">
        <v>2021</v>
      </c>
      <c r="G11" s="97"/>
      <c r="H11" s="97"/>
      <c r="I11" s="97"/>
      <c r="J11" s="94">
        <v>2022</v>
      </c>
      <c r="K11" s="96"/>
      <c r="L11" s="96"/>
      <c r="M11" s="95"/>
      <c r="N11" s="94">
        <v>2023</v>
      </c>
      <c r="O11" s="96"/>
      <c r="P11" s="96"/>
      <c r="Q11" s="95"/>
      <c r="R11" s="94">
        <v>2024</v>
      </c>
      <c r="S11" s="96"/>
      <c r="T11" s="96"/>
      <c r="U11" s="95"/>
      <c r="V11" s="94">
        <v>2025</v>
      </c>
      <c r="W11" s="96"/>
      <c r="X11" s="96"/>
      <c r="Y11" s="95"/>
      <c r="Z11" s="94">
        <v>2026</v>
      </c>
      <c r="AA11" s="96"/>
      <c r="AB11" s="96"/>
      <c r="AC11" s="95"/>
      <c r="AD11" s="94">
        <v>2027</v>
      </c>
      <c r="AE11" s="96"/>
      <c r="AF11" s="95"/>
      <c r="AG11" s="25" t="s">
        <v>1</v>
      </c>
    </row>
    <row r="12" spans="2:37" x14ac:dyDescent="0.3">
      <c r="B12" s="21" t="s">
        <v>2</v>
      </c>
      <c r="C12" s="18" t="s">
        <v>12</v>
      </c>
      <c r="D12" s="18" t="s">
        <v>4</v>
      </c>
      <c r="E12" s="18" t="s">
        <v>5</v>
      </c>
      <c r="F12" s="19" t="s">
        <v>6</v>
      </c>
      <c r="G12" s="18" t="s">
        <v>7</v>
      </c>
      <c r="H12" s="18" t="s">
        <v>4</v>
      </c>
      <c r="I12" s="18" t="s">
        <v>5</v>
      </c>
      <c r="J12" s="18" t="s">
        <v>6</v>
      </c>
      <c r="K12" s="18" t="s">
        <v>7</v>
      </c>
      <c r="L12" s="18" t="s">
        <v>4</v>
      </c>
      <c r="M12" s="18" t="s">
        <v>5</v>
      </c>
      <c r="N12" s="18" t="s">
        <v>6</v>
      </c>
      <c r="O12" s="18" t="s">
        <v>7</v>
      </c>
      <c r="P12" s="18" t="s">
        <v>4</v>
      </c>
      <c r="Q12" s="18" t="s">
        <v>5</v>
      </c>
      <c r="R12" s="18" t="s">
        <v>6</v>
      </c>
      <c r="S12" s="18" t="s">
        <v>7</v>
      </c>
      <c r="T12" s="18" t="s">
        <v>4</v>
      </c>
      <c r="U12" s="18" t="s">
        <v>5</v>
      </c>
      <c r="V12" s="18" t="s">
        <v>6</v>
      </c>
      <c r="W12" s="18" t="s">
        <v>7</v>
      </c>
      <c r="X12" s="18" t="s">
        <v>4</v>
      </c>
      <c r="Y12" s="18" t="s">
        <v>5</v>
      </c>
      <c r="Z12" s="18" t="s">
        <v>6</v>
      </c>
      <c r="AA12" s="18" t="s">
        <v>7</v>
      </c>
      <c r="AB12" s="18" t="s">
        <v>4</v>
      </c>
      <c r="AC12" s="18" t="s">
        <v>5</v>
      </c>
      <c r="AD12" s="18" t="s">
        <v>6</v>
      </c>
      <c r="AE12" s="18" t="s">
        <v>7</v>
      </c>
      <c r="AF12" s="18" t="s">
        <v>4</v>
      </c>
      <c r="AG12" s="24"/>
    </row>
    <row r="13" spans="2:37" x14ac:dyDescent="0.3">
      <c r="B13" s="22" t="s">
        <v>8</v>
      </c>
      <c r="C13" s="1">
        <v>1902875</v>
      </c>
      <c r="D13" s="1">
        <v>60000</v>
      </c>
      <c r="E13" s="1">
        <v>60000</v>
      </c>
      <c r="F13" s="2">
        <v>80000</v>
      </c>
      <c r="G13" s="1">
        <v>80000</v>
      </c>
      <c r="H13" s="1">
        <v>80000</v>
      </c>
      <c r="I13" s="1">
        <v>80000</v>
      </c>
      <c r="J13" s="1">
        <v>90000</v>
      </c>
      <c r="K13" s="1">
        <v>90000</v>
      </c>
      <c r="L13" s="1">
        <v>90000</v>
      </c>
      <c r="M13" s="1">
        <v>90000</v>
      </c>
      <c r="N13" s="1">
        <v>90000</v>
      </c>
      <c r="O13" s="1">
        <v>90000</v>
      </c>
      <c r="P13" s="1">
        <v>90000</v>
      </c>
      <c r="Q13" s="1">
        <v>90000</v>
      </c>
      <c r="R13" s="1">
        <v>80000</v>
      </c>
      <c r="S13" s="1">
        <v>80000</v>
      </c>
      <c r="T13" s="1">
        <v>80000</v>
      </c>
      <c r="U13" s="1">
        <v>80000</v>
      </c>
      <c r="V13" s="1">
        <v>60000</v>
      </c>
      <c r="W13" s="1">
        <v>60000</v>
      </c>
      <c r="X13" s="1">
        <v>60000</v>
      </c>
      <c r="Y13" s="1">
        <v>60000</v>
      </c>
      <c r="Z13" s="1">
        <v>30000</v>
      </c>
      <c r="AA13" s="1">
        <v>30000</v>
      </c>
      <c r="AB13" s="1">
        <v>30000</v>
      </c>
      <c r="AC13" s="1">
        <v>30000</v>
      </c>
      <c r="AD13" s="1">
        <v>22500</v>
      </c>
      <c r="AE13" s="1">
        <v>22500</v>
      </c>
      <c r="AF13" s="1">
        <v>17875</v>
      </c>
      <c r="AG13" s="15">
        <f>SUM(D13:AF13)</f>
        <v>1902875</v>
      </c>
    </row>
    <row r="14" spans="2:37" x14ac:dyDescent="0.3">
      <c r="B14" s="22" t="s">
        <v>13</v>
      </c>
      <c r="C14" s="1">
        <v>36154652</v>
      </c>
      <c r="D14" s="1">
        <v>170000</v>
      </c>
      <c r="E14" s="1">
        <v>170000</v>
      </c>
      <c r="F14" s="2">
        <v>170000</v>
      </c>
      <c r="G14" s="1">
        <v>170000</v>
      </c>
      <c r="H14" s="1">
        <v>125000</v>
      </c>
      <c r="I14" s="1">
        <v>789613.02</v>
      </c>
      <c r="J14" s="1">
        <v>1786532.55</v>
      </c>
      <c r="K14" s="1">
        <v>1786532.55</v>
      </c>
      <c r="L14" s="1">
        <v>3408065.1</v>
      </c>
      <c r="M14" s="1">
        <v>3408065.1</v>
      </c>
      <c r="N14" s="1">
        <v>3408065.1</v>
      </c>
      <c r="O14" s="1">
        <v>3408065.1</v>
      </c>
      <c r="P14" s="1">
        <v>1746532.55</v>
      </c>
      <c r="Q14" s="1">
        <v>1746532.55</v>
      </c>
      <c r="R14" s="1">
        <v>1746532.55</v>
      </c>
      <c r="S14" s="1">
        <v>1746532.55</v>
      </c>
      <c r="T14" s="1">
        <v>1707532.55</v>
      </c>
      <c r="U14" s="1">
        <v>1707532.55</v>
      </c>
      <c r="V14" s="1">
        <v>1707532.55</v>
      </c>
      <c r="W14" s="1">
        <v>1707532.55</v>
      </c>
      <c r="X14" s="1">
        <v>477306.51</v>
      </c>
      <c r="Y14" s="1">
        <v>477306.51</v>
      </c>
      <c r="Z14" s="1">
        <v>477306.51</v>
      </c>
      <c r="AA14" s="1">
        <v>477306.51</v>
      </c>
      <c r="AB14" s="1">
        <v>407306.51</v>
      </c>
      <c r="AC14" s="1">
        <v>407306.51</v>
      </c>
      <c r="AD14" s="1">
        <v>355312</v>
      </c>
      <c r="AE14" s="1">
        <v>229651</v>
      </c>
      <c r="AF14" s="1">
        <v>229651</v>
      </c>
      <c r="AG14" s="15">
        <f>SUM(D14:AF14)</f>
        <v>36154651.979999997</v>
      </c>
    </row>
    <row r="15" spans="2:37" x14ac:dyDescent="0.3">
      <c r="B15" s="23" t="s">
        <v>1</v>
      </c>
      <c r="C15" s="17">
        <f t="shared" ref="C15:D15" si="1">SUM(C13:C14)</f>
        <v>38057527</v>
      </c>
      <c r="D15" s="17">
        <f t="shared" si="1"/>
        <v>230000</v>
      </c>
      <c r="E15" s="17">
        <f>SUM(E13:E14)</f>
        <v>230000</v>
      </c>
      <c r="F15" s="20">
        <f t="shared" ref="F15:AG15" si="2">SUM(F13:F14)</f>
        <v>250000</v>
      </c>
      <c r="G15" s="17">
        <f t="shared" si="2"/>
        <v>250000</v>
      </c>
      <c r="H15" s="17">
        <f t="shared" si="2"/>
        <v>205000</v>
      </c>
      <c r="I15" s="17">
        <f t="shared" si="2"/>
        <v>869613.02</v>
      </c>
      <c r="J15" s="17">
        <f t="shared" si="2"/>
        <v>1876532.55</v>
      </c>
      <c r="K15" s="17">
        <f t="shared" si="2"/>
        <v>1876532.55</v>
      </c>
      <c r="L15" s="17">
        <f t="shared" si="2"/>
        <v>3498065.1</v>
      </c>
      <c r="M15" s="17">
        <f t="shared" si="2"/>
        <v>3498065.1</v>
      </c>
      <c r="N15" s="17">
        <f t="shared" si="2"/>
        <v>3498065.1</v>
      </c>
      <c r="O15" s="17">
        <f t="shared" si="2"/>
        <v>3498065.1</v>
      </c>
      <c r="P15" s="17">
        <f t="shared" si="2"/>
        <v>1836532.55</v>
      </c>
      <c r="Q15" s="17">
        <f t="shared" si="2"/>
        <v>1836532.55</v>
      </c>
      <c r="R15" s="17">
        <f t="shared" si="2"/>
        <v>1826532.55</v>
      </c>
      <c r="S15" s="17">
        <f t="shared" si="2"/>
        <v>1826532.55</v>
      </c>
      <c r="T15" s="17">
        <f t="shared" si="2"/>
        <v>1787532.55</v>
      </c>
      <c r="U15" s="17">
        <f t="shared" si="2"/>
        <v>1787532.55</v>
      </c>
      <c r="V15" s="17">
        <f t="shared" si="2"/>
        <v>1767532.55</v>
      </c>
      <c r="W15" s="17">
        <f t="shared" si="2"/>
        <v>1767532.55</v>
      </c>
      <c r="X15" s="17">
        <f t="shared" si="2"/>
        <v>537306.51</v>
      </c>
      <c r="Y15" s="17">
        <f t="shared" si="2"/>
        <v>537306.51</v>
      </c>
      <c r="Z15" s="17">
        <f t="shared" si="2"/>
        <v>507306.51</v>
      </c>
      <c r="AA15" s="17">
        <f t="shared" si="2"/>
        <v>507306.51</v>
      </c>
      <c r="AB15" s="17">
        <f t="shared" si="2"/>
        <v>437306.51</v>
      </c>
      <c r="AC15" s="17">
        <f t="shared" si="2"/>
        <v>437306.51</v>
      </c>
      <c r="AD15" s="17">
        <f t="shared" si="2"/>
        <v>377812</v>
      </c>
      <c r="AE15" s="17">
        <f t="shared" si="2"/>
        <v>252151</v>
      </c>
      <c r="AF15" s="17">
        <f t="shared" si="2"/>
        <v>247526</v>
      </c>
      <c r="AG15" s="17">
        <f t="shared" si="2"/>
        <v>38057526.979999997</v>
      </c>
    </row>
    <row r="16" spans="2:37" x14ac:dyDescent="0.3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</row>
    <row r="17" spans="3:3" x14ac:dyDescent="0.3">
      <c r="C17" s="9"/>
    </row>
    <row r="18" spans="3:3" x14ac:dyDescent="0.3">
      <c r="C18" s="10"/>
    </row>
    <row r="20" spans="3:3" x14ac:dyDescent="0.3">
      <c r="C20" s="11"/>
    </row>
  </sheetData>
  <sheetProtection sheet="1" objects="1" scenarios="1" selectLockedCells="1"/>
  <mergeCells count="17">
    <mergeCell ref="Z3:AC3"/>
    <mergeCell ref="AD3:AG3"/>
    <mergeCell ref="AH3:AJ3"/>
    <mergeCell ref="V3:Y3"/>
    <mergeCell ref="D11:E11"/>
    <mergeCell ref="F11:I11"/>
    <mergeCell ref="AD11:AF11"/>
    <mergeCell ref="J11:M11"/>
    <mergeCell ref="Z11:AC11"/>
    <mergeCell ref="N11:Q11"/>
    <mergeCell ref="R11:U11"/>
    <mergeCell ref="V11:Y11"/>
    <mergeCell ref="D3:E3"/>
    <mergeCell ref="F3:I3"/>
    <mergeCell ref="J3:M3"/>
    <mergeCell ref="N3:Q3"/>
    <mergeCell ref="R3:U3"/>
  </mergeCells>
  <phoneticPr fontId="4" type="noConversion"/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EBFF5-44D5-4EE0-9DA7-C79ED1641AF9}">
  <sheetPr>
    <tabColor theme="5"/>
  </sheetPr>
  <dimension ref="B2:AK14"/>
  <sheetViews>
    <sheetView topLeftCell="N1" workbookViewId="0">
      <selection activeCell="AG10" sqref="AG10"/>
    </sheetView>
  </sheetViews>
  <sheetFormatPr defaultColWidth="9.109375" defaultRowHeight="15" x14ac:dyDescent="0.25"/>
  <cols>
    <col min="1" max="1" width="9.109375" style="28"/>
    <col min="2" max="2" width="40" style="28" bestFit="1" customWidth="1"/>
    <col min="3" max="3" width="36.88671875" style="28" bestFit="1" customWidth="1"/>
    <col min="4" max="36" width="15.6640625" style="27" customWidth="1"/>
    <col min="37" max="46" width="15.6640625" style="28" customWidth="1"/>
    <col min="47" max="47" width="16.5546875" style="28" bestFit="1" customWidth="1"/>
    <col min="48" max="16384" width="9.109375" style="28"/>
  </cols>
  <sheetData>
    <row r="2" spans="2:37" ht="15.6" x14ac:dyDescent="0.3">
      <c r="B2" s="43" t="s">
        <v>0</v>
      </c>
      <c r="C2" s="26"/>
    </row>
    <row r="3" spans="2:37" s="29" customFormat="1" ht="15.6" x14ac:dyDescent="0.3">
      <c r="D3" s="98">
        <v>2019</v>
      </c>
      <c r="E3" s="100"/>
      <c r="F3" s="98">
        <v>2020</v>
      </c>
      <c r="G3" s="99"/>
      <c r="H3" s="99"/>
      <c r="I3" s="100"/>
      <c r="J3" s="98">
        <v>2021</v>
      </c>
      <c r="K3" s="99"/>
      <c r="L3" s="99"/>
      <c r="M3" s="100"/>
      <c r="N3" s="98">
        <v>2022</v>
      </c>
      <c r="O3" s="99"/>
      <c r="P3" s="99"/>
      <c r="Q3" s="100"/>
      <c r="R3" s="98">
        <v>2023</v>
      </c>
      <c r="S3" s="99"/>
      <c r="T3" s="99"/>
      <c r="U3" s="100"/>
      <c r="V3" s="98">
        <v>2024</v>
      </c>
      <c r="W3" s="99"/>
      <c r="X3" s="99"/>
      <c r="Y3" s="100"/>
      <c r="Z3" s="98">
        <v>2025</v>
      </c>
      <c r="AA3" s="99"/>
      <c r="AB3" s="99"/>
      <c r="AC3" s="100"/>
      <c r="AD3" s="98">
        <v>2026</v>
      </c>
      <c r="AE3" s="99"/>
      <c r="AF3" s="99"/>
      <c r="AG3" s="99"/>
      <c r="AH3" s="101">
        <v>2027</v>
      </c>
      <c r="AI3" s="101"/>
      <c r="AJ3" s="101"/>
      <c r="AK3" s="30" t="s">
        <v>1</v>
      </c>
    </row>
    <row r="4" spans="2:37" s="44" customFormat="1" ht="15" customHeight="1" x14ac:dyDescent="0.25">
      <c r="B4" s="40" t="s">
        <v>2</v>
      </c>
      <c r="C4" s="40" t="s">
        <v>14</v>
      </c>
      <c r="D4" s="31" t="s">
        <v>4</v>
      </c>
      <c r="E4" s="31" t="s">
        <v>5</v>
      </c>
      <c r="F4" s="31" t="s">
        <v>6</v>
      </c>
      <c r="G4" s="31" t="s">
        <v>7</v>
      </c>
      <c r="H4" s="31" t="s">
        <v>4</v>
      </c>
      <c r="I4" s="31" t="s">
        <v>5</v>
      </c>
      <c r="J4" s="31" t="s">
        <v>6</v>
      </c>
      <c r="K4" s="31" t="s">
        <v>7</v>
      </c>
      <c r="L4" s="31" t="s">
        <v>4</v>
      </c>
      <c r="M4" s="31" t="s">
        <v>5</v>
      </c>
      <c r="N4" s="31" t="s">
        <v>6</v>
      </c>
      <c r="O4" s="31" t="s">
        <v>7</v>
      </c>
      <c r="P4" s="31" t="s">
        <v>4</v>
      </c>
      <c r="Q4" s="31" t="s">
        <v>5</v>
      </c>
      <c r="R4" s="31" t="s">
        <v>6</v>
      </c>
      <c r="S4" s="31" t="s">
        <v>7</v>
      </c>
      <c r="T4" s="31" t="s">
        <v>4</v>
      </c>
      <c r="U4" s="31" t="s">
        <v>5</v>
      </c>
      <c r="V4" s="31" t="s">
        <v>6</v>
      </c>
      <c r="W4" s="31" t="s">
        <v>7</v>
      </c>
      <c r="X4" s="31" t="s">
        <v>4</v>
      </c>
      <c r="Y4" s="31" t="s">
        <v>5</v>
      </c>
      <c r="Z4" s="31" t="s">
        <v>6</v>
      </c>
      <c r="AA4" s="31" t="s">
        <v>7</v>
      </c>
      <c r="AB4" s="31" t="s">
        <v>4</v>
      </c>
      <c r="AC4" s="31" t="s">
        <v>5</v>
      </c>
      <c r="AD4" s="31" t="s">
        <v>6</v>
      </c>
      <c r="AE4" s="31" t="s">
        <v>7</v>
      </c>
      <c r="AF4" s="31" t="s">
        <v>4</v>
      </c>
      <c r="AG4" s="31" t="s">
        <v>5</v>
      </c>
      <c r="AH4" s="32" t="s">
        <v>6</v>
      </c>
      <c r="AI4" s="32" t="s">
        <v>7</v>
      </c>
      <c r="AJ4" s="33" t="s">
        <v>4</v>
      </c>
      <c r="AK4" s="34"/>
    </row>
    <row r="5" spans="2:37" s="44" customFormat="1" ht="15.6" x14ac:dyDescent="0.3">
      <c r="B5" s="41" t="s">
        <v>9</v>
      </c>
      <c r="C5" s="41" t="s">
        <v>15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5">
        <v>95</v>
      </c>
      <c r="T5" s="34">
        <v>110</v>
      </c>
      <c r="U5" s="34">
        <v>120</v>
      </c>
      <c r="V5" s="34">
        <v>130</v>
      </c>
      <c r="W5" s="34">
        <v>140</v>
      </c>
      <c r="X5" s="34">
        <v>155</v>
      </c>
      <c r="Y5" s="34">
        <v>150</v>
      </c>
      <c r="Z5" s="35">
        <v>110</v>
      </c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6">
        <f>SUM(D5:AJ5)</f>
        <v>1010</v>
      </c>
    </row>
    <row r="6" spans="2:37" s="44" customFormat="1" ht="15.6" x14ac:dyDescent="0.3">
      <c r="B6" s="41" t="s">
        <v>10</v>
      </c>
      <c r="C6" s="41" t="s">
        <v>16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>
        <v>20</v>
      </c>
      <c r="P6" s="34">
        <v>32</v>
      </c>
      <c r="Q6" s="34">
        <v>40</v>
      </c>
      <c r="R6" s="34">
        <v>12</v>
      </c>
      <c r="S6" s="34">
        <v>12</v>
      </c>
      <c r="T6" s="34">
        <v>12</v>
      </c>
      <c r="U6" s="34">
        <v>12</v>
      </c>
      <c r="V6" s="34">
        <v>8</v>
      </c>
      <c r="W6" s="34">
        <v>8</v>
      </c>
      <c r="X6" s="34">
        <v>8</v>
      </c>
      <c r="Y6" s="34">
        <v>6</v>
      </c>
      <c r="Z6" s="34">
        <v>6</v>
      </c>
      <c r="AA6" s="34">
        <v>4</v>
      </c>
      <c r="AB6" s="34">
        <v>4</v>
      </c>
      <c r="AC6" s="34">
        <v>4</v>
      </c>
      <c r="AD6" s="34">
        <v>3</v>
      </c>
      <c r="AE6" s="34">
        <v>3</v>
      </c>
      <c r="AF6" s="34">
        <v>3</v>
      </c>
      <c r="AG6" s="34">
        <v>3</v>
      </c>
      <c r="AH6" s="34"/>
      <c r="AI6" s="34"/>
      <c r="AJ6" s="34"/>
      <c r="AK6" s="37">
        <f>SUM(D6:AJ6)</f>
        <v>200</v>
      </c>
    </row>
    <row r="7" spans="2:37" s="44" customFormat="1" ht="15.6" x14ac:dyDescent="0.3">
      <c r="B7" s="42" t="s">
        <v>1</v>
      </c>
      <c r="C7" s="42"/>
      <c r="D7" s="38">
        <f t="shared" ref="D7:AK7" si="0">SUM(D5:D6)</f>
        <v>0</v>
      </c>
      <c r="E7" s="38">
        <f t="shared" si="0"/>
        <v>0</v>
      </c>
      <c r="F7" s="38">
        <f t="shared" si="0"/>
        <v>0</v>
      </c>
      <c r="G7" s="38">
        <f t="shared" si="0"/>
        <v>0</v>
      </c>
      <c r="H7" s="38">
        <f t="shared" si="0"/>
        <v>0</v>
      </c>
      <c r="I7" s="38">
        <f t="shared" si="0"/>
        <v>0</v>
      </c>
      <c r="J7" s="38">
        <f t="shared" si="0"/>
        <v>0</v>
      </c>
      <c r="K7" s="38">
        <f t="shared" si="0"/>
        <v>0</v>
      </c>
      <c r="L7" s="38">
        <f t="shared" si="0"/>
        <v>0</v>
      </c>
      <c r="M7" s="38">
        <f t="shared" si="0"/>
        <v>0</v>
      </c>
      <c r="N7" s="38">
        <f t="shared" si="0"/>
        <v>0</v>
      </c>
      <c r="O7" s="38">
        <f t="shared" si="0"/>
        <v>20</v>
      </c>
      <c r="P7" s="38">
        <f t="shared" si="0"/>
        <v>32</v>
      </c>
      <c r="Q7" s="38">
        <f t="shared" si="0"/>
        <v>40</v>
      </c>
      <c r="R7" s="38">
        <f t="shared" si="0"/>
        <v>12</v>
      </c>
      <c r="S7" s="38">
        <f t="shared" si="0"/>
        <v>107</v>
      </c>
      <c r="T7" s="38">
        <f t="shared" si="0"/>
        <v>122</v>
      </c>
      <c r="U7" s="38">
        <f t="shared" si="0"/>
        <v>132</v>
      </c>
      <c r="V7" s="38">
        <f t="shared" si="0"/>
        <v>138</v>
      </c>
      <c r="W7" s="38">
        <f t="shared" si="0"/>
        <v>148</v>
      </c>
      <c r="X7" s="38">
        <f t="shared" si="0"/>
        <v>163</v>
      </c>
      <c r="Y7" s="38">
        <f t="shared" si="0"/>
        <v>156</v>
      </c>
      <c r="Z7" s="38">
        <f t="shared" si="0"/>
        <v>116</v>
      </c>
      <c r="AA7" s="38">
        <f t="shared" si="0"/>
        <v>4</v>
      </c>
      <c r="AB7" s="38">
        <f t="shared" si="0"/>
        <v>4</v>
      </c>
      <c r="AC7" s="38">
        <f t="shared" si="0"/>
        <v>4</v>
      </c>
      <c r="AD7" s="38">
        <f t="shared" si="0"/>
        <v>3</v>
      </c>
      <c r="AE7" s="38">
        <f t="shared" si="0"/>
        <v>3</v>
      </c>
      <c r="AF7" s="38">
        <f t="shared" si="0"/>
        <v>3</v>
      </c>
      <c r="AG7" s="38">
        <f t="shared" si="0"/>
        <v>3</v>
      </c>
      <c r="AH7" s="38">
        <f t="shared" si="0"/>
        <v>0</v>
      </c>
      <c r="AI7" s="38">
        <f t="shared" si="0"/>
        <v>0</v>
      </c>
      <c r="AJ7" s="38">
        <f t="shared" si="0"/>
        <v>0</v>
      </c>
      <c r="AK7" s="39">
        <f t="shared" si="0"/>
        <v>1210</v>
      </c>
    </row>
    <row r="9" spans="2:37" ht="15.6" x14ac:dyDescent="0.3">
      <c r="B9" s="43" t="s">
        <v>11</v>
      </c>
      <c r="C9" s="26"/>
    </row>
    <row r="10" spans="2:37" ht="15.6" x14ac:dyDescent="0.3">
      <c r="B10" s="45"/>
      <c r="C10" s="45"/>
      <c r="D10" s="102">
        <v>2020</v>
      </c>
      <c r="E10" s="102"/>
      <c r="F10" s="100">
        <v>2021</v>
      </c>
      <c r="G10" s="102"/>
      <c r="H10" s="102"/>
      <c r="I10" s="102"/>
      <c r="J10" s="98">
        <v>2022</v>
      </c>
      <c r="K10" s="99"/>
      <c r="L10" s="99"/>
      <c r="M10" s="100"/>
      <c r="N10" s="98">
        <v>2023</v>
      </c>
      <c r="O10" s="99"/>
      <c r="P10" s="99"/>
      <c r="Q10" s="100"/>
      <c r="R10" s="98">
        <v>2024</v>
      </c>
      <c r="S10" s="99"/>
      <c r="T10" s="99"/>
      <c r="U10" s="100"/>
      <c r="V10" s="98">
        <v>2025</v>
      </c>
      <c r="W10" s="99"/>
      <c r="X10" s="99"/>
      <c r="Y10" s="100"/>
      <c r="Z10" s="98">
        <v>2026</v>
      </c>
      <c r="AA10" s="99"/>
      <c r="AB10" s="99"/>
      <c r="AC10" s="100"/>
      <c r="AD10" s="98">
        <v>2027</v>
      </c>
      <c r="AE10" s="99"/>
      <c r="AF10" s="100"/>
      <c r="AG10" s="30" t="s">
        <v>1</v>
      </c>
    </row>
    <row r="11" spans="2:37" ht="15.6" x14ac:dyDescent="0.3">
      <c r="B11" s="46" t="s">
        <v>2</v>
      </c>
      <c r="C11" s="40" t="s">
        <v>14</v>
      </c>
      <c r="D11" s="31" t="s">
        <v>4</v>
      </c>
      <c r="E11" s="31" t="s">
        <v>5</v>
      </c>
      <c r="F11" s="47" t="s">
        <v>6</v>
      </c>
      <c r="G11" s="31" t="s">
        <v>7</v>
      </c>
      <c r="H11" s="31" t="s">
        <v>4</v>
      </c>
      <c r="I11" s="31" t="s">
        <v>5</v>
      </c>
      <c r="J11" s="31" t="s">
        <v>6</v>
      </c>
      <c r="K11" s="31" t="s">
        <v>7</v>
      </c>
      <c r="L11" s="31" t="s">
        <v>4</v>
      </c>
      <c r="M11" s="31" t="s">
        <v>5</v>
      </c>
      <c r="N11" s="31" t="s">
        <v>6</v>
      </c>
      <c r="O11" s="31" t="s">
        <v>7</v>
      </c>
      <c r="P11" s="31" t="s">
        <v>4</v>
      </c>
      <c r="Q11" s="31" t="s">
        <v>5</v>
      </c>
      <c r="R11" s="31" t="s">
        <v>6</v>
      </c>
      <c r="S11" s="31" t="s">
        <v>7</v>
      </c>
      <c r="T11" s="31" t="s">
        <v>4</v>
      </c>
      <c r="U11" s="31" t="s">
        <v>5</v>
      </c>
      <c r="V11" s="31" t="s">
        <v>6</v>
      </c>
      <c r="W11" s="31" t="s">
        <v>7</v>
      </c>
      <c r="X11" s="31" t="s">
        <v>4</v>
      </c>
      <c r="Y11" s="31" t="s">
        <v>5</v>
      </c>
      <c r="Z11" s="31" t="s">
        <v>6</v>
      </c>
      <c r="AA11" s="31" t="s">
        <v>7</v>
      </c>
      <c r="AB11" s="31" t="s">
        <v>4</v>
      </c>
      <c r="AC11" s="31" t="s">
        <v>5</v>
      </c>
      <c r="AD11" s="31" t="s">
        <v>6</v>
      </c>
      <c r="AE11" s="31" t="s">
        <v>7</v>
      </c>
      <c r="AF11" s="31" t="s">
        <v>4</v>
      </c>
      <c r="AG11" s="48"/>
    </row>
    <row r="12" spans="2:37" ht="14.4" customHeight="1" x14ac:dyDescent="0.3">
      <c r="B12" s="49" t="s">
        <v>13</v>
      </c>
      <c r="C12" s="49" t="s">
        <v>17</v>
      </c>
      <c r="D12" s="48"/>
      <c r="E12" s="48"/>
      <c r="F12" s="50"/>
      <c r="G12" s="48"/>
      <c r="H12" s="48"/>
      <c r="I12" s="48">
        <v>10</v>
      </c>
      <c r="J12" s="48">
        <v>8</v>
      </c>
      <c r="K12" s="48">
        <v>8</v>
      </c>
      <c r="L12" s="48">
        <v>4</v>
      </c>
      <c r="M12" s="48">
        <v>4</v>
      </c>
      <c r="N12" s="48">
        <v>2</v>
      </c>
      <c r="O12" s="48">
        <v>2</v>
      </c>
      <c r="P12" s="48">
        <v>2</v>
      </c>
      <c r="Q12" s="48">
        <v>2</v>
      </c>
      <c r="R12" s="48"/>
      <c r="S12" s="48"/>
      <c r="T12" s="48">
        <v>1</v>
      </c>
      <c r="U12" s="48"/>
      <c r="V12" s="48"/>
      <c r="W12" s="48"/>
      <c r="X12" s="48">
        <v>1</v>
      </c>
      <c r="Y12" s="48"/>
      <c r="Z12" s="48"/>
      <c r="AA12" s="48"/>
      <c r="AB12" s="48">
        <v>1</v>
      </c>
      <c r="AC12" s="48"/>
      <c r="AD12" s="48"/>
      <c r="AE12" s="48"/>
      <c r="AF12" s="48"/>
      <c r="AG12" s="36">
        <f>SUM(H12:AF12)</f>
        <v>45</v>
      </c>
    </row>
    <row r="13" spans="2:37" ht="14.4" customHeight="1" x14ac:dyDescent="0.3">
      <c r="B13" s="51" t="s">
        <v>1</v>
      </c>
      <c r="C13" s="52"/>
      <c r="D13" s="38">
        <f t="shared" ref="D13:AF13" si="1">SUM(D12:D12)</f>
        <v>0</v>
      </c>
      <c r="E13" s="38">
        <f t="shared" si="1"/>
        <v>0</v>
      </c>
      <c r="F13" s="53">
        <f t="shared" si="1"/>
        <v>0</v>
      </c>
      <c r="G13" s="38">
        <f t="shared" si="1"/>
        <v>0</v>
      </c>
      <c r="H13" s="38">
        <f t="shared" si="1"/>
        <v>0</v>
      </c>
      <c r="I13" s="38">
        <f t="shared" si="1"/>
        <v>10</v>
      </c>
      <c r="J13" s="38">
        <f t="shared" si="1"/>
        <v>8</v>
      </c>
      <c r="K13" s="38">
        <f t="shared" si="1"/>
        <v>8</v>
      </c>
      <c r="L13" s="38">
        <f t="shared" si="1"/>
        <v>4</v>
      </c>
      <c r="M13" s="38">
        <f t="shared" si="1"/>
        <v>4</v>
      </c>
      <c r="N13" s="38">
        <f t="shared" si="1"/>
        <v>2</v>
      </c>
      <c r="O13" s="38">
        <f t="shared" si="1"/>
        <v>2</v>
      </c>
      <c r="P13" s="38">
        <f t="shared" si="1"/>
        <v>2</v>
      </c>
      <c r="Q13" s="38">
        <f t="shared" si="1"/>
        <v>2</v>
      </c>
      <c r="R13" s="38">
        <f t="shared" si="1"/>
        <v>0</v>
      </c>
      <c r="S13" s="38">
        <f t="shared" si="1"/>
        <v>0</v>
      </c>
      <c r="T13" s="38">
        <f t="shared" si="1"/>
        <v>1</v>
      </c>
      <c r="U13" s="38">
        <f t="shared" si="1"/>
        <v>0</v>
      </c>
      <c r="V13" s="38">
        <f t="shared" si="1"/>
        <v>0</v>
      </c>
      <c r="W13" s="38">
        <f t="shared" si="1"/>
        <v>0</v>
      </c>
      <c r="X13" s="38">
        <f t="shared" si="1"/>
        <v>1</v>
      </c>
      <c r="Y13" s="38">
        <f t="shared" si="1"/>
        <v>0</v>
      </c>
      <c r="Z13" s="38">
        <f t="shared" si="1"/>
        <v>0</v>
      </c>
      <c r="AA13" s="38">
        <f t="shared" si="1"/>
        <v>0</v>
      </c>
      <c r="AB13" s="38">
        <f t="shared" si="1"/>
        <v>1</v>
      </c>
      <c r="AC13" s="38">
        <f t="shared" si="1"/>
        <v>0</v>
      </c>
      <c r="AD13" s="38">
        <f t="shared" si="1"/>
        <v>0</v>
      </c>
      <c r="AE13" s="38">
        <f t="shared" si="1"/>
        <v>0</v>
      </c>
      <c r="AF13" s="38">
        <f t="shared" si="1"/>
        <v>0</v>
      </c>
      <c r="AG13" s="39">
        <f>SUM(AG11:AG12)</f>
        <v>45</v>
      </c>
    </row>
    <row r="14" spans="2:37" x14ac:dyDescent="0.25"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</row>
  </sheetData>
  <sheetProtection sheet="1" objects="1" scenarios="1" selectLockedCells="1"/>
  <mergeCells count="17">
    <mergeCell ref="D3:E3"/>
    <mergeCell ref="F3:I3"/>
    <mergeCell ref="J3:M3"/>
    <mergeCell ref="N3:Q3"/>
    <mergeCell ref="R3:U3"/>
    <mergeCell ref="D10:E10"/>
    <mergeCell ref="F10:I10"/>
    <mergeCell ref="J10:M10"/>
    <mergeCell ref="N10:Q10"/>
    <mergeCell ref="R10:U10"/>
    <mergeCell ref="V3:Y3"/>
    <mergeCell ref="AD3:AG3"/>
    <mergeCell ref="AH3:AJ3"/>
    <mergeCell ref="AD10:AF10"/>
    <mergeCell ref="Z3:AC3"/>
    <mergeCell ref="V10:Y10"/>
    <mergeCell ref="Z10:AC1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63FE5-62F0-4EF4-9CC3-62F60A528595}">
  <sheetPr>
    <tabColor theme="8"/>
  </sheetPr>
  <dimension ref="B2:AD31"/>
  <sheetViews>
    <sheetView topLeftCell="B1" zoomScaleNormal="100" workbookViewId="0">
      <selection activeCell="C4" sqref="C4"/>
    </sheetView>
  </sheetViews>
  <sheetFormatPr defaultColWidth="9.109375" defaultRowHeight="15.6" x14ac:dyDescent="0.3"/>
  <cols>
    <col min="1" max="1" width="9.109375" style="28"/>
    <col min="2" max="2" width="40" style="28" bestFit="1" customWidth="1"/>
    <col min="3" max="3" width="19.33203125" style="70" customWidth="1"/>
    <col min="4" max="28" width="19.33203125" style="28" customWidth="1"/>
    <col min="29" max="29" width="19.33203125" style="71" customWidth="1"/>
    <col min="30" max="32" width="15.6640625" style="28" customWidth="1"/>
    <col min="33" max="33" width="16.5546875" style="28" bestFit="1" customWidth="1"/>
    <col min="34" max="16384" width="9.109375" style="28"/>
  </cols>
  <sheetData>
    <row r="2" spans="2:29" x14ac:dyDescent="0.3">
      <c r="B2" s="56" t="s">
        <v>18</v>
      </c>
    </row>
    <row r="3" spans="2:29" s="29" customFormat="1" x14ac:dyDescent="0.3">
      <c r="C3" s="72"/>
      <c r="D3" s="57">
        <v>2020</v>
      </c>
      <c r="E3" s="103">
        <v>2021</v>
      </c>
      <c r="F3" s="103"/>
      <c r="G3" s="103"/>
      <c r="H3" s="103"/>
      <c r="I3" s="103">
        <v>2022</v>
      </c>
      <c r="J3" s="103"/>
      <c r="K3" s="103"/>
      <c r="L3" s="103"/>
      <c r="M3" s="103">
        <v>2023</v>
      </c>
      <c r="N3" s="103"/>
      <c r="O3" s="103"/>
      <c r="P3" s="103"/>
      <c r="Q3" s="103">
        <v>2024</v>
      </c>
      <c r="R3" s="103"/>
      <c r="S3" s="103"/>
      <c r="T3" s="103"/>
      <c r="U3" s="103">
        <v>2025</v>
      </c>
      <c r="V3" s="103"/>
      <c r="W3" s="103"/>
      <c r="X3" s="103"/>
      <c r="Y3" s="103">
        <v>2026</v>
      </c>
      <c r="Z3" s="103"/>
      <c r="AA3" s="103"/>
      <c r="AB3" s="103"/>
      <c r="AC3" s="58" t="s">
        <v>1</v>
      </c>
    </row>
    <row r="4" spans="2:29" s="44" customFormat="1" ht="15" customHeight="1" x14ac:dyDescent="0.25">
      <c r="B4" s="59" t="s">
        <v>2</v>
      </c>
      <c r="C4" s="60" t="s">
        <v>3</v>
      </c>
      <c r="D4" s="61" t="s">
        <v>5</v>
      </c>
      <c r="E4" s="61" t="s">
        <v>6</v>
      </c>
      <c r="F4" s="61" t="s">
        <v>7</v>
      </c>
      <c r="G4" s="61" t="s">
        <v>4</v>
      </c>
      <c r="H4" s="61" t="s">
        <v>5</v>
      </c>
      <c r="I4" s="61" t="s">
        <v>6</v>
      </c>
      <c r="J4" s="61" t="s">
        <v>7</v>
      </c>
      <c r="K4" s="61" t="s">
        <v>4</v>
      </c>
      <c r="L4" s="61" t="s">
        <v>5</v>
      </c>
      <c r="M4" s="61" t="s">
        <v>6</v>
      </c>
      <c r="N4" s="61" t="s">
        <v>7</v>
      </c>
      <c r="O4" s="61" t="s">
        <v>4</v>
      </c>
      <c r="P4" s="61" t="s">
        <v>5</v>
      </c>
      <c r="Q4" s="61" t="s">
        <v>6</v>
      </c>
      <c r="R4" s="61" t="s">
        <v>7</v>
      </c>
      <c r="S4" s="61" t="s">
        <v>4</v>
      </c>
      <c r="T4" s="61" t="s">
        <v>5</v>
      </c>
      <c r="U4" s="61" t="s">
        <v>6</v>
      </c>
      <c r="V4" s="61" t="s">
        <v>7</v>
      </c>
      <c r="W4" s="61" t="s">
        <v>4</v>
      </c>
      <c r="X4" s="61" t="s">
        <v>5</v>
      </c>
      <c r="Y4" s="61" t="s">
        <v>6</v>
      </c>
      <c r="Z4" s="61" t="s">
        <v>7</v>
      </c>
      <c r="AA4" s="61" t="s">
        <v>4</v>
      </c>
      <c r="AB4" s="61" t="s">
        <v>5</v>
      </c>
      <c r="AC4" s="62"/>
    </row>
    <row r="5" spans="2:29" s="44" customFormat="1" x14ac:dyDescent="0.3">
      <c r="B5" s="41" t="s">
        <v>19</v>
      </c>
      <c r="C5" s="64">
        <v>98451666.239999995</v>
      </c>
      <c r="D5" s="64">
        <v>0</v>
      </c>
      <c r="E5" s="65">
        <v>200000</v>
      </c>
      <c r="F5" s="66">
        <v>200000</v>
      </c>
      <c r="G5" s="66">
        <v>1000000</v>
      </c>
      <c r="H5" s="66">
        <v>3000000</v>
      </c>
      <c r="I5" s="66">
        <v>5000000</v>
      </c>
      <c r="J5" s="66">
        <v>5000000</v>
      </c>
      <c r="K5" s="66">
        <v>5000000</v>
      </c>
      <c r="L5" s="66">
        <v>7000000</v>
      </c>
      <c r="M5" s="66">
        <v>7000000</v>
      </c>
      <c r="N5" s="66">
        <v>7000000</v>
      </c>
      <c r="O5" s="66">
        <v>8000000</v>
      </c>
      <c r="P5" s="66">
        <v>8000000</v>
      </c>
      <c r="Q5" s="66">
        <v>8000000</v>
      </c>
      <c r="R5" s="66">
        <v>6500000</v>
      </c>
      <c r="S5" s="66">
        <v>6000000</v>
      </c>
      <c r="T5" s="66">
        <v>5500000</v>
      </c>
      <c r="U5" s="66">
        <v>5000000</v>
      </c>
      <c r="V5" s="66">
        <v>4000000</v>
      </c>
      <c r="W5" s="66">
        <v>2000000</v>
      </c>
      <c r="X5" s="66">
        <v>1600000</v>
      </c>
      <c r="Y5" s="66">
        <v>1201666.24</v>
      </c>
      <c r="Z5" s="66">
        <v>750000</v>
      </c>
      <c r="AA5" s="66">
        <v>750000</v>
      </c>
      <c r="AB5" s="66">
        <v>750000</v>
      </c>
      <c r="AC5" s="67">
        <f>SUM(D5:AB5)</f>
        <v>98451666.239999995</v>
      </c>
    </row>
    <row r="6" spans="2:29" s="44" customFormat="1" x14ac:dyDescent="0.3">
      <c r="B6" s="41" t="s">
        <v>20</v>
      </c>
      <c r="C6" s="64">
        <v>120329814.72</v>
      </c>
      <c r="D6" s="64">
        <v>0</v>
      </c>
      <c r="E6" s="64">
        <v>2406596.1599999997</v>
      </c>
      <c r="F6" s="64">
        <v>3609894.2399999998</v>
      </c>
      <c r="G6" s="64">
        <v>3609894.2399999998</v>
      </c>
      <c r="H6" s="64">
        <v>3609894.2399999998</v>
      </c>
      <c r="I6" s="64">
        <v>3212806.08</v>
      </c>
      <c r="J6" s="64">
        <v>3212806.08</v>
      </c>
      <c r="K6" s="64">
        <v>4283741.28</v>
      </c>
      <c r="L6" s="64">
        <v>4283741.28</v>
      </c>
      <c r="M6" s="64">
        <v>5526026.3999999994</v>
      </c>
      <c r="N6" s="64">
        <v>5526026.3999999994</v>
      </c>
      <c r="O6" s="64">
        <v>5526026.3999999994</v>
      </c>
      <c r="P6" s="64">
        <v>5526026.3999999994</v>
      </c>
      <c r="Q6" s="64">
        <v>6999633.5999999996</v>
      </c>
      <c r="R6" s="64">
        <v>6999633.5999999996</v>
      </c>
      <c r="S6" s="64">
        <v>6999633.5999999996</v>
      </c>
      <c r="T6" s="64">
        <v>6999633.5999999996</v>
      </c>
      <c r="U6" s="64">
        <v>16799120.16</v>
      </c>
      <c r="V6" s="64">
        <v>16799120.16</v>
      </c>
      <c r="W6" s="64">
        <v>4199780.16</v>
      </c>
      <c r="X6" s="64">
        <v>1679912.16</v>
      </c>
      <c r="Y6" s="64">
        <v>1259934.24</v>
      </c>
      <c r="Z6" s="64">
        <v>1007947.2</v>
      </c>
      <c r="AA6" s="64">
        <v>212716.31999999998</v>
      </c>
      <c r="AB6" s="64">
        <v>39270.720000000001</v>
      </c>
      <c r="AC6" s="67">
        <f t="shared" ref="AC6:AC11" si="0">SUM(D6:AB6)</f>
        <v>120329814.71999997</v>
      </c>
    </row>
    <row r="7" spans="2:29" s="44" customFormat="1" x14ac:dyDescent="0.3">
      <c r="B7" s="41" t="s">
        <v>21</v>
      </c>
      <c r="C7" s="64">
        <v>152365674.23999998</v>
      </c>
      <c r="D7" s="64">
        <v>0</v>
      </c>
      <c r="E7" s="64">
        <v>3047313.6</v>
      </c>
      <c r="F7" s="64">
        <v>4570970.3999999994</v>
      </c>
      <c r="G7" s="64">
        <v>4570970.3999999994</v>
      </c>
      <c r="H7" s="64">
        <v>4570970.3999999994</v>
      </c>
      <c r="I7" s="64">
        <v>4068163.6799999997</v>
      </c>
      <c r="J7" s="64">
        <v>4068163.6799999997</v>
      </c>
      <c r="K7" s="64">
        <v>5424217.9199999999</v>
      </c>
      <c r="L7" s="64">
        <v>5424217.9199999999</v>
      </c>
      <c r="M7" s="64">
        <v>6997241.2799999993</v>
      </c>
      <c r="N7" s="64">
        <v>6997241.2799999993</v>
      </c>
      <c r="O7" s="64">
        <v>6997241.2799999993</v>
      </c>
      <c r="P7" s="64">
        <v>6997241.2799999993</v>
      </c>
      <c r="Q7" s="64">
        <v>8863172.1600000001</v>
      </c>
      <c r="R7" s="64">
        <v>8863172.1600000001</v>
      </c>
      <c r="S7" s="64">
        <v>8863172.1600000001</v>
      </c>
      <c r="T7" s="64">
        <v>8863172.1600000001</v>
      </c>
      <c r="U7" s="64">
        <v>15953710.08</v>
      </c>
      <c r="V7" s="64">
        <v>10635806.879999999</v>
      </c>
      <c r="W7" s="64">
        <v>10635806.879999999</v>
      </c>
      <c r="X7" s="64">
        <v>10635806.879999999</v>
      </c>
      <c r="Y7" s="64">
        <v>3722532.48</v>
      </c>
      <c r="Z7" s="64">
        <v>1063580.6399999999</v>
      </c>
      <c r="AA7" s="64">
        <v>409069.44</v>
      </c>
      <c r="AB7" s="64">
        <v>122719.2</v>
      </c>
      <c r="AC7" s="67">
        <f t="shared" si="0"/>
        <v>152365674.23999995</v>
      </c>
    </row>
    <row r="8" spans="2:29" s="44" customFormat="1" x14ac:dyDescent="0.3">
      <c r="B8" s="41" t="s">
        <v>22</v>
      </c>
      <c r="C8" s="64">
        <v>19534060.800000001</v>
      </c>
      <c r="D8" s="64">
        <v>0</v>
      </c>
      <c r="E8" s="64">
        <v>0</v>
      </c>
      <c r="F8" s="64">
        <v>12000</v>
      </c>
      <c r="G8" s="64">
        <v>33600</v>
      </c>
      <c r="H8" s="64">
        <v>72000</v>
      </c>
      <c r="I8" s="64">
        <v>194165</v>
      </c>
      <c r="J8" s="64">
        <v>194165</v>
      </c>
      <c r="K8" s="64">
        <v>384545</v>
      </c>
      <c r="L8" s="64">
        <v>770431</v>
      </c>
      <c r="M8" s="64">
        <v>1009635</v>
      </c>
      <c r="N8" s="64">
        <v>1009635</v>
      </c>
      <c r="O8" s="64">
        <v>1009635</v>
      </c>
      <c r="P8" s="64">
        <v>1009635</v>
      </c>
      <c r="Q8" s="64">
        <v>1009635</v>
      </c>
      <c r="R8" s="64">
        <v>1009635</v>
      </c>
      <c r="S8" s="64">
        <v>1634725</v>
      </c>
      <c r="T8" s="64">
        <v>1634725</v>
      </c>
      <c r="U8" s="64">
        <v>1634725</v>
      </c>
      <c r="V8" s="64">
        <v>1634725</v>
      </c>
      <c r="W8" s="64">
        <v>1634725</v>
      </c>
      <c r="X8" s="64">
        <v>1009635</v>
      </c>
      <c r="Y8" s="64">
        <v>1009635</v>
      </c>
      <c r="Z8" s="64">
        <v>853362</v>
      </c>
      <c r="AA8" s="64">
        <v>384545</v>
      </c>
      <c r="AB8" s="64">
        <v>384542.8</v>
      </c>
      <c r="AC8" s="67">
        <f t="shared" si="0"/>
        <v>19534060.800000001</v>
      </c>
    </row>
    <row r="9" spans="2:29" s="44" customFormat="1" x14ac:dyDescent="0.3">
      <c r="B9" s="41" t="s">
        <v>23</v>
      </c>
      <c r="C9" s="64">
        <v>41384160</v>
      </c>
      <c r="D9" s="64">
        <v>0</v>
      </c>
      <c r="E9" s="64">
        <v>0</v>
      </c>
      <c r="F9" s="64">
        <v>12000</v>
      </c>
      <c r="G9" s="64">
        <v>33600</v>
      </c>
      <c r="H9" s="64">
        <f>33600+1589941.65</f>
        <v>1623541.65</v>
      </c>
      <c r="I9" s="64">
        <f>467770.68+1589941.65</f>
        <v>2057712.3299999998</v>
      </c>
      <c r="J9" s="64">
        <f>467770.68+1589941.65</f>
        <v>2057712.3299999998</v>
      </c>
      <c r="K9" s="64">
        <f>467770.68+1589941.65</f>
        <v>2057712.3299999998</v>
      </c>
      <c r="L9" s="64">
        <f>467770.68+1589941.65</f>
        <v>2057712.3299999998</v>
      </c>
      <c r="M9" s="64">
        <f>431796.6+1589941.65</f>
        <v>2021738.25</v>
      </c>
      <c r="N9" s="64">
        <f>431796.6+1589941.65</f>
        <v>2021738.25</v>
      </c>
      <c r="O9" s="64">
        <f>431796.6+1589941.65</f>
        <v>2021738.25</v>
      </c>
      <c r="P9" s="64">
        <f>431796.6+1589941.65</f>
        <v>2021738.25</v>
      </c>
      <c r="Q9" s="64">
        <f>323841.24+1589941.65</f>
        <v>1913782.89</v>
      </c>
      <c r="R9" s="64">
        <f>323841.24+1589941.65</f>
        <v>1913782.89</v>
      </c>
      <c r="S9" s="64">
        <f>323841.24+1589941.65</f>
        <v>1913782.89</v>
      </c>
      <c r="T9" s="64">
        <f>323841.24+1589941.65</f>
        <v>1913782.89</v>
      </c>
      <c r="U9" s="64">
        <f t="shared" ref="U9:AA9" si="1">377818.92+1589941.65</f>
        <v>1967760.5699999998</v>
      </c>
      <c r="V9" s="64">
        <f t="shared" si="1"/>
        <v>1967760.5699999998</v>
      </c>
      <c r="W9" s="64">
        <f t="shared" si="1"/>
        <v>1967760.5699999998</v>
      </c>
      <c r="X9" s="64">
        <f t="shared" si="1"/>
        <v>1967760.5699999998</v>
      </c>
      <c r="Y9" s="64">
        <f t="shared" si="1"/>
        <v>1967760.5699999998</v>
      </c>
      <c r="Z9" s="64">
        <f t="shared" si="1"/>
        <v>1967760.5699999998</v>
      </c>
      <c r="AA9" s="64">
        <f t="shared" si="1"/>
        <v>1967760.5699999998</v>
      </c>
      <c r="AB9" s="64">
        <f>377818.92+1589941.65-0.09</f>
        <v>1967760.4799999997</v>
      </c>
      <c r="AC9" s="67">
        <f t="shared" si="0"/>
        <v>41384160</v>
      </c>
    </row>
    <row r="10" spans="2:29" s="44" customFormat="1" x14ac:dyDescent="0.3">
      <c r="B10" s="41" t="s">
        <v>24</v>
      </c>
      <c r="C10" s="64">
        <v>31868568</v>
      </c>
      <c r="D10" s="64">
        <v>0</v>
      </c>
      <c r="E10" s="64">
        <v>637371.36</v>
      </c>
      <c r="F10" s="64">
        <v>956057.27999999991</v>
      </c>
      <c r="G10" s="64">
        <v>956057.27999999991</v>
      </c>
      <c r="H10" s="64">
        <v>956057.27999999991</v>
      </c>
      <c r="I10" s="64">
        <v>850890.72</v>
      </c>
      <c r="J10" s="64">
        <v>850890.72</v>
      </c>
      <c r="K10" s="64">
        <v>1134520.8</v>
      </c>
      <c r="L10" s="64">
        <v>1134520.8</v>
      </c>
      <c r="M10" s="64">
        <v>1463532</v>
      </c>
      <c r="N10" s="64">
        <v>1463532</v>
      </c>
      <c r="O10" s="64">
        <v>1463532</v>
      </c>
      <c r="P10" s="64">
        <v>1463532</v>
      </c>
      <c r="Q10" s="64">
        <v>2780711.04</v>
      </c>
      <c r="R10" s="64">
        <v>2780711.04</v>
      </c>
      <c r="S10" s="64">
        <v>2780711.04</v>
      </c>
      <c r="T10" s="64">
        <v>2780711.04</v>
      </c>
      <c r="U10" s="64">
        <v>1853807.52</v>
      </c>
      <c r="V10" s="64">
        <v>1853807.52</v>
      </c>
      <c r="W10" s="64">
        <v>1112284.32</v>
      </c>
      <c r="X10" s="64">
        <v>1112284.32</v>
      </c>
      <c r="Y10" s="64">
        <v>444913.91999999998</v>
      </c>
      <c r="Z10" s="64">
        <v>444913.91999999998</v>
      </c>
      <c r="AA10" s="64">
        <v>444913.44</v>
      </c>
      <c r="AB10" s="64">
        <v>148304.63999999998</v>
      </c>
      <c r="AC10" s="67">
        <f t="shared" si="0"/>
        <v>31868568</v>
      </c>
    </row>
    <row r="11" spans="2:29" s="44" customFormat="1" x14ac:dyDescent="0.3">
      <c r="B11" s="41" t="s">
        <v>25</v>
      </c>
      <c r="C11" s="64">
        <v>24417576</v>
      </c>
      <c r="D11" s="64">
        <v>576000</v>
      </c>
      <c r="E11" s="64">
        <v>720000</v>
      </c>
      <c r="F11" s="64">
        <v>720000</v>
      </c>
      <c r="G11" s="64">
        <v>720000</v>
      </c>
      <c r="H11" s="64">
        <v>720000</v>
      </c>
      <c r="I11" s="64">
        <v>720000</v>
      </c>
      <c r="J11" s="64">
        <v>960000</v>
      </c>
      <c r="K11" s="64">
        <v>960000</v>
      </c>
      <c r="L11" s="64">
        <v>960000</v>
      </c>
      <c r="M11" s="64">
        <v>1200000</v>
      </c>
      <c r="N11" s="64">
        <v>1200000</v>
      </c>
      <c r="O11" s="64">
        <v>1200000</v>
      </c>
      <c r="P11" s="64">
        <v>1200000</v>
      </c>
      <c r="Q11" s="64">
        <v>1200000</v>
      </c>
      <c r="R11" s="64">
        <v>1200000</v>
      </c>
      <c r="S11" s="64">
        <v>1200000</v>
      </c>
      <c r="T11" s="64">
        <v>1200000</v>
      </c>
      <c r="U11" s="64">
        <v>1200000</v>
      </c>
      <c r="V11" s="64">
        <v>1200000</v>
      </c>
      <c r="W11" s="64">
        <v>1200000</v>
      </c>
      <c r="X11" s="64">
        <v>960000</v>
      </c>
      <c r="Y11" s="64">
        <v>960000</v>
      </c>
      <c r="Z11" s="64">
        <v>792000</v>
      </c>
      <c r="AA11" s="64">
        <v>720000</v>
      </c>
      <c r="AB11" s="64">
        <v>729576</v>
      </c>
      <c r="AC11" s="67">
        <f t="shared" si="0"/>
        <v>24417576</v>
      </c>
    </row>
    <row r="12" spans="2:29" s="44" customFormat="1" x14ac:dyDescent="0.3">
      <c r="B12" s="68" t="s">
        <v>1</v>
      </c>
      <c r="C12" s="69">
        <f t="shared" ref="C12:AC12" si="2">SUM(C5:C11)</f>
        <v>488351519.99999994</v>
      </c>
      <c r="D12" s="69">
        <f t="shared" si="2"/>
        <v>576000</v>
      </c>
      <c r="E12" s="69">
        <f t="shared" si="2"/>
        <v>7011281.1200000001</v>
      </c>
      <c r="F12" s="69">
        <f t="shared" si="2"/>
        <v>10080921.919999998</v>
      </c>
      <c r="G12" s="69">
        <f t="shared" si="2"/>
        <v>10924121.92</v>
      </c>
      <c r="H12" s="69">
        <f t="shared" si="2"/>
        <v>14552463.57</v>
      </c>
      <c r="I12" s="69">
        <f t="shared" si="2"/>
        <v>16103737.810000001</v>
      </c>
      <c r="J12" s="69">
        <f t="shared" si="2"/>
        <v>16343737.810000001</v>
      </c>
      <c r="K12" s="69">
        <f t="shared" si="2"/>
        <v>19244737.330000002</v>
      </c>
      <c r="L12" s="69">
        <f t="shared" si="2"/>
        <v>21630623.330000002</v>
      </c>
      <c r="M12" s="69">
        <f t="shared" si="2"/>
        <v>25218172.93</v>
      </c>
      <c r="N12" s="69">
        <f t="shared" si="2"/>
        <v>25218172.93</v>
      </c>
      <c r="O12" s="69">
        <f t="shared" si="2"/>
        <v>26218172.93</v>
      </c>
      <c r="P12" s="69">
        <f t="shared" si="2"/>
        <v>26218172.93</v>
      </c>
      <c r="Q12" s="69">
        <f t="shared" si="2"/>
        <v>30766934.689999998</v>
      </c>
      <c r="R12" s="69">
        <f t="shared" si="2"/>
        <v>29266934.689999998</v>
      </c>
      <c r="S12" s="69">
        <f t="shared" si="2"/>
        <v>29392024.689999998</v>
      </c>
      <c r="T12" s="69">
        <f t="shared" si="2"/>
        <v>28892024.689999998</v>
      </c>
      <c r="U12" s="69">
        <f t="shared" si="2"/>
        <v>44409123.330000006</v>
      </c>
      <c r="V12" s="69">
        <f t="shared" si="2"/>
        <v>38091220.130000003</v>
      </c>
      <c r="W12" s="69">
        <f t="shared" si="2"/>
        <v>22750356.93</v>
      </c>
      <c r="X12" s="69">
        <f t="shared" si="2"/>
        <v>18965398.93</v>
      </c>
      <c r="Y12" s="69">
        <f t="shared" si="2"/>
        <v>10566442.449999999</v>
      </c>
      <c r="Z12" s="69">
        <f t="shared" si="2"/>
        <v>6879564.3300000001</v>
      </c>
      <c r="AA12" s="69">
        <f t="shared" si="2"/>
        <v>4889004.7699999996</v>
      </c>
      <c r="AB12" s="69">
        <f t="shared" si="2"/>
        <v>4142173.84</v>
      </c>
      <c r="AC12" s="69">
        <f t="shared" si="2"/>
        <v>488351519.99999994</v>
      </c>
    </row>
    <row r="14" spans="2:29" x14ac:dyDescent="0.3">
      <c r="B14" s="56" t="s">
        <v>26</v>
      </c>
    </row>
    <row r="15" spans="2:29" s="29" customFormat="1" x14ac:dyDescent="0.3">
      <c r="C15" s="72"/>
      <c r="D15" s="57">
        <v>2020</v>
      </c>
      <c r="E15" s="103">
        <v>2021</v>
      </c>
      <c r="F15" s="103"/>
      <c r="G15" s="103"/>
      <c r="H15" s="103"/>
      <c r="I15" s="103">
        <v>2022</v>
      </c>
      <c r="J15" s="103"/>
      <c r="K15" s="103"/>
      <c r="L15" s="103"/>
      <c r="M15" s="103">
        <v>2023</v>
      </c>
      <c r="N15" s="103"/>
      <c r="O15" s="103"/>
      <c r="P15" s="103"/>
      <c r="Q15" s="103">
        <v>2024</v>
      </c>
      <c r="R15" s="103"/>
      <c r="S15" s="103"/>
      <c r="T15" s="103"/>
      <c r="U15" s="103">
        <v>2025</v>
      </c>
      <c r="V15" s="103"/>
      <c r="W15" s="103"/>
      <c r="X15" s="103"/>
      <c r="Y15" s="103">
        <v>2026</v>
      </c>
      <c r="Z15" s="103"/>
      <c r="AA15" s="103"/>
      <c r="AB15" s="103"/>
      <c r="AC15" s="58" t="s">
        <v>1</v>
      </c>
    </row>
    <row r="16" spans="2:29" s="44" customFormat="1" ht="15" customHeight="1" x14ac:dyDescent="0.25">
      <c r="B16" s="59" t="s">
        <v>2</v>
      </c>
      <c r="C16" s="60" t="s">
        <v>3</v>
      </c>
      <c r="D16" s="61" t="s">
        <v>5</v>
      </c>
      <c r="E16" s="61" t="s">
        <v>6</v>
      </c>
      <c r="F16" s="61" t="s">
        <v>7</v>
      </c>
      <c r="G16" s="61" t="s">
        <v>4</v>
      </c>
      <c r="H16" s="61" t="s">
        <v>5</v>
      </c>
      <c r="I16" s="61" t="s">
        <v>6</v>
      </c>
      <c r="J16" s="61" t="s">
        <v>7</v>
      </c>
      <c r="K16" s="61" t="s">
        <v>4</v>
      </c>
      <c r="L16" s="61" t="s">
        <v>5</v>
      </c>
      <c r="M16" s="61" t="s">
        <v>6</v>
      </c>
      <c r="N16" s="61" t="s">
        <v>7</v>
      </c>
      <c r="O16" s="61" t="s">
        <v>4</v>
      </c>
      <c r="P16" s="61" t="s">
        <v>5</v>
      </c>
      <c r="Q16" s="61" t="s">
        <v>6</v>
      </c>
      <c r="R16" s="61" t="s">
        <v>7</v>
      </c>
      <c r="S16" s="61" t="s">
        <v>4</v>
      </c>
      <c r="T16" s="61" t="s">
        <v>5</v>
      </c>
      <c r="U16" s="61" t="s">
        <v>6</v>
      </c>
      <c r="V16" s="61" t="s">
        <v>7</v>
      </c>
      <c r="W16" s="61" t="s">
        <v>4</v>
      </c>
      <c r="X16" s="61" t="s">
        <v>5</v>
      </c>
      <c r="Y16" s="61" t="s">
        <v>6</v>
      </c>
      <c r="Z16" s="61" t="s">
        <v>7</v>
      </c>
      <c r="AA16" s="61" t="s">
        <v>4</v>
      </c>
      <c r="AB16" s="61" t="s">
        <v>5</v>
      </c>
      <c r="AC16" s="62"/>
    </row>
    <row r="17" spans="2:30" s="44" customFormat="1" x14ac:dyDescent="0.3">
      <c r="B17" s="41" t="s">
        <v>19</v>
      </c>
      <c r="C17" s="64">
        <v>106655971.76000001</v>
      </c>
      <c r="D17" s="64">
        <v>0</v>
      </c>
      <c r="E17" s="64">
        <v>2133119.56</v>
      </c>
      <c r="F17" s="64">
        <v>3199679.08</v>
      </c>
      <c r="G17" s="64">
        <v>3199679.08</v>
      </c>
      <c r="H17" s="64">
        <v>3199679.08</v>
      </c>
      <c r="I17" s="64">
        <v>2847714.48</v>
      </c>
      <c r="J17" s="64">
        <v>2847714.48</v>
      </c>
      <c r="K17" s="64">
        <v>3796952.64</v>
      </c>
      <c r="L17" s="64">
        <v>3796952.64</v>
      </c>
      <c r="M17" s="64">
        <v>8163448.2800000003</v>
      </c>
      <c r="N17" s="64">
        <v>8163448.2800000003</v>
      </c>
      <c r="O17" s="64">
        <v>12245172.16</v>
      </c>
      <c r="P17" s="64">
        <v>12245172.16</v>
      </c>
      <c r="Q17" s="64">
        <v>8163448.2800000003</v>
      </c>
      <c r="R17" s="64">
        <v>8163448.2800000003</v>
      </c>
      <c r="S17" s="64">
        <v>7143016.9199999999</v>
      </c>
      <c r="T17" s="64">
        <v>7143016.9199999999</v>
      </c>
      <c r="U17" s="64">
        <v>4081723.8800000004</v>
      </c>
      <c r="V17" s="64">
        <v>4081723.8800000004</v>
      </c>
      <c r="W17" s="64">
        <v>714301.64</v>
      </c>
      <c r="X17" s="64">
        <v>612258.4</v>
      </c>
      <c r="Y17" s="64">
        <v>357151.08</v>
      </c>
      <c r="Z17" s="64">
        <v>357150.56</v>
      </c>
      <c r="AA17" s="64">
        <v>0</v>
      </c>
      <c r="AB17" s="64">
        <v>0</v>
      </c>
      <c r="AC17" s="67">
        <f>SUM(D17:AB17)</f>
        <v>106655971.76000001</v>
      </c>
    </row>
    <row r="18" spans="2:30" s="44" customFormat="1" x14ac:dyDescent="0.3">
      <c r="B18" s="41" t="s">
        <v>20</v>
      </c>
      <c r="C18" s="64">
        <v>130357299.28</v>
      </c>
      <c r="D18" s="64">
        <v>0</v>
      </c>
      <c r="E18" s="64">
        <v>2607145.8400000003</v>
      </c>
      <c r="F18" s="64">
        <v>3910718.7600000002</v>
      </c>
      <c r="G18" s="64">
        <v>3910718.7600000002</v>
      </c>
      <c r="H18" s="64">
        <v>3910718.7600000002</v>
      </c>
      <c r="I18" s="64">
        <v>3480539.92</v>
      </c>
      <c r="J18" s="64">
        <v>3480539.92</v>
      </c>
      <c r="K18" s="64">
        <v>4640719.72</v>
      </c>
      <c r="L18" s="64">
        <v>4640719.72</v>
      </c>
      <c r="M18" s="64">
        <v>5986528.6000000006</v>
      </c>
      <c r="N18" s="64">
        <v>5986528.6000000006</v>
      </c>
      <c r="O18" s="64">
        <v>5986528.6000000006</v>
      </c>
      <c r="P18" s="64">
        <v>5986528.6000000006</v>
      </c>
      <c r="Q18" s="64">
        <v>7582936.4000000004</v>
      </c>
      <c r="R18" s="64">
        <v>7582936.4000000004</v>
      </c>
      <c r="S18" s="64">
        <v>7582936.4000000004</v>
      </c>
      <c r="T18" s="64">
        <v>7582936.4000000004</v>
      </c>
      <c r="U18" s="64">
        <v>18199046.84</v>
      </c>
      <c r="V18" s="64">
        <v>18199046.84</v>
      </c>
      <c r="W18" s="64">
        <v>4549761.84</v>
      </c>
      <c r="X18" s="64">
        <v>1819904.84</v>
      </c>
      <c r="Y18" s="64">
        <v>1364928.76</v>
      </c>
      <c r="Z18" s="64">
        <v>1091942.8</v>
      </c>
      <c r="AA18" s="64">
        <v>230442.68000000002</v>
      </c>
      <c r="AB18" s="64">
        <v>42543.28</v>
      </c>
      <c r="AC18" s="67">
        <f t="shared" ref="AC18:AC23" si="3">SUM(D18:AB18)</f>
        <v>130357299.28000005</v>
      </c>
    </row>
    <row r="19" spans="2:30" s="44" customFormat="1" x14ac:dyDescent="0.3">
      <c r="B19" s="41" t="s">
        <v>21</v>
      </c>
      <c r="C19" s="64">
        <v>165062813.76000002</v>
      </c>
      <c r="D19" s="64">
        <v>0</v>
      </c>
      <c r="E19" s="64">
        <v>3301256.4</v>
      </c>
      <c r="F19" s="64">
        <v>4951884.6000000006</v>
      </c>
      <c r="G19" s="64">
        <v>4951884.6000000006</v>
      </c>
      <c r="H19" s="64">
        <v>4951884.6000000006</v>
      </c>
      <c r="I19" s="64">
        <v>4407177.32</v>
      </c>
      <c r="J19" s="64">
        <v>4407177.32</v>
      </c>
      <c r="K19" s="64">
        <v>5876236.0800000001</v>
      </c>
      <c r="L19" s="64">
        <v>5876236.0800000001</v>
      </c>
      <c r="M19" s="64">
        <v>7580344.7200000007</v>
      </c>
      <c r="N19" s="64">
        <v>7580344.7200000007</v>
      </c>
      <c r="O19" s="64">
        <v>7580344.7200000007</v>
      </c>
      <c r="P19" s="64">
        <v>7580344.7200000007</v>
      </c>
      <c r="Q19" s="64">
        <v>9601769.8399999999</v>
      </c>
      <c r="R19" s="64">
        <v>9601769.8399999999</v>
      </c>
      <c r="S19" s="64">
        <v>9601769.8399999999</v>
      </c>
      <c r="T19" s="64">
        <v>9601769.8399999999</v>
      </c>
      <c r="U19" s="64">
        <v>17283185.920000002</v>
      </c>
      <c r="V19" s="64">
        <v>11522124.120000001</v>
      </c>
      <c r="W19" s="64">
        <v>11522124.120000001</v>
      </c>
      <c r="X19" s="64">
        <v>11522124.120000001</v>
      </c>
      <c r="Y19" s="64">
        <v>4032743.52</v>
      </c>
      <c r="Z19" s="64">
        <v>1152212.3600000001</v>
      </c>
      <c r="AA19" s="64">
        <v>443158.56</v>
      </c>
      <c r="AB19" s="64">
        <v>132945.80000000002</v>
      </c>
      <c r="AC19" s="67">
        <f t="shared" si="3"/>
        <v>165062813.76000005</v>
      </c>
    </row>
    <row r="20" spans="2:30" s="44" customFormat="1" x14ac:dyDescent="0.3">
      <c r="B20" s="41" t="s">
        <v>22</v>
      </c>
      <c r="C20" s="64">
        <v>21161899.199999999</v>
      </c>
      <c r="D20" s="64">
        <v>0</v>
      </c>
      <c r="E20" s="64">
        <v>0</v>
      </c>
      <c r="F20" s="64">
        <v>13000</v>
      </c>
      <c r="G20" s="64">
        <v>36400</v>
      </c>
      <c r="H20" s="64">
        <v>78000</v>
      </c>
      <c r="I20" s="64">
        <v>210345</v>
      </c>
      <c r="J20" s="64">
        <v>210345</v>
      </c>
      <c r="K20" s="64">
        <v>416590</v>
      </c>
      <c r="L20" s="64">
        <v>834633</v>
      </c>
      <c r="M20" s="64">
        <v>1093771</v>
      </c>
      <c r="N20" s="64">
        <v>1093771</v>
      </c>
      <c r="O20" s="64">
        <v>1093771</v>
      </c>
      <c r="P20" s="64">
        <v>1093771</v>
      </c>
      <c r="Q20" s="64">
        <v>1093771</v>
      </c>
      <c r="R20" s="64">
        <v>1093771</v>
      </c>
      <c r="S20" s="64">
        <v>1770952</v>
      </c>
      <c r="T20" s="64">
        <v>1770952</v>
      </c>
      <c r="U20" s="64">
        <v>1770952</v>
      </c>
      <c r="V20" s="64">
        <v>1770952</v>
      </c>
      <c r="W20" s="64">
        <v>1770952</v>
      </c>
      <c r="X20" s="64">
        <v>1093771</v>
      </c>
      <c r="Y20" s="64">
        <v>1093771</v>
      </c>
      <c r="Z20" s="64">
        <v>924476</v>
      </c>
      <c r="AA20" s="64">
        <v>416590</v>
      </c>
      <c r="AB20" s="64">
        <v>416592.2</v>
      </c>
      <c r="AC20" s="67">
        <f t="shared" si="3"/>
        <v>21161899.199999999</v>
      </c>
    </row>
    <row r="21" spans="2:30" s="44" customFormat="1" x14ac:dyDescent="0.3">
      <c r="B21" s="41" t="s">
        <v>23</v>
      </c>
      <c r="C21" s="64">
        <v>44832840</v>
      </c>
      <c r="D21" s="64">
        <v>0</v>
      </c>
      <c r="E21" s="64">
        <v>0</v>
      </c>
      <c r="F21" s="64">
        <v>13000</v>
      </c>
      <c r="G21" s="64">
        <v>36400</v>
      </c>
      <c r="H21" s="64">
        <f>36400+1722436.78</f>
        <v>1758836.78</v>
      </c>
      <c r="I21" s="64">
        <f>506751.57+1722436.78</f>
        <v>2229188.35</v>
      </c>
      <c r="J21" s="64">
        <f>506751.57+1722436.78</f>
        <v>2229188.35</v>
      </c>
      <c r="K21" s="64">
        <f>506751.57+1722436.78</f>
        <v>2229188.35</v>
      </c>
      <c r="L21" s="64">
        <f>506751.57+1722436.78</f>
        <v>2229188.35</v>
      </c>
      <c r="M21" s="64">
        <f>467779.65+1722436.78</f>
        <v>2190216.4300000002</v>
      </c>
      <c r="N21" s="64">
        <f>467779.65+1722436.78</f>
        <v>2190216.4300000002</v>
      </c>
      <c r="O21" s="64">
        <f>467779.65+1722436.78</f>
        <v>2190216.4300000002</v>
      </c>
      <c r="P21" s="64">
        <f>467779.65+1722436.78</f>
        <v>2190216.4300000002</v>
      </c>
      <c r="Q21" s="64">
        <f>350828.01+1722436.78</f>
        <v>2073264.79</v>
      </c>
      <c r="R21" s="64">
        <f>350828.01+1722436.78</f>
        <v>2073264.79</v>
      </c>
      <c r="S21" s="64">
        <f>350828.01+1722436.78</f>
        <v>2073264.79</v>
      </c>
      <c r="T21" s="64">
        <f>350828.01+1722436.78</f>
        <v>2073264.79</v>
      </c>
      <c r="U21" s="64">
        <f t="shared" ref="U21:AA21" si="4">409303.83+1722436.78</f>
        <v>2131740.61</v>
      </c>
      <c r="V21" s="64">
        <f t="shared" si="4"/>
        <v>2131740.61</v>
      </c>
      <c r="W21" s="64">
        <f t="shared" si="4"/>
        <v>2131740.61</v>
      </c>
      <c r="X21" s="64">
        <f t="shared" si="4"/>
        <v>2131740.61</v>
      </c>
      <c r="Y21" s="64">
        <f t="shared" si="4"/>
        <v>2131740.61</v>
      </c>
      <c r="Z21" s="64">
        <f t="shared" si="4"/>
        <v>2131740.61</v>
      </c>
      <c r="AA21" s="64">
        <f t="shared" si="4"/>
        <v>2131740.61</v>
      </c>
      <c r="AB21" s="64">
        <f>409303.83+1722436.78+0.06</f>
        <v>2131740.67</v>
      </c>
      <c r="AC21" s="67">
        <f t="shared" si="3"/>
        <v>44832839.999999993</v>
      </c>
    </row>
    <row r="22" spans="2:30" s="44" customFormat="1" x14ac:dyDescent="0.3">
      <c r="B22" s="41" t="s">
        <v>24</v>
      </c>
      <c r="C22" s="64">
        <v>34524282</v>
      </c>
      <c r="D22" s="64">
        <v>0</v>
      </c>
      <c r="E22" s="64">
        <v>690485.64</v>
      </c>
      <c r="F22" s="64">
        <v>1035728.7200000001</v>
      </c>
      <c r="G22" s="64">
        <v>1035728.7200000001</v>
      </c>
      <c r="H22" s="64">
        <v>1035728.7200000001</v>
      </c>
      <c r="I22" s="64">
        <v>921798.28</v>
      </c>
      <c r="J22" s="64">
        <v>921798.28</v>
      </c>
      <c r="K22" s="64">
        <v>1229064.2</v>
      </c>
      <c r="L22" s="64">
        <v>1229064.2</v>
      </c>
      <c r="M22" s="64">
        <v>1585493</v>
      </c>
      <c r="N22" s="64">
        <v>1585493</v>
      </c>
      <c r="O22" s="64">
        <v>1585493</v>
      </c>
      <c r="P22" s="64">
        <v>1585493</v>
      </c>
      <c r="Q22" s="64">
        <v>3012436.96</v>
      </c>
      <c r="R22" s="64">
        <v>3012436.96</v>
      </c>
      <c r="S22" s="64">
        <v>3012436.96</v>
      </c>
      <c r="T22" s="64">
        <v>3012436.96</v>
      </c>
      <c r="U22" s="64">
        <v>2008291.48</v>
      </c>
      <c r="V22" s="64">
        <v>2008291.48</v>
      </c>
      <c r="W22" s="64">
        <v>1204974.68</v>
      </c>
      <c r="X22" s="64">
        <v>1204974.68</v>
      </c>
      <c r="Y22" s="64">
        <v>481990.08</v>
      </c>
      <c r="Z22" s="64">
        <v>481990.08</v>
      </c>
      <c r="AA22" s="64">
        <v>481989.56</v>
      </c>
      <c r="AB22" s="64">
        <v>160663.36000000002</v>
      </c>
      <c r="AC22" s="67">
        <f t="shared" si="3"/>
        <v>34524282.000000007</v>
      </c>
    </row>
    <row r="23" spans="2:30" s="44" customFormat="1" x14ac:dyDescent="0.3">
      <c r="B23" s="41" t="s">
        <v>25</v>
      </c>
      <c r="C23" s="64">
        <v>26452374</v>
      </c>
      <c r="D23" s="64">
        <v>624000</v>
      </c>
      <c r="E23" s="64">
        <v>780000</v>
      </c>
      <c r="F23" s="64">
        <v>780000</v>
      </c>
      <c r="G23" s="64">
        <v>780000</v>
      </c>
      <c r="H23" s="64">
        <v>780000</v>
      </c>
      <c r="I23" s="64">
        <v>780000</v>
      </c>
      <c r="J23" s="64">
        <v>1040000</v>
      </c>
      <c r="K23" s="64">
        <v>1040000</v>
      </c>
      <c r="L23" s="64">
        <v>1040000</v>
      </c>
      <c r="M23" s="64">
        <v>1300000</v>
      </c>
      <c r="N23" s="64">
        <v>1300000</v>
      </c>
      <c r="O23" s="64">
        <v>1300000</v>
      </c>
      <c r="P23" s="64">
        <v>1300000</v>
      </c>
      <c r="Q23" s="64">
        <v>1300000</v>
      </c>
      <c r="R23" s="64">
        <v>1300000</v>
      </c>
      <c r="S23" s="64">
        <v>1300000</v>
      </c>
      <c r="T23" s="64">
        <v>1300000</v>
      </c>
      <c r="U23" s="64">
        <v>1300000</v>
      </c>
      <c r="V23" s="64">
        <v>1300000</v>
      </c>
      <c r="W23" s="64">
        <v>1300000</v>
      </c>
      <c r="X23" s="64">
        <v>1040000</v>
      </c>
      <c r="Y23" s="64">
        <v>1040000</v>
      </c>
      <c r="Z23" s="64">
        <v>858000</v>
      </c>
      <c r="AA23" s="64">
        <v>780000</v>
      </c>
      <c r="AB23" s="64">
        <v>790374</v>
      </c>
      <c r="AC23" s="67">
        <f t="shared" si="3"/>
        <v>26452374</v>
      </c>
    </row>
    <row r="24" spans="2:30" s="44" customFormat="1" x14ac:dyDescent="0.3">
      <c r="B24" s="68" t="s">
        <v>1</v>
      </c>
      <c r="C24" s="69">
        <f t="shared" ref="C24:AC24" si="5">SUM(C17:C23)</f>
        <v>529047480.00000006</v>
      </c>
      <c r="D24" s="69">
        <f t="shared" si="5"/>
        <v>624000</v>
      </c>
      <c r="E24" s="69">
        <f t="shared" si="5"/>
        <v>9512007.4400000013</v>
      </c>
      <c r="F24" s="69">
        <f t="shared" si="5"/>
        <v>13904011.160000002</v>
      </c>
      <c r="G24" s="69">
        <f t="shared" si="5"/>
        <v>13950811.160000002</v>
      </c>
      <c r="H24" s="69">
        <f t="shared" si="5"/>
        <v>15714847.940000001</v>
      </c>
      <c r="I24" s="69">
        <f t="shared" si="5"/>
        <v>14876763.35</v>
      </c>
      <c r="J24" s="69">
        <f t="shared" si="5"/>
        <v>15136763.35</v>
      </c>
      <c r="K24" s="69">
        <f t="shared" si="5"/>
        <v>19228750.989999998</v>
      </c>
      <c r="L24" s="69">
        <f t="shared" si="5"/>
        <v>19646793.989999998</v>
      </c>
      <c r="M24" s="69">
        <f t="shared" si="5"/>
        <v>27899802.030000001</v>
      </c>
      <c r="N24" s="69">
        <f t="shared" si="5"/>
        <v>27899802.030000001</v>
      </c>
      <c r="O24" s="69">
        <f t="shared" si="5"/>
        <v>31981525.910000004</v>
      </c>
      <c r="P24" s="69">
        <f t="shared" si="5"/>
        <v>31981525.910000004</v>
      </c>
      <c r="Q24" s="69">
        <f t="shared" si="5"/>
        <v>32827627.27</v>
      </c>
      <c r="R24" s="69">
        <f t="shared" si="5"/>
        <v>32827627.27</v>
      </c>
      <c r="S24" s="69">
        <f t="shared" si="5"/>
        <v>32484376.91</v>
      </c>
      <c r="T24" s="69">
        <f t="shared" si="5"/>
        <v>32484376.91</v>
      </c>
      <c r="U24" s="69">
        <f t="shared" si="5"/>
        <v>46774940.729999997</v>
      </c>
      <c r="V24" s="69">
        <f t="shared" si="5"/>
        <v>41013878.93</v>
      </c>
      <c r="W24" s="69">
        <f t="shared" si="5"/>
        <v>23193854.890000001</v>
      </c>
      <c r="X24" s="69">
        <f t="shared" si="5"/>
        <v>19424773.650000002</v>
      </c>
      <c r="Y24" s="69">
        <f t="shared" si="5"/>
        <v>10502325.050000001</v>
      </c>
      <c r="Z24" s="69">
        <f t="shared" si="5"/>
        <v>6997512.4100000001</v>
      </c>
      <c r="AA24" s="69">
        <f t="shared" si="5"/>
        <v>4483921.41</v>
      </c>
      <c r="AB24" s="69">
        <f t="shared" si="5"/>
        <v>3674859.31</v>
      </c>
      <c r="AC24" s="69">
        <f t="shared" si="5"/>
        <v>529047480.00000006</v>
      </c>
    </row>
    <row r="28" spans="2:30" x14ac:dyDescent="0.3">
      <c r="AC28" s="73"/>
    </row>
    <row r="29" spans="2:30" ht="15" x14ac:dyDescent="0.25">
      <c r="AC29" s="74"/>
      <c r="AD29" s="70"/>
    </row>
    <row r="30" spans="2:30" ht="15" x14ac:dyDescent="0.25">
      <c r="E30" s="70"/>
      <c r="AC30" s="74"/>
      <c r="AD30" s="70"/>
    </row>
    <row r="31" spans="2:30" x14ac:dyDescent="0.3">
      <c r="E31" s="70"/>
      <c r="AC31" s="73"/>
    </row>
  </sheetData>
  <sheetProtection sheet="1" objects="1" scenarios="1" selectLockedCells="1"/>
  <mergeCells count="12">
    <mergeCell ref="Y15:AB15"/>
    <mergeCell ref="Y3:AB3"/>
    <mergeCell ref="E3:H3"/>
    <mergeCell ref="I3:L3"/>
    <mergeCell ref="M3:P3"/>
    <mergeCell ref="Q3:T3"/>
    <mergeCell ref="U3:X3"/>
    <mergeCell ref="E15:H15"/>
    <mergeCell ref="I15:L15"/>
    <mergeCell ref="M15:P15"/>
    <mergeCell ref="Q15:T15"/>
    <mergeCell ref="U15:X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A406A-E316-47FC-8FAE-E437B287575D}">
  <sheetPr>
    <tabColor theme="8"/>
  </sheetPr>
  <dimension ref="B2:AE11"/>
  <sheetViews>
    <sheetView topLeftCell="J1" workbookViewId="0">
      <selection activeCell="AC3" sqref="AC3"/>
    </sheetView>
  </sheetViews>
  <sheetFormatPr defaultColWidth="9.109375" defaultRowHeight="15.6" x14ac:dyDescent="0.3"/>
  <cols>
    <col min="1" max="1" width="9.109375" style="28"/>
    <col min="2" max="2" width="40" style="28" bestFit="1" customWidth="1"/>
    <col min="3" max="3" width="36.88671875" style="28" bestFit="1" customWidth="1"/>
    <col min="4" max="28" width="15.6640625" style="27" customWidth="1"/>
    <col min="29" max="29" width="15.6640625" style="71" customWidth="1"/>
    <col min="30" max="35" width="15.6640625" style="28" customWidth="1"/>
    <col min="36" max="36" width="16.5546875" style="28" bestFit="1" customWidth="1"/>
    <col min="37" max="16384" width="9.109375" style="28"/>
  </cols>
  <sheetData>
    <row r="2" spans="2:31" x14ac:dyDescent="0.3">
      <c r="B2" s="56" t="s">
        <v>27</v>
      </c>
    </row>
    <row r="3" spans="2:31" s="29" customFormat="1" x14ac:dyDescent="0.3">
      <c r="D3" s="75">
        <v>2020</v>
      </c>
      <c r="E3" s="104">
        <v>2021</v>
      </c>
      <c r="F3" s="104"/>
      <c r="G3" s="104"/>
      <c r="H3" s="104"/>
      <c r="I3" s="104">
        <v>2022</v>
      </c>
      <c r="J3" s="104"/>
      <c r="K3" s="104"/>
      <c r="L3" s="104"/>
      <c r="M3" s="104">
        <v>2023</v>
      </c>
      <c r="N3" s="104"/>
      <c r="O3" s="104"/>
      <c r="P3" s="104"/>
      <c r="Q3" s="104">
        <v>2024</v>
      </c>
      <c r="R3" s="104"/>
      <c r="S3" s="104"/>
      <c r="T3" s="104"/>
      <c r="U3" s="104">
        <v>2025</v>
      </c>
      <c r="V3" s="104"/>
      <c r="W3" s="104"/>
      <c r="X3" s="104"/>
      <c r="Y3" s="104">
        <v>2026</v>
      </c>
      <c r="Z3" s="104"/>
      <c r="AA3" s="104"/>
      <c r="AB3" s="104"/>
      <c r="AC3" s="58" t="s">
        <v>1</v>
      </c>
    </row>
    <row r="4" spans="2:31" s="44" customFormat="1" ht="15" customHeight="1" x14ac:dyDescent="0.25">
      <c r="B4" s="59" t="s">
        <v>2</v>
      </c>
      <c r="C4" s="59" t="s">
        <v>14</v>
      </c>
      <c r="D4" s="76" t="s">
        <v>5</v>
      </c>
      <c r="E4" s="76" t="s">
        <v>6</v>
      </c>
      <c r="F4" s="76" t="s">
        <v>7</v>
      </c>
      <c r="G4" s="76" t="s">
        <v>4</v>
      </c>
      <c r="H4" s="76" t="s">
        <v>5</v>
      </c>
      <c r="I4" s="76" t="s">
        <v>6</v>
      </c>
      <c r="J4" s="76" t="s">
        <v>7</v>
      </c>
      <c r="K4" s="76" t="s">
        <v>4</v>
      </c>
      <c r="L4" s="76" t="s">
        <v>5</v>
      </c>
      <c r="M4" s="76" t="s">
        <v>6</v>
      </c>
      <c r="N4" s="76" t="s">
        <v>7</v>
      </c>
      <c r="O4" s="76" t="s">
        <v>4</v>
      </c>
      <c r="P4" s="76" t="s">
        <v>5</v>
      </c>
      <c r="Q4" s="76" t="s">
        <v>6</v>
      </c>
      <c r="R4" s="76" t="s">
        <v>7</v>
      </c>
      <c r="S4" s="76" t="s">
        <v>4</v>
      </c>
      <c r="T4" s="76" t="s">
        <v>5</v>
      </c>
      <c r="U4" s="76" t="s">
        <v>6</v>
      </c>
      <c r="V4" s="76" t="s">
        <v>7</v>
      </c>
      <c r="W4" s="76" t="s">
        <v>4</v>
      </c>
      <c r="X4" s="76" t="s">
        <v>5</v>
      </c>
      <c r="Y4" s="76" t="s">
        <v>6</v>
      </c>
      <c r="Z4" s="76" t="s">
        <v>7</v>
      </c>
      <c r="AA4" s="76" t="s">
        <v>4</v>
      </c>
      <c r="AB4" s="76" t="s">
        <v>5</v>
      </c>
      <c r="AC4" s="77"/>
    </row>
    <row r="5" spans="2:31" s="44" customFormat="1" ht="14.4" customHeight="1" x14ac:dyDescent="0.3">
      <c r="B5" s="41" t="s">
        <v>45</v>
      </c>
      <c r="C5" s="41" t="s">
        <v>46</v>
      </c>
      <c r="D5" s="34"/>
      <c r="E5" s="34"/>
      <c r="F5" s="34"/>
      <c r="G5" s="34"/>
      <c r="H5" s="34"/>
      <c r="I5" s="34"/>
      <c r="J5" s="34"/>
      <c r="K5" s="34"/>
      <c r="L5" s="34"/>
      <c r="M5" s="34">
        <v>1</v>
      </c>
      <c r="N5" s="34">
        <v>1</v>
      </c>
      <c r="O5" s="34">
        <v>1</v>
      </c>
      <c r="P5" s="34"/>
      <c r="Q5" s="34">
        <v>1</v>
      </c>
      <c r="R5" s="34">
        <v>1</v>
      </c>
      <c r="S5" s="34">
        <v>1</v>
      </c>
      <c r="T5" s="34"/>
      <c r="U5" s="34">
        <v>1</v>
      </c>
      <c r="V5" s="34">
        <v>1</v>
      </c>
      <c r="W5" s="34">
        <v>1</v>
      </c>
      <c r="X5" s="34"/>
      <c r="Y5" s="34">
        <v>1</v>
      </c>
      <c r="Z5" s="34">
        <v>1</v>
      </c>
      <c r="AA5" s="34">
        <v>1</v>
      </c>
      <c r="AB5" s="34"/>
      <c r="AC5" s="78">
        <f>SUM(D5:AB5)</f>
        <v>12</v>
      </c>
    </row>
    <row r="6" spans="2:31" s="44" customFormat="1" ht="14.4" customHeight="1" x14ac:dyDescent="0.3">
      <c r="B6" s="41" t="s">
        <v>29</v>
      </c>
      <c r="C6" s="41" t="s">
        <v>16</v>
      </c>
      <c r="D6" s="34"/>
      <c r="E6" s="34"/>
      <c r="F6" s="34"/>
      <c r="G6" s="34"/>
      <c r="H6" s="34"/>
      <c r="I6" s="34"/>
      <c r="J6" s="34">
        <v>36</v>
      </c>
      <c r="K6" s="34">
        <v>48</v>
      </c>
      <c r="L6" s="34">
        <v>48</v>
      </c>
      <c r="M6" s="34">
        <v>40</v>
      </c>
      <c r="N6" s="34">
        <v>40</v>
      </c>
      <c r="O6" s="34">
        <v>40</v>
      </c>
      <c r="P6" s="34">
        <v>32</v>
      </c>
      <c r="Q6" s="34">
        <v>36</v>
      </c>
      <c r="R6" s="34">
        <v>36</v>
      </c>
      <c r="S6" s="34">
        <v>36</v>
      </c>
      <c r="T6" s="34">
        <v>36</v>
      </c>
      <c r="U6" s="34">
        <v>28</v>
      </c>
      <c r="V6" s="34">
        <v>28</v>
      </c>
      <c r="W6" s="34">
        <v>28</v>
      </c>
      <c r="X6" s="34">
        <v>28</v>
      </c>
      <c r="Y6" s="34">
        <v>20</v>
      </c>
      <c r="Z6" s="34">
        <v>10</v>
      </c>
      <c r="AA6" s="34">
        <v>10</v>
      </c>
      <c r="AB6" s="34"/>
      <c r="AC6" s="78">
        <f t="shared" ref="AC6:AC9" si="0">SUM(D6:AB6)</f>
        <v>580</v>
      </c>
    </row>
    <row r="7" spans="2:31" s="44" customFormat="1" ht="14.4" customHeight="1" x14ac:dyDescent="0.3">
      <c r="B7" s="41" t="s">
        <v>30</v>
      </c>
      <c r="C7" s="41" t="s">
        <v>15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>
        <v>40</v>
      </c>
      <c r="R7" s="34">
        <v>200</v>
      </c>
      <c r="S7" s="34">
        <v>280</v>
      </c>
      <c r="T7" s="34">
        <v>360</v>
      </c>
      <c r="U7" s="34">
        <v>400</v>
      </c>
      <c r="V7" s="34">
        <v>440</v>
      </c>
      <c r="W7" s="34">
        <v>560</v>
      </c>
      <c r="X7" s="34">
        <v>600</v>
      </c>
      <c r="Y7" s="34">
        <v>560</v>
      </c>
      <c r="Z7" s="34">
        <v>345</v>
      </c>
      <c r="AA7" s="34"/>
      <c r="AB7" s="34"/>
      <c r="AC7" s="78">
        <f t="shared" si="0"/>
        <v>3785</v>
      </c>
    </row>
    <row r="8" spans="2:31" s="44" customFormat="1" ht="14.4" customHeight="1" x14ac:dyDescent="0.3">
      <c r="B8" s="41" t="s">
        <v>31</v>
      </c>
      <c r="C8" s="49" t="s">
        <v>17</v>
      </c>
      <c r="D8" s="34"/>
      <c r="E8" s="34"/>
      <c r="F8" s="34"/>
      <c r="G8" s="34"/>
      <c r="H8" s="34"/>
      <c r="I8" s="34"/>
      <c r="J8" s="34"/>
      <c r="K8" s="34">
        <v>5</v>
      </c>
      <c r="L8" s="34">
        <v>5</v>
      </c>
      <c r="M8" s="34">
        <v>6</v>
      </c>
      <c r="N8" s="34">
        <v>6</v>
      </c>
      <c r="O8" s="34">
        <v>6</v>
      </c>
      <c r="P8" s="34">
        <v>7</v>
      </c>
      <c r="Q8" s="34">
        <v>7</v>
      </c>
      <c r="R8" s="34">
        <v>7</v>
      </c>
      <c r="S8" s="34">
        <v>8</v>
      </c>
      <c r="T8" s="34">
        <v>8</v>
      </c>
      <c r="U8" s="34">
        <v>5</v>
      </c>
      <c r="V8" s="34">
        <v>5</v>
      </c>
      <c r="W8" s="34">
        <v>5</v>
      </c>
      <c r="X8" s="34">
        <v>5</v>
      </c>
      <c r="Y8" s="34">
        <v>5</v>
      </c>
      <c r="Z8" s="34">
        <v>5</v>
      </c>
      <c r="AA8" s="34">
        <v>5</v>
      </c>
      <c r="AB8" s="34"/>
      <c r="AC8" s="78">
        <f t="shared" si="0"/>
        <v>100</v>
      </c>
    </row>
    <row r="9" spans="2:31" s="44" customFormat="1" ht="14.4" customHeight="1" x14ac:dyDescent="0.3">
      <c r="B9" s="41" t="s">
        <v>32</v>
      </c>
      <c r="C9" s="41" t="s">
        <v>33</v>
      </c>
      <c r="D9" s="34"/>
      <c r="E9" s="34"/>
      <c r="F9" s="34"/>
      <c r="G9" s="34"/>
      <c r="H9" s="34"/>
      <c r="I9" s="34"/>
      <c r="J9" s="34">
        <v>6</v>
      </c>
      <c r="K9" s="34">
        <v>6</v>
      </c>
      <c r="L9" s="34">
        <v>12</v>
      </c>
      <c r="M9" s="34">
        <v>12</v>
      </c>
      <c r="N9" s="34">
        <v>12</v>
      </c>
      <c r="O9" s="34">
        <v>12</v>
      </c>
      <c r="P9" s="34">
        <v>12</v>
      </c>
      <c r="Q9" s="34">
        <v>15</v>
      </c>
      <c r="R9" s="34">
        <v>15</v>
      </c>
      <c r="S9" s="34">
        <v>15</v>
      </c>
      <c r="T9" s="34">
        <v>15</v>
      </c>
      <c r="U9" s="34">
        <v>15</v>
      </c>
      <c r="V9" s="34">
        <v>15</v>
      </c>
      <c r="W9" s="34">
        <v>15</v>
      </c>
      <c r="X9" s="34">
        <v>15</v>
      </c>
      <c r="Y9" s="34">
        <v>20</v>
      </c>
      <c r="Z9" s="34">
        <v>20</v>
      </c>
      <c r="AA9" s="34">
        <v>20</v>
      </c>
      <c r="AB9" s="34"/>
      <c r="AC9" s="78">
        <f t="shared" si="0"/>
        <v>252</v>
      </c>
    </row>
    <row r="10" spans="2:31" s="44" customFormat="1" x14ac:dyDescent="0.3">
      <c r="B10" s="68" t="s">
        <v>1</v>
      </c>
      <c r="C10" s="68"/>
      <c r="D10" s="79">
        <f t="shared" ref="D10:AC10" si="1">SUM(D5:D9)</f>
        <v>0</v>
      </c>
      <c r="E10" s="79">
        <f t="shared" si="1"/>
        <v>0</v>
      </c>
      <c r="F10" s="79">
        <f t="shared" si="1"/>
        <v>0</v>
      </c>
      <c r="G10" s="79">
        <f t="shared" si="1"/>
        <v>0</v>
      </c>
      <c r="H10" s="79">
        <f t="shared" si="1"/>
        <v>0</v>
      </c>
      <c r="I10" s="79">
        <f t="shared" si="1"/>
        <v>0</v>
      </c>
      <c r="J10" s="79">
        <f t="shared" si="1"/>
        <v>42</v>
      </c>
      <c r="K10" s="79">
        <f t="shared" si="1"/>
        <v>59</v>
      </c>
      <c r="L10" s="79">
        <f t="shared" si="1"/>
        <v>65</v>
      </c>
      <c r="M10" s="79">
        <f t="shared" si="1"/>
        <v>59</v>
      </c>
      <c r="N10" s="79">
        <f t="shared" si="1"/>
        <v>59</v>
      </c>
      <c r="O10" s="79">
        <f t="shared" si="1"/>
        <v>59</v>
      </c>
      <c r="P10" s="79">
        <f t="shared" si="1"/>
        <v>51</v>
      </c>
      <c r="Q10" s="79">
        <f t="shared" si="1"/>
        <v>99</v>
      </c>
      <c r="R10" s="79">
        <f t="shared" si="1"/>
        <v>259</v>
      </c>
      <c r="S10" s="79">
        <f t="shared" si="1"/>
        <v>340</v>
      </c>
      <c r="T10" s="79">
        <f t="shared" si="1"/>
        <v>419</v>
      </c>
      <c r="U10" s="79">
        <f t="shared" si="1"/>
        <v>449</v>
      </c>
      <c r="V10" s="79">
        <f t="shared" si="1"/>
        <v>489</v>
      </c>
      <c r="W10" s="79">
        <f t="shared" si="1"/>
        <v>609</v>
      </c>
      <c r="X10" s="79">
        <f t="shared" si="1"/>
        <v>648</v>
      </c>
      <c r="Y10" s="79">
        <f t="shared" si="1"/>
        <v>606</v>
      </c>
      <c r="Z10" s="79">
        <f t="shared" si="1"/>
        <v>381</v>
      </c>
      <c r="AA10" s="79">
        <f t="shared" si="1"/>
        <v>36</v>
      </c>
      <c r="AB10" s="79">
        <f t="shared" si="1"/>
        <v>0</v>
      </c>
      <c r="AC10" s="80">
        <f t="shared" si="1"/>
        <v>4729</v>
      </c>
    </row>
    <row r="11" spans="2:31" x14ac:dyDescent="0.3">
      <c r="AE11" s="27"/>
    </row>
  </sheetData>
  <sheetProtection sheet="1" objects="1" scenarios="1" selectLockedCells="1"/>
  <mergeCells count="6">
    <mergeCell ref="U3:X3"/>
    <mergeCell ref="Y3:AB3"/>
    <mergeCell ref="E3:H3"/>
    <mergeCell ref="I3:L3"/>
    <mergeCell ref="M3:P3"/>
    <mergeCell ref="Q3:T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F080A-BD78-4DD0-9623-48F1D4395FD0}">
  <sheetPr>
    <tabColor theme="9"/>
  </sheetPr>
  <dimension ref="B2:BE20"/>
  <sheetViews>
    <sheetView topLeftCell="B1" zoomScale="115" zoomScaleNormal="115" workbookViewId="0">
      <selection activeCell="B2" sqref="B2"/>
    </sheetView>
  </sheetViews>
  <sheetFormatPr defaultColWidth="9.109375" defaultRowHeight="15.6" x14ac:dyDescent="0.3"/>
  <cols>
    <col min="1" max="1" width="9.109375" style="28"/>
    <col min="2" max="2" width="40" style="28" bestFit="1" customWidth="1"/>
    <col min="3" max="3" width="19.44140625" style="28" bestFit="1" customWidth="1"/>
    <col min="4" max="52" width="15.6640625" style="28" customWidth="1"/>
    <col min="53" max="53" width="15.6640625" style="71" bestFit="1" customWidth="1"/>
    <col min="54" max="54" width="14.109375" style="28" customWidth="1"/>
    <col min="55" max="16384" width="9.109375" style="28"/>
  </cols>
  <sheetData>
    <row r="2" spans="2:53" x14ac:dyDescent="0.3">
      <c r="B2" s="81" t="s">
        <v>34</v>
      </c>
    </row>
    <row r="3" spans="2:53" s="29" customFormat="1" x14ac:dyDescent="0.3">
      <c r="D3" s="105">
        <v>2020</v>
      </c>
      <c r="E3" s="105"/>
      <c r="F3" s="105">
        <v>2021</v>
      </c>
      <c r="G3" s="105"/>
      <c r="H3" s="105"/>
      <c r="I3" s="105"/>
      <c r="J3" s="105">
        <v>2022</v>
      </c>
      <c r="K3" s="105"/>
      <c r="L3" s="105"/>
      <c r="M3" s="105"/>
      <c r="N3" s="105">
        <v>2023</v>
      </c>
      <c r="O3" s="105"/>
      <c r="P3" s="105"/>
      <c r="Q3" s="105"/>
      <c r="R3" s="105">
        <v>2024</v>
      </c>
      <c r="S3" s="105"/>
      <c r="T3" s="105"/>
      <c r="U3" s="105"/>
      <c r="V3" s="105">
        <v>2025</v>
      </c>
      <c r="W3" s="105"/>
      <c r="X3" s="105"/>
      <c r="Y3" s="105"/>
      <c r="Z3" s="105">
        <v>2026</v>
      </c>
      <c r="AA3" s="105"/>
      <c r="AB3" s="105"/>
      <c r="AC3" s="105"/>
      <c r="AD3" s="105">
        <v>2027</v>
      </c>
      <c r="AE3" s="105"/>
      <c r="AF3" s="105"/>
      <c r="AG3" s="105"/>
      <c r="AH3" s="105">
        <v>2028</v>
      </c>
      <c r="AI3" s="105"/>
      <c r="AJ3" s="105"/>
      <c r="AK3" s="105"/>
      <c r="AL3" s="105">
        <v>2029</v>
      </c>
      <c r="AM3" s="105"/>
      <c r="AN3" s="105"/>
      <c r="AO3" s="105"/>
      <c r="AP3" s="105">
        <v>2030</v>
      </c>
      <c r="AQ3" s="105"/>
      <c r="AR3" s="105"/>
      <c r="AS3" s="105"/>
      <c r="AT3" s="105">
        <v>2031</v>
      </c>
      <c r="AU3" s="105"/>
      <c r="AV3" s="105"/>
      <c r="AW3" s="105"/>
      <c r="AX3" s="105">
        <v>2032</v>
      </c>
      <c r="AY3" s="105"/>
      <c r="AZ3" s="105"/>
      <c r="BA3" s="82" t="s">
        <v>1</v>
      </c>
    </row>
    <row r="4" spans="2:53" s="44" customFormat="1" ht="15" customHeight="1" x14ac:dyDescent="0.25">
      <c r="B4" s="83" t="s">
        <v>2</v>
      </c>
      <c r="C4" s="83" t="s">
        <v>3</v>
      </c>
      <c r="D4" s="84" t="s">
        <v>4</v>
      </c>
      <c r="E4" s="84" t="s">
        <v>5</v>
      </c>
      <c r="F4" s="84" t="s">
        <v>6</v>
      </c>
      <c r="G4" s="84" t="s">
        <v>7</v>
      </c>
      <c r="H4" s="84" t="s">
        <v>4</v>
      </c>
      <c r="I4" s="84" t="s">
        <v>5</v>
      </c>
      <c r="J4" s="84" t="s">
        <v>6</v>
      </c>
      <c r="K4" s="84" t="s">
        <v>7</v>
      </c>
      <c r="L4" s="84" t="s">
        <v>4</v>
      </c>
      <c r="M4" s="84" t="s">
        <v>5</v>
      </c>
      <c r="N4" s="84" t="s">
        <v>6</v>
      </c>
      <c r="O4" s="84" t="s">
        <v>7</v>
      </c>
      <c r="P4" s="84" t="s">
        <v>4</v>
      </c>
      <c r="Q4" s="84" t="s">
        <v>5</v>
      </c>
      <c r="R4" s="84" t="s">
        <v>6</v>
      </c>
      <c r="S4" s="84" t="s">
        <v>7</v>
      </c>
      <c r="T4" s="84" t="s">
        <v>4</v>
      </c>
      <c r="U4" s="84" t="s">
        <v>5</v>
      </c>
      <c r="V4" s="84" t="s">
        <v>6</v>
      </c>
      <c r="W4" s="84" t="s">
        <v>7</v>
      </c>
      <c r="X4" s="84" t="s">
        <v>4</v>
      </c>
      <c r="Y4" s="84" t="s">
        <v>5</v>
      </c>
      <c r="Z4" s="84" t="s">
        <v>6</v>
      </c>
      <c r="AA4" s="84" t="s">
        <v>7</v>
      </c>
      <c r="AB4" s="84" t="s">
        <v>4</v>
      </c>
      <c r="AC4" s="84" t="s">
        <v>5</v>
      </c>
      <c r="AD4" s="84" t="s">
        <v>6</v>
      </c>
      <c r="AE4" s="84" t="s">
        <v>7</v>
      </c>
      <c r="AF4" s="84" t="s">
        <v>4</v>
      </c>
      <c r="AG4" s="84" t="s">
        <v>5</v>
      </c>
      <c r="AH4" s="84" t="s">
        <v>6</v>
      </c>
      <c r="AI4" s="84" t="s">
        <v>7</v>
      </c>
      <c r="AJ4" s="84" t="s">
        <v>4</v>
      </c>
      <c r="AK4" s="84" t="s">
        <v>5</v>
      </c>
      <c r="AL4" s="84" t="s">
        <v>6</v>
      </c>
      <c r="AM4" s="84" t="s">
        <v>7</v>
      </c>
      <c r="AN4" s="84" t="s">
        <v>4</v>
      </c>
      <c r="AO4" s="84" t="s">
        <v>5</v>
      </c>
      <c r="AP4" s="84" t="s">
        <v>6</v>
      </c>
      <c r="AQ4" s="84" t="s">
        <v>7</v>
      </c>
      <c r="AR4" s="84" t="s">
        <v>4</v>
      </c>
      <c r="AS4" s="84" t="s">
        <v>5</v>
      </c>
      <c r="AT4" s="84" t="s">
        <v>6</v>
      </c>
      <c r="AU4" s="84" t="s">
        <v>7</v>
      </c>
      <c r="AV4" s="84" t="s">
        <v>4</v>
      </c>
      <c r="AW4" s="84" t="s">
        <v>5</v>
      </c>
      <c r="AX4" s="84" t="s">
        <v>6</v>
      </c>
      <c r="AY4" s="84" t="s">
        <v>7</v>
      </c>
      <c r="AZ4" s="84" t="s">
        <v>4</v>
      </c>
      <c r="BA4" s="85"/>
    </row>
    <row r="5" spans="2:53" s="44" customFormat="1" x14ac:dyDescent="0.3">
      <c r="B5" s="41" t="s">
        <v>35</v>
      </c>
      <c r="C5" s="41">
        <v>4400000</v>
      </c>
      <c r="D5" s="41">
        <v>132000</v>
      </c>
      <c r="E5" s="41">
        <v>132000</v>
      </c>
      <c r="F5" s="41">
        <v>176000</v>
      </c>
      <c r="G5" s="41">
        <v>176000</v>
      </c>
      <c r="H5" s="41">
        <v>176000</v>
      </c>
      <c r="I5" s="41">
        <v>176000</v>
      </c>
      <c r="J5" s="41">
        <v>176000</v>
      </c>
      <c r="K5" s="41">
        <v>176000</v>
      </c>
      <c r="L5" s="41">
        <v>176000</v>
      </c>
      <c r="M5" s="41">
        <v>176000</v>
      </c>
      <c r="N5" s="41">
        <v>176000</v>
      </c>
      <c r="O5" s="41">
        <v>176000</v>
      </c>
      <c r="P5" s="41">
        <v>176000</v>
      </c>
      <c r="Q5" s="41">
        <v>176000</v>
      </c>
      <c r="R5" s="41">
        <v>132000</v>
      </c>
      <c r="S5" s="41">
        <v>132000</v>
      </c>
      <c r="T5" s="41">
        <v>88000</v>
      </c>
      <c r="U5" s="41">
        <v>88000</v>
      </c>
      <c r="V5" s="41">
        <v>132000</v>
      </c>
      <c r="W5" s="41">
        <v>132000</v>
      </c>
      <c r="X5" s="41">
        <v>132000</v>
      </c>
      <c r="Y5" s="41">
        <v>132000</v>
      </c>
      <c r="Z5" s="41">
        <v>44000</v>
      </c>
      <c r="AA5" s="41">
        <v>44000</v>
      </c>
      <c r="AB5" s="41">
        <v>44000</v>
      </c>
      <c r="AC5" s="41">
        <v>44000</v>
      </c>
      <c r="AD5" s="41">
        <v>44000</v>
      </c>
      <c r="AE5" s="41">
        <v>44000</v>
      </c>
      <c r="AF5" s="41">
        <v>44000</v>
      </c>
      <c r="AG5" s="41">
        <v>44000</v>
      </c>
      <c r="AH5" s="41">
        <v>44000</v>
      </c>
      <c r="AI5" s="41">
        <v>44000</v>
      </c>
      <c r="AJ5" s="41">
        <v>44000</v>
      </c>
      <c r="AK5" s="41">
        <v>44000</v>
      </c>
      <c r="AL5" s="41">
        <v>44000</v>
      </c>
      <c r="AM5" s="41">
        <v>44000</v>
      </c>
      <c r="AN5" s="41">
        <v>44000</v>
      </c>
      <c r="AO5" s="41">
        <v>44000</v>
      </c>
      <c r="AP5" s="41">
        <v>44000</v>
      </c>
      <c r="AQ5" s="41">
        <v>44000</v>
      </c>
      <c r="AR5" s="41">
        <v>44000</v>
      </c>
      <c r="AS5" s="41">
        <v>44000</v>
      </c>
      <c r="AT5" s="41">
        <v>22000</v>
      </c>
      <c r="AU5" s="41">
        <v>22000</v>
      </c>
      <c r="AV5" s="41">
        <v>22000</v>
      </c>
      <c r="AW5" s="41">
        <v>22000</v>
      </c>
      <c r="AX5" s="41">
        <v>22000</v>
      </c>
      <c r="AY5" s="41">
        <v>22000</v>
      </c>
      <c r="AZ5" s="41">
        <v>44000</v>
      </c>
      <c r="BA5" s="86">
        <f>SUM(D5:AZ5)</f>
        <v>4400000</v>
      </c>
    </row>
    <row r="6" spans="2:53" s="44" customFormat="1" x14ac:dyDescent="0.3">
      <c r="B6" s="41" t="s">
        <v>36</v>
      </c>
      <c r="C6" s="41">
        <v>13200000</v>
      </c>
      <c r="D6" s="41">
        <v>0</v>
      </c>
      <c r="E6" s="41">
        <v>0</v>
      </c>
      <c r="F6" s="41">
        <v>0</v>
      </c>
      <c r="G6" s="41">
        <v>0</v>
      </c>
      <c r="H6" s="41">
        <v>0</v>
      </c>
      <c r="I6" s="41">
        <v>660000</v>
      </c>
      <c r="J6" s="41">
        <v>1320000</v>
      </c>
      <c r="K6" s="41">
        <v>1320000</v>
      </c>
      <c r="L6" s="41">
        <v>1320000</v>
      </c>
      <c r="M6" s="41">
        <v>1320000</v>
      </c>
      <c r="N6" s="41">
        <v>1320000</v>
      </c>
      <c r="O6" s="41">
        <v>1320000</v>
      </c>
      <c r="P6" s="41">
        <v>1320000</v>
      </c>
      <c r="Q6" s="41">
        <v>660000</v>
      </c>
      <c r="R6" s="41">
        <v>660000</v>
      </c>
      <c r="S6" s="41">
        <v>660000</v>
      </c>
      <c r="T6" s="41">
        <v>660000</v>
      </c>
      <c r="U6" s="41">
        <v>660000</v>
      </c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86">
        <f t="shared" ref="BA6" si="0">SUM(D6:AZ6)</f>
        <v>13200000</v>
      </c>
    </row>
    <row r="7" spans="2:53" s="44" customFormat="1" x14ac:dyDescent="0.3">
      <c r="B7" s="41" t="s">
        <v>37</v>
      </c>
      <c r="C7" s="41">
        <v>9240000</v>
      </c>
      <c r="D7" s="41">
        <v>0</v>
      </c>
      <c r="E7" s="41">
        <v>0</v>
      </c>
      <c r="F7" s="41">
        <v>0</v>
      </c>
      <c r="G7" s="41">
        <v>0</v>
      </c>
      <c r="H7" s="41">
        <v>0</v>
      </c>
      <c r="I7" s="41">
        <v>462000</v>
      </c>
      <c r="J7" s="41">
        <v>462000</v>
      </c>
      <c r="K7" s="41">
        <v>462000</v>
      </c>
      <c r="L7" s="41">
        <v>462000</v>
      </c>
      <c r="M7" s="41">
        <v>924000</v>
      </c>
      <c r="N7" s="41">
        <v>924000</v>
      </c>
      <c r="O7" s="41">
        <v>924000</v>
      </c>
      <c r="P7" s="41">
        <v>924000</v>
      </c>
      <c r="Q7" s="41">
        <v>924000</v>
      </c>
      <c r="R7" s="41">
        <v>924000</v>
      </c>
      <c r="S7" s="41">
        <v>924000</v>
      </c>
      <c r="T7" s="41">
        <v>462000</v>
      </c>
      <c r="U7" s="41">
        <v>462000</v>
      </c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86">
        <f t="shared" ref="BA7" si="1">SUM(D7:AZ7)</f>
        <v>9240000</v>
      </c>
    </row>
    <row r="8" spans="2:53" s="44" customFormat="1" x14ac:dyDescent="0.3">
      <c r="B8" s="41" t="s">
        <v>38</v>
      </c>
      <c r="C8" s="41">
        <v>61379000</v>
      </c>
      <c r="D8" s="41">
        <v>0</v>
      </c>
      <c r="E8" s="41">
        <v>0</v>
      </c>
      <c r="F8" s="41">
        <v>0</v>
      </c>
      <c r="G8" s="41">
        <v>0</v>
      </c>
      <c r="H8" s="41">
        <v>0</v>
      </c>
      <c r="I8" s="41">
        <v>0</v>
      </c>
      <c r="J8" s="41">
        <v>0</v>
      </c>
      <c r="K8" s="41">
        <v>613790</v>
      </c>
      <c r="L8" s="41">
        <v>3068950</v>
      </c>
      <c r="M8" s="41">
        <v>3068950</v>
      </c>
      <c r="N8" s="41">
        <v>3068950</v>
      </c>
      <c r="O8" s="41">
        <v>3068950</v>
      </c>
      <c r="P8" s="41">
        <v>3068950</v>
      </c>
      <c r="Q8" s="41">
        <v>3068950</v>
      </c>
      <c r="R8" s="41">
        <v>3068950</v>
      </c>
      <c r="S8" s="41">
        <v>3068950</v>
      </c>
      <c r="T8" s="41">
        <v>3068950</v>
      </c>
      <c r="U8" s="41">
        <v>3068950</v>
      </c>
      <c r="V8" s="41">
        <v>1227580</v>
      </c>
      <c r="W8" s="41">
        <v>1227580</v>
      </c>
      <c r="X8" s="41">
        <v>1227580</v>
      </c>
      <c r="Y8" s="41">
        <v>1227580</v>
      </c>
      <c r="Z8" s="41">
        <v>613790</v>
      </c>
      <c r="AA8" s="41">
        <v>613790</v>
      </c>
      <c r="AB8" s="41">
        <v>3068950</v>
      </c>
      <c r="AC8" s="41">
        <v>3068950</v>
      </c>
      <c r="AD8" s="41">
        <v>3068950</v>
      </c>
      <c r="AE8" s="41">
        <v>3068950</v>
      </c>
      <c r="AF8" s="41">
        <v>1227580</v>
      </c>
      <c r="AG8" s="41">
        <v>1227580</v>
      </c>
      <c r="AH8" s="41">
        <v>1227580</v>
      </c>
      <c r="AI8" s="41">
        <v>1227580</v>
      </c>
      <c r="AJ8" s="41">
        <v>613790</v>
      </c>
      <c r="AK8" s="41">
        <v>613790</v>
      </c>
      <c r="AL8" s="41">
        <v>613790</v>
      </c>
      <c r="AM8" s="41">
        <v>613790</v>
      </c>
      <c r="AN8" s="41">
        <v>613790</v>
      </c>
      <c r="AO8" s="41">
        <v>613790</v>
      </c>
      <c r="AP8" s="41">
        <v>613790</v>
      </c>
      <c r="AQ8" s="41">
        <v>613790</v>
      </c>
      <c r="AR8" s="41">
        <v>613790</v>
      </c>
      <c r="AS8" s="41">
        <v>613790</v>
      </c>
      <c r="AT8" s="41">
        <v>306895</v>
      </c>
      <c r="AU8" s="41">
        <v>306895</v>
      </c>
      <c r="AV8" s="41">
        <v>0</v>
      </c>
      <c r="AW8" s="41">
        <v>0</v>
      </c>
      <c r="AX8" s="41">
        <v>0</v>
      </c>
      <c r="AY8" s="41">
        <v>0</v>
      </c>
      <c r="AZ8" s="41">
        <v>0</v>
      </c>
      <c r="BA8" s="86">
        <f t="shared" ref="BA8" si="2">SUM(D8:AZ8)</f>
        <v>61379000</v>
      </c>
    </row>
    <row r="9" spans="2:53" s="44" customFormat="1" x14ac:dyDescent="0.3">
      <c r="B9" s="87" t="s">
        <v>1</v>
      </c>
      <c r="C9" s="87">
        <f t="shared" ref="C9:AH9" si="3">SUM(C5:C8)</f>
        <v>88219000</v>
      </c>
      <c r="D9" s="87">
        <f t="shared" si="3"/>
        <v>132000</v>
      </c>
      <c r="E9" s="87">
        <f t="shared" si="3"/>
        <v>132000</v>
      </c>
      <c r="F9" s="87">
        <f t="shared" si="3"/>
        <v>176000</v>
      </c>
      <c r="G9" s="87">
        <f t="shared" si="3"/>
        <v>176000</v>
      </c>
      <c r="H9" s="87">
        <f t="shared" si="3"/>
        <v>176000</v>
      </c>
      <c r="I9" s="87">
        <f t="shared" si="3"/>
        <v>1298000</v>
      </c>
      <c r="J9" s="87">
        <f t="shared" si="3"/>
        <v>1958000</v>
      </c>
      <c r="K9" s="87">
        <f t="shared" si="3"/>
        <v>2571790</v>
      </c>
      <c r="L9" s="87">
        <f t="shared" si="3"/>
        <v>5026950</v>
      </c>
      <c r="M9" s="87">
        <f t="shared" si="3"/>
        <v>5488950</v>
      </c>
      <c r="N9" s="87">
        <f t="shared" si="3"/>
        <v>5488950</v>
      </c>
      <c r="O9" s="87">
        <f t="shared" si="3"/>
        <v>5488950</v>
      </c>
      <c r="P9" s="87">
        <f t="shared" si="3"/>
        <v>5488950</v>
      </c>
      <c r="Q9" s="87">
        <f t="shared" si="3"/>
        <v>4828950</v>
      </c>
      <c r="R9" s="87">
        <f t="shared" si="3"/>
        <v>4784950</v>
      </c>
      <c r="S9" s="87">
        <f t="shared" si="3"/>
        <v>4784950</v>
      </c>
      <c r="T9" s="87">
        <f t="shared" si="3"/>
        <v>4278950</v>
      </c>
      <c r="U9" s="87">
        <f t="shared" si="3"/>
        <v>4278950</v>
      </c>
      <c r="V9" s="87">
        <f t="shared" si="3"/>
        <v>1359580</v>
      </c>
      <c r="W9" s="87">
        <f t="shared" si="3"/>
        <v>1359580</v>
      </c>
      <c r="X9" s="87">
        <f t="shared" si="3"/>
        <v>1359580</v>
      </c>
      <c r="Y9" s="87">
        <f t="shared" si="3"/>
        <v>1359580</v>
      </c>
      <c r="Z9" s="87">
        <f t="shared" si="3"/>
        <v>657790</v>
      </c>
      <c r="AA9" s="87">
        <f t="shared" si="3"/>
        <v>657790</v>
      </c>
      <c r="AB9" s="87">
        <f t="shared" si="3"/>
        <v>3112950</v>
      </c>
      <c r="AC9" s="87">
        <f t="shared" si="3"/>
        <v>3112950</v>
      </c>
      <c r="AD9" s="87">
        <f t="shared" si="3"/>
        <v>3112950</v>
      </c>
      <c r="AE9" s="87">
        <f t="shared" si="3"/>
        <v>3112950</v>
      </c>
      <c r="AF9" s="87">
        <f t="shared" si="3"/>
        <v>1271580</v>
      </c>
      <c r="AG9" s="87">
        <f t="shared" si="3"/>
        <v>1271580</v>
      </c>
      <c r="AH9" s="87">
        <f t="shared" si="3"/>
        <v>1271580</v>
      </c>
      <c r="AI9" s="87">
        <f t="shared" ref="AI9:BA9" si="4">SUM(AI5:AI8)</f>
        <v>1271580</v>
      </c>
      <c r="AJ9" s="87">
        <f t="shared" si="4"/>
        <v>657790</v>
      </c>
      <c r="AK9" s="87">
        <f t="shared" si="4"/>
        <v>657790</v>
      </c>
      <c r="AL9" s="87">
        <f t="shared" si="4"/>
        <v>657790</v>
      </c>
      <c r="AM9" s="87">
        <f t="shared" si="4"/>
        <v>657790</v>
      </c>
      <c r="AN9" s="87">
        <f t="shared" si="4"/>
        <v>657790</v>
      </c>
      <c r="AO9" s="87">
        <f t="shared" si="4"/>
        <v>657790</v>
      </c>
      <c r="AP9" s="87">
        <f t="shared" si="4"/>
        <v>657790</v>
      </c>
      <c r="AQ9" s="87">
        <f t="shared" si="4"/>
        <v>657790</v>
      </c>
      <c r="AR9" s="87">
        <f t="shared" si="4"/>
        <v>657790</v>
      </c>
      <c r="AS9" s="87">
        <f t="shared" si="4"/>
        <v>657790</v>
      </c>
      <c r="AT9" s="87">
        <f t="shared" si="4"/>
        <v>328895</v>
      </c>
      <c r="AU9" s="87">
        <f t="shared" si="4"/>
        <v>328895</v>
      </c>
      <c r="AV9" s="87">
        <f t="shared" si="4"/>
        <v>22000</v>
      </c>
      <c r="AW9" s="87">
        <f t="shared" si="4"/>
        <v>22000</v>
      </c>
      <c r="AX9" s="87">
        <f t="shared" si="4"/>
        <v>22000</v>
      </c>
      <c r="AY9" s="87">
        <f t="shared" si="4"/>
        <v>22000</v>
      </c>
      <c r="AZ9" s="87">
        <f t="shared" si="4"/>
        <v>44000</v>
      </c>
      <c r="BA9" s="87">
        <f t="shared" si="4"/>
        <v>88219000</v>
      </c>
    </row>
    <row r="11" spans="2:53" x14ac:dyDescent="0.3">
      <c r="B11" s="81" t="s">
        <v>39</v>
      </c>
    </row>
    <row r="12" spans="2:53" s="29" customFormat="1" x14ac:dyDescent="0.3">
      <c r="D12" s="105">
        <v>2021</v>
      </c>
      <c r="E12" s="105"/>
      <c r="F12" s="105">
        <v>2022</v>
      </c>
      <c r="G12" s="105"/>
      <c r="H12" s="105"/>
      <c r="I12" s="105"/>
      <c r="J12" s="105">
        <v>2023</v>
      </c>
      <c r="K12" s="105"/>
      <c r="L12" s="105"/>
      <c r="M12" s="105"/>
      <c r="N12" s="105">
        <v>2024</v>
      </c>
      <c r="O12" s="105"/>
      <c r="P12" s="105"/>
      <c r="Q12" s="105"/>
      <c r="R12" s="105">
        <v>2025</v>
      </c>
      <c r="S12" s="105"/>
      <c r="T12" s="105"/>
      <c r="U12" s="105"/>
      <c r="V12" s="105">
        <v>2026</v>
      </c>
      <c r="W12" s="105"/>
      <c r="X12" s="105"/>
      <c r="Y12" s="105"/>
      <c r="Z12" s="105">
        <v>2027</v>
      </c>
      <c r="AA12" s="105"/>
      <c r="AB12" s="105"/>
      <c r="AC12" s="105"/>
      <c r="AD12" s="105">
        <v>2028</v>
      </c>
      <c r="AE12" s="105"/>
      <c r="AF12" s="105"/>
      <c r="AG12" s="105"/>
      <c r="AH12" s="105">
        <v>2029</v>
      </c>
      <c r="AI12" s="105"/>
      <c r="AJ12" s="105"/>
      <c r="AK12" s="105"/>
      <c r="AL12" s="105">
        <v>2030</v>
      </c>
      <c r="AM12" s="105"/>
      <c r="AN12" s="105"/>
      <c r="AO12" s="105"/>
      <c r="AP12" s="105">
        <v>2031</v>
      </c>
      <c r="AQ12" s="105"/>
      <c r="AR12" s="105"/>
      <c r="AS12" s="105"/>
      <c r="AT12" s="105">
        <v>2032</v>
      </c>
      <c r="AU12" s="105"/>
      <c r="AV12" s="105"/>
      <c r="AW12" s="105"/>
      <c r="AX12" s="105">
        <v>2033</v>
      </c>
      <c r="AY12" s="105"/>
      <c r="AZ12" s="105"/>
      <c r="BA12" s="82" t="s">
        <v>1</v>
      </c>
    </row>
    <row r="13" spans="2:53" s="44" customFormat="1" ht="15" customHeight="1" x14ac:dyDescent="0.25">
      <c r="B13" s="83" t="s">
        <v>2</v>
      </c>
      <c r="C13" s="83" t="s">
        <v>3</v>
      </c>
      <c r="D13" s="84" t="s">
        <v>4</v>
      </c>
      <c r="E13" s="84" t="s">
        <v>5</v>
      </c>
      <c r="F13" s="84" t="s">
        <v>6</v>
      </c>
      <c r="G13" s="84" t="s">
        <v>7</v>
      </c>
      <c r="H13" s="84" t="s">
        <v>4</v>
      </c>
      <c r="I13" s="84" t="s">
        <v>5</v>
      </c>
      <c r="J13" s="84" t="s">
        <v>6</v>
      </c>
      <c r="K13" s="84" t="s">
        <v>7</v>
      </c>
      <c r="L13" s="84" t="s">
        <v>4</v>
      </c>
      <c r="M13" s="84" t="s">
        <v>5</v>
      </c>
      <c r="N13" s="84" t="s">
        <v>6</v>
      </c>
      <c r="O13" s="84" t="s">
        <v>7</v>
      </c>
      <c r="P13" s="84" t="s">
        <v>4</v>
      </c>
      <c r="Q13" s="84" t="s">
        <v>5</v>
      </c>
      <c r="R13" s="84" t="s">
        <v>6</v>
      </c>
      <c r="S13" s="84" t="s">
        <v>7</v>
      </c>
      <c r="T13" s="84" t="s">
        <v>4</v>
      </c>
      <c r="U13" s="84" t="s">
        <v>5</v>
      </c>
      <c r="V13" s="84" t="s">
        <v>6</v>
      </c>
      <c r="W13" s="84" t="s">
        <v>7</v>
      </c>
      <c r="X13" s="84" t="s">
        <v>4</v>
      </c>
      <c r="Y13" s="84" t="s">
        <v>5</v>
      </c>
      <c r="Z13" s="84" t="s">
        <v>6</v>
      </c>
      <c r="AA13" s="84" t="s">
        <v>7</v>
      </c>
      <c r="AB13" s="84" t="s">
        <v>4</v>
      </c>
      <c r="AC13" s="84" t="s">
        <v>5</v>
      </c>
      <c r="AD13" s="84" t="s">
        <v>6</v>
      </c>
      <c r="AE13" s="84" t="s">
        <v>7</v>
      </c>
      <c r="AF13" s="84" t="s">
        <v>4</v>
      </c>
      <c r="AG13" s="84" t="s">
        <v>5</v>
      </c>
      <c r="AH13" s="84" t="s">
        <v>6</v>
      </c>
      <c r="AI13" s="84" t="s">
        <v>7</v>
      </c>
      <c r="AJ13" s="84" t="s">
        <v>4</v>
      </c>
      <c r="AK13" s="84" t="s">
        <v>5</v>
      </c>
      <c r="AL13" s="84" t="s">
        <v>6</v>
      </c>
      <c r="AM13" s="84" t="s">
        <v>7</v>
      </c>
      <c r="AN13" s="84" t="s">
        <v>4</v>
      </c>
      <c r="AO13" s="84" t="s">
        <v>5</v>
      </c>
      <c r="AP13" s="84" t="s">
        <v>6</v>
      </c>
      <c r="AQ13" s="84" t="s">
        <v>7</v>
      </c>
      <c r="AR13" s="84" t="s">
        <v>4</v>
      </c>
      <c r="AS13" s="84" t="s">
        <v>5</v>
      </c>
      <c r="AT13" s="84" t="s">
        <v>6</v>
      </c>
      <c r="AU13" s="84" t="s">
        <v>7</v>
      </c>
      <c r="AV13" s="84" t="s">
        <v>4</v>
      </c>
      <c r="AW13" s="84" t="s">
        <v>5</v>
      </c>
      <c r="AX13" s="84" t="s">
        <v>6</v>
      </c>
      <c r="AY13" s="84" t="s">
        <v>7</v>
      </c>
      <c r="AZ13" s="84" t="s">
        <v>4</v>
      </c>
      <c r="BA13" s="85"/>
    </row>
    <row r="14" spans="2:53" s="44" customFormat="1" x14ac:dyDescent="0.3">
      <c r="B14" s="41" t="s">
        <v>40</v>
      </c>
      <c r="C14" s="41">
        <v>3245350</v>
      </c>
      <c r="D14" s="41">
        <v>97360.5</v>
      </c>
      <c r="E14" s="41">
        <v>97360.5</v>
      </c>
      <c r="F14" s="41">
        <v>129814</v>
      </c>
      <c r="G14" s="41">
        <v>129814</v>
      </c>
      <c r="H14" s="41">
        <v>129814</v>
      </c>
      <c r="I14" s="41">
        <v>129814</v>
      </c>
      <c r="J14" s="41">
        <v>129814</v>
      </c>
      <c r="K14" s="41">
        <v>129814</v>
      </c>
      <c r="L14" s="41">
        <v>129814</v>
      </c>
      <c r="M14" s="41">
        <v>129814</v>
      </c>
      <c r="N14" s="41">
        <v>129814</v>
      </c>
      <c r="O14" s="41">
        <v>129814</v>
      </c>
      <c r="P14" s="41">
        <v>129814</v>
      </c>
      <c r="Q14" s="41">
        <v>129814</v>
      </c>
      <c r="R14" s="41">
        <v>97360.5</v>
      </c>
      <c r="S14" s="41">
        <v>97360.5</v>
      </c>
      <c r="T14" s="41">
        <v>64907</v>
      </c>
      <c r="U14" s="41">
        <v>64907</v>
      </c>
      <c r="V14" s="41">
        <v>97360.5</v>
      </c>
      <c r="W14" s="41">
        <v>97360.5</v>
      </c>
      <c r="X14" s="41">
        <v>97360.5</v>
      </c>
      <c r="Y14" s="41">
        <v>97360.5</v>
      </c>
      <c r="Z14" s="41">
        <v>32453.5</v>
      </c>
      <c r="AA14" s="41">
        <v>32453.5</v>
      </c>
      <c r="AB14" s="41">
        <v>32453.5</v>
      </c>
      <c r="AC14" s="41">
        <v>32453.5</v>
      </c>
      <c r="AD14" s="41">
        <v>32453.5</v>
      </c>
      <c r="AE14" s="41">
        <v>32453.5</v>
      </c>
      <c r="AF14" s="41">
        <v>32453.5</v>
      </c>
      <c r="AG14" s="41">
        <v>32453.5</v>
      </c>
      <c r="AH14" s="41">
        <v>32453.5</v>
      </c>
      <c r="AI14" s="41">
        <v>32453.5</v>
      </c>
      <c r="AJ14" s="41">
        <v>32453.5</v>
      </c>
      <c r="AK14" s="41">
        <v>32453.5</v>
      </c>
      <c r="AL14" s="41">
        <v>32453.5</v>
      </c>
      <c r="AM14" s="41">
        <v>32453.5</v>
      </c>
      <c r="AN14" s="41">
        <v>32453.5</v>
      </c>
      <c r="AO14" s="41">
        <v>32453.5</v>
      </c>
      <c r="AP14" s="41">
        <v>32453.5</v>
      </c>
      <c r="AQ14" s="41">
        <v>32453.5</v>
      </c>
      <c r="AR14" s="41">
        <v>32453.5</v>
      </c>
      <c r="AS14" s="41">
        <v>32453.5</v>
      </c>
      <c r="AT14" s="41">
        <v>32453.5</v>
      </c>
      <c r="AU14" s="41">
        <v>32453.5</v>
      </c>
      <c r="AV14" s="41">
        <v>32453.5</v>
      </c>
      <c r="AW14" s="41">
        <v>8114</v>
      </c>
      <c r="AX14" s="41">
        <v>8113</v>
      </c>
      <c r="AY14" s="41">
        <v>8113</v>
      </c>
      <c r="AZ14" s="41">
        <v>8113</v>
      </c>
      <c r="BA14" s="86">
        <f>SUM(D14:AZ14)</f>
        <v>3245349.5</v>
      </c>
    </row>
    <row r="15" spans="2:53" s="44" customFormat="1" x14ac:dyDescent="0.3">
      <c r="B15" s="41" t="s">
        <v>41</v>
      </c>
      <c r="C15" s="41">
        <v>9671143</v>
      </c>
      <c r="D15" s="41"/>
      <c r="E15" s="41"/>
      <c r="F15" s="41"/>
      <c r="G15" s="41"/>
      <c r="H15" s="41"/>
      <c r="I15" s="41">
        <v>483557</v>
      </c>
      <c r="J15" s="41">
        <v>967114</v>
      </c>
      <c r="K15" s="41">
        <v>967114</v>
      </c>
      <c r="L15" s="41">
        <v>967114</v>
      </c>
      <c r="M15" s="41">
        <v>967114</v>
      </c>
      <c r="N15" s="41">
        <v>967114</v>
      </c>
      <c r="O15" s="41">
        <v>967114</v>
      </c>
      <c r="P15" s="41">
        <v>967114</v>
      </c>
      <c r="Q15" s="41">
        <v>967114</v>
      </c>
      <c r="R15" s="41">
        <v>967114</v>
      </c>
      <c r="S15" s="41">
        <v>483560</v>
      </c>
      <c r="T15" s="63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86">
        <f>SUM(D15:AZ15)</f>
        <v>9671143</v>
      </c>
    </row>
    <row r="16" spans="2:53" s="44" customFormat="1" x14ac:dyDescent="0.3">
      <c r="B16" s="41" t="s">
        <v>42</v>
      </c>
      <c r="C16" s="41">
        <v>6815235</v>
      </c>
      <c r="D16" s="41"/>
      <c r="E16" s="41"/>
      <c r="F16" s="41"/>
      <c r="G16" s="41"/>
      <c r="H16" s="41"/>
      <c r="I16" s="41">
        <v>340761</v>
      </c>
      <c r="J16" s="41">
        <v>681523</v>
      </c>
      <c r="K16" s="41">
        <v>681523</v>
      </c>
      <c r="L16" s="41">
        <v>681523</v>
      </c>
      <c r="M16" s="41">
        <v>681523</v>
      </c>
      <c r="N16" s="41">
        <v>681523</v>
      </c>
      <c r="O16" s="41">
        <v>681523</v>
      </c>
      <c r="P16" s="41">
        <v>681523</v>
      </c>
      <c r="Q16" s="41">
        <v>681523</v>
      </c>
      <c r="R16" s="41">
        <v>681523</v>
      </c>
      <c r="S16" s="41">
        <v>340767</v>
      </c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86">
        <f>SUM(D16:AZ16)</f>
        <v>6815235</v>
      </c>
    </row>
    <row r="17" spans="2:57" s="44" customFormat="1" x14ac:dyDescent="0.3">
      <c r="B17" s="41" t="s">
        <v>43</v>
      </c>
      <c r="C17" s="41">
        <v>45175272</v>
      </c>
      <c r="D17" s="41"/>
      <c r="E17" s="41"/>
      <c r="F17" s="41"/>
      <c r="G17" s="41"/>
      <c r="H17" s="41">
        <f>0.01*C17</f>
        <v>451752.72000000003</v>
      </c>
      <c r="I17" s="41">
        <f t="shared" ref="I17:R17" si="5">0.05*$C$17</f>
        <v>2258763.6</v>
      </c>
      <c r="J17" s="41">
        <f t="shared" si="5"/>
        <v>2258763.6</v>
      </c>
      <c r="K17" s="41">
        <f t="shared" si="5"/>
        <v>2258763.6</v>
      </c>
      <c r="L17" s="41">
        <f t="shared" si="5"/>
        <v>2258763.6</v>
      </c>
      <c r="M17" s="41">
        <f t="shared" si="5"/>
        <v>2258763.6</v>
      </c>
      <c r="N17" s="41">
        <f t="shared" si="5"/>
        <v>2258763.6</v>
      </c>
      <c r="O17" s="41">
        <f t="shared" si="5"/>
        <v>2258763.6</v>
      </c>
      <c r="P17" s="41">
        <f t="shared" si="5"/>
        <v>2258763.6</v>
      </c>
      <c r="Q17" s="41">
        <f t="shared" si="5"/>
        <v>2258763.6</v>
      </c>
      <c r="R17" s="41">
        <f t="shared" si="5"/>
        <v>2258763.6</v>
      </c>
      <c r="S17" s="41">
        <f>0.02*$C$17</f>
        <v>903505.44000000006</v>
      </c>
      <c r="T17" s="41">
        <f>0.02*$C$17</f>
        <v>903505.44000000006</v>
      </c>
      <c r="U17" s="41">
        <f>0.02*$C$17</f>
        <v>903505.44000000006</v>
      </c>
      <c r="V17" s="41">
        <f>0.02*$C$17</f>
        <v>903505.44000000006</v>
      </c>
      <c r="W17" s="41">
        <f>0.01*$C$17</f>
        <v>451752.72000000003</v>
      </c>
      <c r="X17" s="41">
        <f>0.01*$C$17</f>
        <v>451752.72000000003</v>
      </c>
      <c r="Y17" s="41">
        <f>0.05*$C$17</f>
        <v>2258763.6</v>
      </c>
      <c r="Z17" s="41">
        <f>0.05*$C$17</f>
        <v>2258763.6</v>
      </c>
      <c r="AA17" s="41">
        <f>0.05*$C$17</f>
        <v>2258763.6</v>
      </c>
      <c r="AB17" s="41">
        <f>0.05*$C$17</f>
        <v>2258763.6</v>
      </c>
      <c r="AC17" s="41">
        <f>0.02*$C$17</f>
        <v>903505.44000000006</v>
      </c>
      <c r="AD17" s="41">
        <f>0.02*$C$17</f>
        <v>903505.44000000006</v>
      </c>
      <c r="AE17" s="41">
        <f>0.02*$C$17</f>
        <v>903505.44000000006</v>
      </c>
      <c r="AF17" s="41">
        <f>0.02*$C$17</f>
        <v>903505.44000000006</v>
      </c>
      <c r="AG17" s="41">
        <f t="shared" ref="AG17:AO17" si="6">0.01*$C$17</f>
        <v>451752.72000000003</v>
      </c>
      <c r="AH17" s="41">
        <f t="shared" si="6"/>
        <v>451752.72000000003</v>
      </c>
      <c r="AI17" s="41">
        <f t="shared" si="6"/>
        <v>451752.72000000003</v>
      </c>
      <c r="AJ17" s="41">
        <f t="shared" si="6"/>
        <v>451752.72000000003</v>
      </c>
      <c r="AK17" s="41">
        <f t="shared" si="6"/>
        <v>451752.72000000003</v>
      </c>
      <c r="AL17" s="41">
        <f t="shared" si="6"/>
        <v>451752.72000000003</v>
      </c>
      <c r="AM17" s="41">
        <f t="shared" si="6"/>
        <v>451752.72000000003</v>
      </c>
      <c r="AN17" s="41">
        <f t="shared" si="6"/>
        <v>451752.72000000003</v>
      </c>
      <c r="AO17" s="41">
        <f t="shared" si="6"/>
        <v>451752.72000000003</v>
      </c>
      <c r="AP17" s="41">
        <f>0.005*$C$17</f>
        <v>225876.36000000002</v>
      </c>
      <c r="AQ17" s="41">
        <f>0.005*$C$17</f>
        <v>225876.36000000002</v>
      </c>
      <c r="AR17" s="41">
        <f>0.005*$C$17</f>
        <v>225876.36000000002</v>
      </c>
      <c r="AS17" s="41">
        <f>0.005*$C$17</f>
        <v>225876.36000000002</v>
      </c>
      <c r="AT17" s="41"/>
      <c r="AU17" s="41"/>
      <c r="AV17" s="41"/>
      <c r="AW17" s="41"/>
      <c r="AX17" s="41"/>
      <c r="AY17" s="41"/>
      <c r="AZ17" s="41"/>
      <c r="BA17" s="86">
        <f>SUM(D17:AZ17)</f>
        <v>45175271.999999985</v>
      </c>
    </row>
    <row r="18" spans="2:57" s="44" customFormat="1" x14ac:dyDescent="0.3">
      <c r="B18" s="87" t="s">
        <v>1</v>
      </c>
      <c r="C18" s="87">
        <f t="shared" ref="C18" si="7">SUM(C14:C17)</f>
        <v>64907000</v>
      </c>
      <c r="D18" s="87">
        <f t="shared" ref="D18:AI18" si="8">SUM(D14:D17)</f>
        <v>97360.5</v>
      </c>
      <c r="E18" s="87">
        <f t="shared" si="8"/>
        <v>97360.5</v>
      </c>
      <c r="F18" s="87">
        <f t="shared" si="8"/>
        <v>129814</v>
      </c>
      <c r="G18" s="87">
        <f t="shared" si="8"/>
        <v>129814</v>
      </c>
      <c r="H18" s="87">
        <f t="shared" si="8"/>
        <v>581566.71999999997</v>
      </c>
      <c r="I18" s="87">
        <f t="shared" si="8"/>
        <v>3212895.6</v>
      </c>
      <c r="J18" s="87">
        <f t="shared" si="8"/>
        <v>4037214.6</v>
      </c>
      <c r="K18" s="87">
        <f t="shared" si="8"/>
        <v>4037214.6</v>
      </c>
      <c r="L18" s="87">
        <f t="shared" si="8"/>
        <v>4037214.6</v>
      </c>
      <c r="M18" s="87">
        <f t="shared" si="8"/>
        <v>4037214.6</v>
      </c>
      <c r="N18" s="87">
        <f t="shared" si="8"/>
        <v>4037214.6</v>
      </c>
      <c r="O18" s="87">
        <f t="shared" si="8"/>
        <v>4037214.6</v>
      </c>
      <c r="P18" s="87">
        <f t="shared" si="8"/>
        <v>4037214.6</v>
      </c>
      <c r="Q18" s="87">
        <f t="shared" si="8"/>
        <v>4037214.6</v>
      </c>
      <c r="R18" s="87">
        <f t="shared" si="8"/>
        <v>4004761.1</v>
      </c>
      <c r="S18" s="87">
        <f t="shared" si="8"/>
        <v>1825192.94</v>
      </c>
      <c r="T18" s="87">
        <f t="shared" si="8"/>
        <v>968412.44000000006</v>
      </c>
      <c r="U18" s="87">
        <f t="shared" si="8"/>
        <v>968412.44000000006</v>
      </c>
      <c r="V18" s="87">
        <f t="shared" si="8"/>
        <v>1000865.9400000001</v>
      </c>
      <c r="W18" s="87">
        <f t="shared" si="8"/>
        <v>549113.22</v>
      </c>
      <c r="X18" s="87">
        <f t="shared" si="8"/>
        <v>549113.22</v>
      </c>
      <c r="Y18" s="87">
        <f t="shared" si="8"/>
        <v>2356124.1</v>
      </c>
      <c r="Z18" s="87">
        <f t="shared" si="8"/>
        <v>2291217.1</v>
      </c>
      <c r="AA18" s="87">
        <f t="shared" si="8"/>
        <v>2291217.1</v>
      </c>
      <c r="AB18" s="87">
        <f t="shared" si="8"/>
        <v>2291217.1</v>
      </c>
      <c r="AC18" s="87">
        <f t="shared" si="8"/>
        <v>935958.94000000006</v>
      </c>
      <c r="AD18" s="87">
        <f t="shared" si="8"/>
        <v>935958.94000000006</v>
      </c>
      <c r="AE18" s="87">
        <f t="shared" si="8"/>
        <v>935958.94000000006</v>
      </c>
      <c r="AF18" s="87">
        <f t="shared" si="8"/>
        <v>935958.94000000006</v>
      </c>
      <c r="AG18" s="87">
        <f t="shared" si="8"/>
        <v>484206.22000000003</v>
      </c>
      <c r="AH18" s="87">
        <f t="shared" si="8"/>
        <v>484206.22000000003</v>
      </c>
      <c r="AI18" s="87">
        <f t="shared" si="8"/>
        <v>484206.22000000003</v>
      </c>
      <c r="AJ18" s="87">
        <f t="shared" ref="AJ18:BA18" si="9">SUM(AJ14:AJ17)</f>
        <v>484206.22000000003</v>
      </c>
      <c r="AK18" s="87">
        <f t="shared" si="9"/>
        <v>484206.22000000003</v>
      </c>
      <c r="AL18" s="87">
        <f t="shared" si="9"/>
        <v>484206.22000000003</v>
      </c>
      <c r="AM18" s="87">
        <f t="shared" si="9"/>
        <v>484206.22000000003</v>
      </c>
      <c r="AN18" s="87">
        <f t="shared" si="9"/>
        <v>484206.22000000003</v>
      </c>
      <c r="AO18" s="87">
        <f t="shared" si="9"/>
        <v>484206.22000000003</v>
      </c>
      <c r="AP18" s="87">
        <f t="shared" si="9"/>
        <v>258329.86000000002</v>
      </c>
      <c r="AQ18" s="87">
        <f t="shared" si="9"/>
        <v>258329.86000000002</v>
      </c>
      <c r="AR18" s="87">
        <f t="shared" si="9"/>
        <v>258329.86000000002</v>
      </c>
      <c r="AS18" s="87">
        <f t="shared" si="9"/>
        <v>258329.86000000002</v>
      </c>
      <c r="AT18" s="87">
        <f t="shared" si="9"/>
        <v>32453.5</v>
      </c>
      <c r="AU18" s="87">
        <f t="shared" si="9"/>
        <v>32453.5</v>
      </c>
      <c r="AV18" s="87">
        <f t="shared" si="9"/>
        <v>32453.5</v>
      </c>
      <c r="AW18" s="87">
        <f t="shared" si="9"/>
        <v>8114</v>
      </c>
      <c r="AX18" s="87">
        <f t="shared" si="9"/>
        <v>8113</v>
      </c>
      <c r="AY18" s="87">
        <f t="shared" si="9"/>
        <v>8113</v>
      </c>
      <c r="AZ18" s="87">
        <f t="shared" si="9"/>
        <v>8113</v>
      </c>
      <c r="BA18" s="87">
        <f t="shared" si="9"/>
        <v>64906999.499999985</v>
      </c>
    </row>
    <row r="20" spans="2:57" x14ac:dyDescent="0.3">
      <c r="BA20" s="88"/>
      <c r="BE20" s="71"/>
    </row>
  </sheetData>
  <sheetProtection sheet="1" objects="1" scenarios="1" selectLockedCells="1"/>
  <mergeCells count="26">
    <mergeCell ref="AP12:AS12"/>
    <mergeCell ref="AT12:AW12"/>
    <mergeCell ref="AX12:AZ12"/>
    <mergeCell ref="AP3:AS3"/>
    <mergeCell ref="AT3:AW3"/>
    <mergeCell ref="AX3:AZ3"/>
    <mergeCell ref="D12:E12"/>
    <mergeCell ref="F12:I12"/>
    <mergeCell ref="J12:M12"/>
    <mergeCell ref="N12:Q12"/>
    <mergeCell ref="R12:U12"/>
    <mergeCell ref="V12:Y12"/>
    <mergeCell ref="Z12:AC12"/>
    <mergeCell ref="AD12:AG12"/>
    <mergeCell ref="AH12:AK12"/>
    <mergeCell ref="AL12:AO12"/>
    <mergeCell ref="Z3:AC3"/>
    <mergeCell ref="AD3:AG3"/>
    <mergeCell ref="AH3:AK3"/>
    <mergeCell ref="AL3:AO3"/>
    <mergeCell ref="V3:Y3"/>
    <mergeCell ref="D3:E3"/>
    <mergeCell ref="F3:I3"/>
    <mergeCell ref="J3:M3"/>
    <mergeCell ref="N3:Q3"/>
    <mergeCell ref="R3:U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227C2-57E3-4ECE-B80B-DC7A83FFD1F8}">
  <sheetPr>
    <tabColor theme="9"/>
  </sheetPr>
  <dimension ref="B2:BA35"/>
  <sheetViews>
    <sheetView tabSelected="1" workbookViewId="0">
      <selection activeCell="D5" sqref="D5"/>
    </sheetView>
  </sheetViews>
  <sheetFormatPr defaultColWidth="9.109375" defaultRowHeight="15.6" x14ac:dyDescent="0.3"/>
  <cols>
    <col min="1" max="1" width="9.109375" style="28"/>
    <col min="2" max="2" width="40" style="28" bestFit="1" customWidth="1"/>
    <col min="3" max="3" width="36.88671875" style="28" bestFit="1" customWidth="1"/>
    <col min="4" max="52" width="15.6640625" style="27" customWidth="1"/>
    <col min="53" max="53" width="11.33203125" style="71" customWidth="1"/>
    <col min="54" max="16384" width="9.109375" style="28"/>
  </cols>
  <sheetData>
    <row r="2" spans="2:53" x14ac:dyDescent="0.3">
      <c r="B2" s="81" t="s">
        <v>34</v>
      </c>
    </row>
    <row r="3" spans="2:53" s="29" customFormat="1" x14ac:dyDescent="0.3">
      <c r="D3" s="106">
        <v>2020</v>
      </c>
      <c r="E3" s="106"/>
      <c r="F3" s="106">
        <v>2021</v>
      </c>
      <c r="G3" s="106"/>
      <c r="H3" s="106"/>
      <c r="I3" s="106"/>
      <c r="J3" s="106">
        <v>2022</v>
      </c>
      <c r="K3" s="106"/>
      <c r="L3" s="106"/>
      <c r="M3" s="106"/>
      <c r="N3" s="106">
        <v>2023</v>
      </c>
      <c r="O3" s="106"/>
      <c r="P3" s="106"/>
      <c r="Q3" s="106"/>
      <c r="R3" s="106">
        <v>2024</v>
      </c>
      <c r="S3" s="106"/>
      <c r="T3" s="106"/>
      <c r="U3" s="106"/>
      <c r="V3" s="106">
        <v>2025</v>
      </c>
      <c r="W3" s="106"/>
      <c r="X3" s="106"/>
      <c r="Y3" s="106"/>
      <c r="Z3" s="106">
        <v>2026</v>
      </c>
      <c r="AA3" s="106"/>
      <c r="AB3" s="106"/>
      <c r="AC3" s="106"/>
      <c r="AD3" s="106">
        <v>2027</v>
      </c>
      <c r="AE3" s="106"/>
      <c r="AF3" s="106"/>
      <c r="AG3" s="106"/>
      <c r="AH3" s="106">
        <v>2028</v>
      </c>
      <c r="AI3" s="106"/>
      <c r="AJ3" s="106"/>
      <c r="AK3" s="106"/>
      <c r="AL3" s="106">
        <v>2029</v>
      </c>
      <c r="AM3" s="106"/>
      <c r="AN3" s="106"/>
      <c r="AO3" s="106"/>
      <c r="AP3" s="106">
        <v>2030</v>
      </c>
      <c r="AQ3" s="106"/>
      <c r="AR3" s="106"/>
      <c r="AS3" s="106"/>
      <c r="AT3" s="106">
        <v>2031</v>
      </c>
      <c r="AU3" s="106"/>
      <c r="AV3" s="106"/>
      <c r="AW3" s="106"/>
      <c r="AX3" s="106">
        <v>2032</v>
      </c>
      <c r="AY3" s="106"/>
      <c r="AZ3" s="106"/>
      <c r="BA3" s="82" t="s">
        <v>1</v>
      </c>
    </row>
    <row r="4" spans="2:53" s="44" customFormat="1" ht="15" customHeight="1" x14ac:dyDescent="0.25">
      <c r="B4" s="83" t="s">
        <v>2</v>
      </c>
      <c r="C4" s="83" t="s">
        <v>14</v>
      </c>
      <c r="D4" s="89" t="s">
        <v>4</v>
      </c>
      <c r="E4" s="89" t="s">
        <v>5</v>
      </c>
      <c r="F4" s="89" t="s">
        <v>6</v>
      </c>
      <c r="G4" s="89" t="s">
        <v>7</v>
      </c>
      <c r="H4" s="89" t="s">
        <v>4</v>
      </c>
      <c r="I4" s="89" t="s">
        <v>5</v>
      </c>
      <c r="J4" s="89" t="s">
        <v>6</v>
      </c>
      <c r="K4" s="89" t="s">
        <v>7</v>
      </c>
      <c r="L4" s="89" t="s">
        <v>4</v>
      </c>
      <c r="M4" s="89" t="s">
        <v>5</v>
      </c>
      <c r="N4" s="89" t="s">
        <v>6</v>
      </c>
      <c r="O4" s="89" t="s">
        <v>7</v>
      </c>
      <c r="P4" s="89" t="s">
        <v>4</v>
      </c>
      <c r="Q4" s="89" t="s">
        <v>5</v>
      </c>
      <c r="R4" s="89" t="s">
        <v>6</v>
      </c>
      <c r="S4" s="89" t="s">
        <v>7</v>
      </c>
      <c r="T4" s="89" t="s">
        <v>4</v>
      </c>
      <c r="U4" s="89" t="s">
        <v>5</v>
      </c>
      <c r="V4" s="89" t="s">
        <v>6</v>
      </c>
      <c r="W4" s="89" t="s">
        <v>7</v>
      </c>
      <c r="X4" s="89" t="s">
        <v>4</v>
      </c>
      <c r="Y4" s="89" t="s">
        <v>5</v>
      </c>
      <c r="Z4" s="89" t="s">
        <v>6</v>
      </c>
      <c r="AA4" s="89" t="s">
        <v>7</v>
      </c>
      <c r="AB4" s="89" t="s">
        <v>4</v>
      </c>
      <c r="AC4" s="89" t="s">
        <v>5</v>
      </c>
      <c r="AD4" s="89" t="s">
        <v>6</v>
      </c>
      <c r="AE4" s="89" t="s">
        <v>7</v>
      </c>
      <c r="AF4" s="89" t="s">
        <v>4</v>
      </c>
      <c r="AG4" s="89" t="s">
        <v>5</v>
      </c>
      <c r="AH4" s="89" t="s">
        <v>6</v>
      </c>
      <c r="AI4" s="89" t="s">
        <v>7</v>
      </c>
      <c r="AJ4" s="89" t="s">
        <v>4</v>
      </c>
      <c r="AK4" s="89" t="s">
        <v>5</v>
      </c>
      <c r="AL4" s="89" t="s">
        <v>6</v>
      </c>
      <c r="AM4" s="89" t="s">
        <v>7</v>
      </c>
      <c r="AN4" s="89" t="s">
        <v>4</v>
      </c>
      <c r="AO4" s="89" t="s">
        <v>5</v>
      </c>
      <c r="AP4" s="89" t="s">
        <v>6</v>
      </c>
      <c r="AQ4" s="89" t="s">
        <v>7</v>
      </c>
      <c r="AR4" s="89" t="s">
        <v>4</v>
      </c>
      <c r="AS4" s="89" t="s">
        <v>5</v>
      </c>
      <c r="AT4" s="89" t="s">
        <v>6</v>
      </c>
      <c r="AU4" s="89" t="s">
        <v>7</v>
      </c>
      <c r="AV4" s="89" t="s">
        <v>4</v>
      </c>
      <c r="AW4" s="89" t="s">
        <v>5</v>
      </c>
      <c r="AX4" s="89" t="s">
        <v>6</v>
      </c>
      <c r="AY4" s="89" t="s">
        <v>7</v>
      </c>
      <c r="AZ4" s="89" t="s">
        <v>4</v>
      </c>
      <c r="BA4" s="90"/>
    </row>
    <row r="5" spans="2:53" s="44" customFormat="1" x14ac:dyDescent="0.3">
      <c r="B5" s="41" t="s">
        <v>36</v>
      </c>
      <c r="C5" s="41" t="s">
        <v>28</v>
      </c>
      <c r="D5" s="34"/>
      <c r="E5" s="34"/>
      <c r="F5" s="34"/>
      <c r="G5" s="34"/>
      <c r="H5" s="34"/>
      <c r="I5" s="34">
        <v>2</v>
      </c>
      <c r="J5" s="34">
        <v>2</v>
      </c>
      <c r="K5" s="34">
        <v>2</v>
      </c>
      <c r="L5" s="34">
        <v>2</v>
      </c>
      <c r="M5" s="34">
        <v>2</v>
      </c>
      <c r="N5" s="34">
        <v>2</v>
      </c>
      <c r="O5" s="34">
        <v>4</v>
      </c>
      <c r="P5" s="34">
        <v>3</v>
      </c>
      <c r="Q5" s="34">
        <v>2</v>
      </c>
      <c r="R5" s="34">
        <v>2</v>
      </c>
      <c r="S5" s="34">
        <v>2</v>
      </c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78">
        <f>SUM(D5:AZ5)</f>
        <v>25</v>
      </c>
    </row>
    <row r="6" spans="2:53" s="44" customFormat="1" x14ac:dyDescent="0.3">
      <c r="B6" s="41" t="s">
        <v>37</v>
      </c>
      <c r="C6" s="41" t="s">
        <v>44</v>
      </c>
      <c r="D6" s="34"/>
      <c r="E6" s="34"/>
      <c r="F6" s="34"/>
      <c r="G6" s="34"/>
      <c r="H6" s="34"/>
      <c r="I6" s="91">
        <v>25000</v>
      </c>
      <c r="J6" s="91">
        <v>30000</v>
      </c>
      <c r="K6" s="91">
        <v>32000</v>
      </c>
      <c r="L6" s="91">
        <v>35000</v>
      </c>
      <c r="M6" s="91">
        <v>40000</v>
      </c>
      <c r="N6" s="91">
        <v>45000</v>
      </c>
      <c r="O6" s="91">
        <v>50000</v>
      </c>
      <c r="P6" s="91">
        <v>45000</v>
      </c>
      <c r="Q6" s="91">
        <v>40000</v>
      </c>
      <c r="R6" s="91">
        <v>35000</v>
      </c>
      <c r="S6" s="91">
        <v>32000</v>
      </c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78">
        <f t="shared" ref="BA6:BA7" si="0">SUM(D6:AZ6)</f>
        <v>409000</v>
      </c>
    </row>
    <row r="7" spans="2:53" s="44" customFormat="1" x14ac:dyDescent="0.3">
      <c r="B7" s="41" t="s">
        <v>38</v>
      </c>
      <c r="C7" s="49" t="s">
        <v>17</v>
      </c>
      <c r="D7" s="34"/>
      <c r="E7" s="34"/>
      <c r="F7" s="34"/>
      <c r="G7" s="34"/>
      <c r="H7" s="34"/>
      <c r="I7" s="34"/>
      <c r="J7" s="34"/>
      <c r="K7" s="34"/>
      <c r="L7" s="34">
        <v>1</v>
      </c>
      <c r="M7" s="34"/>
      <c r="N7" s="34"/>
      <c r="O7" s="34"/>
      <c r="P7" s="34">
        <v>1</v>
      </c>
      <c r="Q7" s="34"/>
      <c r="R7" s="34">
        <v>1</v>
      </c>
      <c r="S7" s="34"/>
      <c r="T7" s="34">
        <v>1</v>
      </c>
      <c r="U7" s="34"/>
      <c r="V7" s="34">
        <v>1</v>
      </c>
      <c r="W7" s="34"/>
      <c r="X7" s="34">
        <v>1</v>
      </c>
      <c r="Y7" s="34"/>
      <c r="Z7" s="34">
        <v>1</v>
      </c>
      <c r="AA7" s="34"/>
      <c r="AB7" s="34">
        <v>1</v>
      </c>
      <c r="AC7" s="34"/>
      <c r="AD7" s="34">
        <v>2</v>
      </c>
      <c r="AE7" s="34">
        <v>2</v>
      </c>
      <c r="AF7" s="34">
        <v>2</v>
      </c>
      <c r="AG7" s="34">
        <v>2</v>
      </c>
      <c r="AH7" s="34">
        <v>1</v>
      </c>
      <c r="AI7" s="34">
        <v>2</v>
      </c>
      <c r="AJ7" s="34">
        <v>2</v>
      </c>
      <c r="AK7" s="34">
        <v>1</v>
      </c>
      <c r="AL7" s="34">
        <v>1</v>
      </c>
      <c r="AM7" s="34">
        <v>2</v>
      </c>
      <c r="AN7" s="34">
        <v>2</v>
      </c>
      <c r="AO7" s="34">
        <v>1</v>
      </c>
      <c r="AP7" s="34">
        <v>1</v>
      </c>
      <c r="AQ7" s="34">
        <v>1</v>
      </c>
      <c r="AR7" s="34">
        <v>1</v>
      </c>
      <c r="AS7" s="34">
        <v>1</v>
      </c>
      <c r="AT7" s="34"/>
      <c r="AU7" s="34"/>
      <c r="AV7" s="34"/>
      <c r="AW7" s="34"/>
      <c r="AX7" s="34"/>
      <c r="AY7" s="34"/>
      <c r="AZ7" s="34"/>
      <c r="BA7" s="78">
        <f t="shared" si="0"/>
        <v>32</v>
      </c>
    </row>
    <row r="8" spans="2:53" s="44" customFormat="1" x14ac:dyDescent="0.3">
      <c r="B8" s="87" t="s">
        <v>1</v>
      </c>
      <c r="C8" s="87"/>
      <c r="D8" s="92">
        <f t="shared" ref="D8:AI8" si="1">SUM(D5:D7)</f>
        <v>0</v>
      </c>
      <c r="E8" s="92">
        <f t="shared" si="1"/>
        <v>0</v>
      </c>
      <c r="F8" s="92">
        <f t="shared" si="1"/>
        <v>0</v>
      </c>
      <c r="G8" s="92">
        <f t="shared" si="1"/>
        <v>0</v>
      </c>
      <c r="H8" s="92">
        <f t="shared" si="1"/>
        <v>0</v>
      </c>
      <c r="I8" s="93">
        <f t="shared" si="1"/>
        <v>25002</v>
      </c>
      <c r="J8" s="93">
        <f t="shared" si="1"/>
        <v>30002</v>
      </c>
      <c r="K8" s="93">
        <f t="shared" si="1"/>
        <v>32002</v>
      </c>
      <c r="L8" s="93">
        <f t="shared" si="1"/>
        <v>35003</v>
      </c>
      <c r="M8" s="93">
        <f t="shared" si="1"/>
        <v>40002</v>
      </c>
      <c r="N8" s="93">
        <f t="shared" si="1"/>
        <v>45002</v>
      </c>
      <c r="O8" s="93">
        <f t="shared" si="1"/>
        <v>50004</v>
      </c>
      <c r="P8" s="93">
        <f t="shared" si="1"/>
        <v>45004</v>
      </c>
      <c r="Q8" s="93">
        <f t="shared" si="1"/>
        <v>40002</v>
      </c>
      <c r="R8" s="93">
        <f t="shared" si="1"/>
        <v>35003</v>
      </c>
      <c r="S8" s="93">
        <f t="shared" si="1"/>
        <v>32002</v>
      </c>
      <c r="T8" s="92">
        <f t="shared" si="1"/>
        <v>1</v>
      </c>
      <c r="U8" s="92">
        <f t="shared" si="1"/>
        <v>0</v>
      </c>
      <c r="V8" s="92">
        <f t="shared" si="1"/>
        <v>1</v>
      </c>
      <c r="W8" s="92">
        <f t="shared" si="1"/>
        <v>0</v>
      </c>
      <c r="X8" s="92">
        <f t="shared" si="1"/>
        <v>1</v>
      </c>
      <c r="Y8" s="92">
        <f t="shared" si="1"/>
        <v>0</v>
      </c>
      <c r="Z8" s="92">
        <f t="shared" si="1"/>
        <v>1</v>
      </c>
      <c r="AA8" s="92">
        <f t="shared" si="1"/>
        <v>0</v>
      </c>
      <c r="AB8" s="92">
        <f t="shared" si="1"/>
        <v>1</v>
      </c>
      <c r="AC8" s="92">
        <f t="shared" si="1"/>
        <v>0</v>
      </c>
      <c r="AD8" s="92">
        <f t="shared" si="1"/>
        <v>2</v>
      </c>
      <c r="AE8" s="92">
        <f t="shared" si="1"/>
        <v>2</v>
      </c>
      <c r="AF8" s="92">
        <f t="shared" si="1"/>
        <v>2</v>
      </c>
      <c r="AG8" s="92">
        <f t="shared" si="1"/>
        <v>2</v>
      </c>
      <c r="AH8" s="92">
        <f t="shared" si="1"/>
        <v>1</v>
      </c>
      <c r="AI8" s="92">
        <f t="shared" si="1"/>
        <v>2</v>
      </c>
      <c r="AJ8" s="92">
        <f t="shared" ref="AJ8:BA8" si="2">SUM(AJ5:AJ7)</f>
        <v>2</v>
      </c>
      <c r="AK8" s="92">
        <f t="shared" si="2"/>
        <v>1</v>
      </c>
      <c r="AL8" s="92">
        <f t="shared" si="2"/>
        <v>1</v>
      </c>
      <c r="AM8" s="92">
        <f t="shared" si="2"/>
        <v>2</v>
      </c>
      <c r="AN8" s="92">
        <f t="shared" si="2"/>
        <v>2</v>
      </c>
      <c r="AO8" s="92">
        <f t="shared" si="2"/>
        <v>1</v>
      </c>
      <c r="AP8" s="92">
        <f t="shared" si="2"/>
        <v>1</v>
      </c>
      <c r="AQ8" s="92">
        <f t="shared" si="2"/>
        <v>1</v>
      </c>
      <c r="AR8" s="92">
        <f t="shared" si="2"/>
        <v>1</v>
      </c>
      <c r="AS8" s="92">
        <f t="shared" si="2"/>
        <v>1</v>
      </c>
      <c r="AT8" s="92">
        <f t="shared" si="2"/>
        <v>0</v>
      </c>
      <c r="AU8" s="92">
        <f t="shared" si="2"/>
        <v>0</v>
      </c>
      <c r="AV8" s="92">
        <f t="shared" si="2"/>
        <v>0</v>
      </c>
      <c r="AW8" s="92">
        <f t="shared" si="2"/>
        <v>0</v>
      </c>
      <c r="AX8" s="92">
        <f t="shared" si="2"/>
        <v>0</v>
      </c>
      <c r="AY8" s="92">
        <f t="shared" si="2"/>
        <v>0</v>
      </c>
      <c r="AZ8" s="92">
        <f t="shared" si="2"/>
        <v>0</v>
      </c>
      <c r="BA8" s="93">
        <f t="shared" si="2"/>
        <v>409057</v>
      </c>
    </row>
    <row r="10" spans="2:53" x14ac:dyDescent="0.3">
      <c r="B10" s="81" t="s">
        <v>39</v>
      </c>
      <c r="BA10" s="29"/>
    </row>
    <row r="11" spans="2:53" s="29" customFormat="1" x14ac:dyDescent="0.3">
      <c r="D11" s="105">
        <v>2021</v>
      </c>
      <c r="E11" s="105"/>
      <c r="F11" s="105">
        <v>2022</v>
      </c>
      <c r="G11" s="105"/>
      <c r="H11" s="105"/>
      <c r="I11" s="105"/>
      <c r="J11" s="105">
        <v>2023</v>
      </c>
      <c r="K11" s="105"/>
      <c r="L11" s="105"/>
      <c r="M11" s="105"/>
      <c r="N11" s="105">
        <v>2024</v>
      </c>
      <c r="O11" s="105"/>
      <c r="P11" s="105"/>
      <c r="Q11" s="105"/>
      <c r="R11" s="105">
        <v>2025</v>
      </c>
      <c r="S11" s="105"/>
      <c r="T11" s="105"/>
      <c r="U11" s="105"/>
      <c r="V11" s="105">
        <v>2026</v>
      </c>
      <c r="W11" s="105"/>
      <c r="X11" s="105"/>
      <c r="Y11" s="105"/>
      <c r="Z11" s="105">
        <v>2027</v>
      </c>
      <c r="AA11" s="105"/>
      <c r="AB11" s="105"/>
      <c r="AC11" s="105"/>
      <c r="AD11" s="105">
        <v>2028</v>
      </c>
      <c r="AE11" s="105"/>
      <c r="AF11" s="105"/>
      <c r="AG11" s="105"/>
      <c r="AH11" s="105">
        <v>2029</v>
      </c>
      <c r="AI11" s="105"/>
      <c r="AJ11" s="105"/>
      <c r="AK11" s="105"/>
      <c r="AL11" s="105">
        <v>2030</v>
      </c>
      <c r="AM11" s="105"/>
      <c r="AN11" s="105"/>
      <c r="AO11" s="105"/>
      <c r="AP11" s="105">
        <v>2031</v>
      </c>
      <c r="AQ11" s="105"/>
      <c r="AR11" s="105"/>
      <c r="AS11" s="105"/>
      <c r="AT11" s="105">
        <v>2032</v>
      </c>
      <c r="AU11" s="105"/>
      <c r="AV11" s="105"/>
      <c r="AW11" s="105"/>
      <c r="AX11" s="105">
        <v>2033</v>
      </c>
      <c r="AY11" s="105"/>
      <c r="AZ11" s="105"/>
      <c r="BA11" s="82" t="s">
        <v>1</v>
      </c>
    </row>
    <row r="12" spans="2:53" s="44" customFormat="1" ht="15" customHeight="1" x14ac:dyDescent="0.25">
      <c r="B12" s="83" t="s">
        <v>2</v>
      </c>
      <c r="C12" s="83" t="s">
        <v>14</v>
      </c>
      <c r="D12" s="89" t="s">
        <v>4</v>
      </c>
      <c r="E12" s="89" t="s">
        <v>5</v>
      </c>
      <c r="F12" s="89" t="s">
        <v>6</v>
      </c>
      <c r="G12" s="89" t="s">
        <v>7</v>
      </c>
      <c r="H12" s="89" t="s">
        <v>4</v>
      </c>
      <c r="I12" s="89" t="s">
        <v>5</v>
      </c>
      <c r="J12" s="89" t="s">
        <v>6</v>
      </c>
      <c r="K12" s="89" t="s">
        <v>7</v>
      </c>
      <c r="L12" s="89" t="s">
        <v>4</v>
      </c>
      <c r="M12" s="89" t="s">
        <v>5</v>
      </c>
      <c r="N12" s="89" t="s">
        <v>6</v>
      </c>
      <c r="O12" s="89" t="s">
        <v>7</v>
      </c>
      <c r="P12" s="89" t="s">
        <v>4</v>
      </c>
      <c r="Q12" s="89" t="s">
        <v>5</v>
      </c>
      <c r="R12" s="89" t="s">
        <v>6</v>
      </c>
      <c r="S12" s="89" t="s">
        <v>7</v>
      </c>
      <c r="T12" s="89" t="s">
        <v>4</v>
      </c>
      <c r="U12" s="89" t="s">
        <v>5</v>
      </c>
      <c r="V12" s="89" t="s">
        <v>6</v>
      </c>
      <c r="W12" s="89" t="s">
        <v>7</v>
      </c>
      <c r="X12" s="89" t="s">
        <v>4</v>
      </c>
      <c r="Y12" s="89" t="s">
        <v>5</v>
      </c>
      <c r="Z12" s="89" t="s">
        <v>6</v>
      </c>
      <c r="AA12" s="89" t="s">
        <v>7</v>
      </c>
      <c r="AB12" s="89" t="s">
        <v>4</v>
      </c>
      <c r="AC12" s="89" t="s">
        <v>5</v>
      </c>
      <c r="AD12" s="89" t="s">
        <v>6</v>
      </c>
      <c r="AE12" s="89" t="s">
        <v>7</v>
      </c>
      <c r="AF12" s="89" t="s">
        <v>4</v>
      </c>
      <c r="AG12" s="89" t="s">
        <v>5</v>
      </c>
      <c r="AH12" s="89" t="s">
        <v>6</v>
      </c>
      <c r="AI12" s="89" t="s">
        <v>7</v>
      </c>
      <c r="AJ12" s="89" t="s">
        <v>4</v>
      </c>
      <c r="AK12" s="89" t="s">
        <v>5</v>
      </c>
      <c r="AL12" s="89" t="s">
        <v>6</v>
      </c>
      <c r="AM12" s="89" t="s">
        <v>7</v>
      </c>
      <c r="AN12" s="89" t="s">
        <v>4</v>
      </c>
      <c r="AO12" s="89" t="s">
        <v>5</v>
      </c>
      <c r="AP12" s="89" t="s">
        <v>6</v>
      </c>
      <c r="AQ12" s="89" t="s">
        <v>7</v>
      </c>
      <c r="AR12" s="89" t="s">
        <v>4</v>
      </c>
      <c r="AS12" s="89" t="s">
        <v>5</v>
      </c>
      <c r="AT12" s="89" t="s">
        <v>6</v>
      </c>
      <c r="AU12" s="89" t="s">
        <v>7</v>
      </c>
      <c r="AV12" s="89" t="s">
        <v>4</v>
      </c>
      <c r="AW12" s="89" t="s">
        <v>5</v>
      </c>
      <c r="AX12" s="89" t="s">
        <v>6</v>
      </c>
      <c r="AY12" s="89" t="s">
        <v>7</v>
      </c>
      <c r="AZ12" s="89" t="s">
        <v>4</v>
      </c>
      <c r="BA12" s="85"/>
    </row>
    <row r="13" spans="2:53" s="44" customFormat="1" x14ac:dyDescent="0.3">
      <c r="B13" s="41" t="s">
        <v>41</v>
      </c>
      <c r="C13" s="41" t="s">
        <v>28</v>
      </c>
      <c r="D13" s="34"/>
      <c r="E13" s="34"/>
      <c r="F13" s="34"/>
      <c r="G13" s="34"/>
      <c r="H13" s="34"/>
      <c r="I13" s="34">
        <v>2</v>
      </c>
      <c r="J13" s="34">
        <v>2</v>
      </c>
      <c r="K13" s="34">
        <v>2</v>
      </c>
      <c r="L13" s="34">
        <v>2</v>
      </c>
      <c r="M13" s="34">
        <v>2</v>
      </c>
      <c r="N13" s="34">
        <v>2</v>
      </c>
      <c r="O13" s="34">
        <v>2</v>
      </c>
      <c r="P13" s="34">
        <v>2</v>
      </c>
      <c r="Q13" s="34">
        <v>2</v>
      </c>
      <c r="R13" s="34">
        <v>1</v>
      </c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78">
        <f>SUM(D13:AV13)</f>
        <v>19</v>
      </c>
    </row>
    <row r="14" spans="2:53" s="44" customFormat="1" x14ac:dyDescent="0.3">
      <c r="B14" s="41" t="s">
        <v>42</v>
      </c>
      <c r="C14" s="41" t="s">
        <v>44</v>
      </c>
      <c r="D14" s="34"/>
      <c r="E14" s="34"/>
      <c r="F14" s="34"/>
      <c r="G14" s="34"/>
      <c r="H14" s="34"/>
      <c r="I14" s="91">
        <v>20000</v>
      </c>
      <c r="J14" s="91">
        <v>25000</v>
      </c>
      <c r="K14" s="91">
        <v>28000</v>
      </c>
      <c r="L14" s="91">
        <v>30000</v>
      </c>
      <c r="M14" s="91">
        <v>32000</v>
      </c>
      <c r="N14" s="91">
        <v>32000</v>
      </c>
      <c r="O14" s="91">
        <v>30000</v>
      </c>
      <c r="P14" s="91">
        <v>28000</v>
      </c>
      <c r="Q14" s="91">
        <v>25000</v>
      </c>
      <c r="R14" s="91">
        <v>20000</v>
      </c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78">
        <f>SUM(D14:AV14)</f>
        <v>270000</v>
      </c>
    </row>
    <row r="15" spans="2:53" s="44" customFormat="1" x14ac:dyDescent="0.3">
      <c r="B15" s="41" t="s">
        <v>43</v>
      </c>
      <c r="C15" s="49" t="s">
        <v>17</v>
      </c>
      <c r="D15" s="34"/>
      <c r="E15" s="34"/>
      <c r="F15" s="34"/>
      <c r="G15" s="34"/>
      <c r="H15" s="34"/>
      <c r="I15" s="34"/>
      <c r="J15" s="34">
        <v>1</v>
      </c>
      <c r="K15" s="34"/>
      <c r="L15" s="34"/>
      <c r="M15" s="34"/>
      <c r="N15" s="34">
        <v>1</v>
      </c>
      <c r="O15" s="34"/>
      <c r="P15" s="34">
        <v>1</v>
      </c>
      <c r="Q15" s="34"/>
      <c r="R15" s="34">
        <v>1</v>
      </c>
      <c r="S15" s="34"/>
      <c r="T15" s="34">
        <v>1</v>
      </c>
      <c r="U15" s="34"/>
      <c r="V15" s="34">
        <v>1</v>
      </c>
      <c r="W15" s="34"/>
      <c r="X15" s="34">
        <v>1</v>
      </c>
      <c r="Y15" s="34"/>
      <c r="Z15" s="34">
        <v>1</v>
      </c>
      <c r="AA15" s="34"/>
      <c r="AB15" s="34">
        <v>2</v>
      </c>
      <c r="AC15" s="34">
        <v>2</v>
      </c>
      <c r="AD15" s="34">
        <v>2</v>
      </c>
      <c r="AE15" s="34">
        <v>2</v>
      </c>
      <c r="AF15" s="34">
        <v>1</v>
      </c>
      <c r="AG15" s="34">
        <v>2</v>
      </c>
      <c r="AH15" s="34">
        <v>2</v>
      </c>
      <c r="AI15" s="34">
        <v>1</v>
      </c>
      <c r="AJ15" s="34">
        <v>1</v>
      </c>
      <c r="AK15" s="34">
        <v>2</v>
      </c>
      <c r="AL15" s="34">
        <v>2</v>
      </c>
      <c r="AM15" s="34">
        <v>1</v>
      </c>
      <c r="AN15" s="34">
        <v>1</v>
      </c>
      <c r="AO15" s="34">
        <v>1</v>
      </c>
      <c r="AP15" s="34">
        <v>1</v>
      </c>
      <c r="AQ15" s="34">
        <v>1</v>
      </c>
      <c r="AR15" s="34"/>
      <c r="AS15" s="34"/>
      <c r="AT15" s="34"/>
      <c r="AU15" s="34"/>
      <c r="AV15" s="34"/>
      <c r="AW15" s="34"/>
      <c r="AX15" s="34"/>
      <c r="AY15" s="34"/>
      <c r="AZ15" s="34"/>
      <c r="BA15" s="78">
        <f>SUM(D15:AV15)</f>
        <v>32</v>
      </c>
    </row>
    <row r="16" spans="2:53" s="44" customFormat="1" x14ac:dyDescent="0.3">
      <c r="B16" s="87" t="s">
        <v>1</v>
      </c>
      <c r="C16" s="87"/>
      <c r="D16" s="92">
        <f t="shared" ref="D16:AI16" si="3">SUM(D13:D15)</f>
        <v>0</v>
      </c>
      <c r="E16" s="92">
        <f t="shared" si="3"/>
        <v>0</v>
      </c>
      <c r="F16" s="92">
        <f t="shared" si="3"/>
        <v>0</v>
      </c>
      <c r="G16" s="92">
        <f t="shared" si="3"/>
        <v>0</v>
      </c>
      <c r="H16" s="92">
        <f t="shared" si="3"/>
        <v>0</v>
      </c>
      <c r="I16" s="93">
        <f t="shared" si="3"/>
        <v>20002</v>
      </c>
      <c r="J16" s="93">
        <f t="shared" si="3"/>
        <v>25003</v>
      </c>
      <c r="K16" s="93">
        <f t="shared" si="3"/>
        <v>28002</v>
      </c>
      <c r="L16" s="93">
        <f t="shared" si="3"/>
        <v>30002</v>
      </c>
      <c r="M16" s="93">
        <f t="shared" si="3"/>
        <v>32002</v>
      </c>
      <c r="N16" s="93">
        <f t="shared" si="3"/>
        <v>32003</v>
      </c>
      <c r="O16" s="93">
        <f t="shared" si="3"/>
        <v>30002</v>
      </c>
      <c r="P16" s="93">
        <f t="shared" si="3"/>
        <v>28003</v>
      </c>
      <c r="Q16" s="93">
        <f t="shared" si="3"/>
        <v>25002</v>
      </c>
      <c r="R16" s="93">
        <f t="shared" si="3"/>
        <v>20002</v>
      </c>
      <c r="S16" s="92">
        <f t="shared" si="3"/>
        <v>0</v>
      </c>
      <c r="T16" s="92">
        <f t="shared" si="3"/>
        <v>1</v>
      </c>
      <c r="U16" s="92">
        <f t="shared" si="3"/>
        <v>0</v>
      </c>
      <c r="V16" s="92">
        <f t="shared" si="3"/>
        <v>1</v>
      </c>
      <c r="W16" s="92">
        <f t="shared" si="3"/>
        <v>0</v>
      </c>
      <c r="X16" s="92">
        <f t="shared" si="3"/>
        <v>1</v>
      </c>
      <c r="Y16" s="92">
        <f t="shared" si="3"/>
        <v>0</v>
      </c>
      <c r="Z16" s="92">
        <f t="shared" si="3"/>
        <v>1</v>
      </c>
      <c r="AA16" s="92">
        <f t="shared" si="3"/>
        <v>0</v>
      </c>
      <c r="AB16" s="92">
        <f t="shared" si="3"/>
        <v>2</v>
      </c>
      <c r="AC16" s="92">
        <f t="shared" si="3"/>
        <v>2</v>
      </c>
      <c r="AD16" s="92">
        <f t="shared" si="3"/>
        <v>2</v>
      </c>
      <c r="AE16" s="92">
        <f t="shared" si="3"/>
        <v>2</v>
      </c>
      <c r="AF16" s="92">
        <f t="shared" si="3"/>
        <v>1</v>
      </c>
      <c r="AG16" s="92">
        <f t="shared" si="3"/>
        <v>2</v>
      </c>
      <c r="AH16" s="92">
        <f t="shared" si="3"/>
        <v>2</v>
      </c>
      <c r="AI16" s="92">
        <f t="shared" si="3"/>
        <v>1</v>
      </c>
      <c r="AJ16" s="92">
        <f t="shared" ref="AJ16:BA16" si="4">SUM(AJ13:AJ15)</f>
        <v>1</v>
      </c>
      <c r="AK16" s="92">
        <f t="shared" si="4"/>
        <v>2</v>
      </c>
      <c r="AL16" s="92">
        <f t="shared" si="4"/>
        <v>2</v>
      </c>
      <c r="AM16" s="92">
        <f t="shared" si="4"/>
        <v>1</v>
      </c>
      <c r="AN16" s="92">
        <f t="shared" si="4"/>
        <v>1</v>
      </c>
      <c r="AO16" s="92">
        <f t="shared" si="4"/>
        <v>1</v>
      </c>
      <c r="AP16" s="92">
        <f t="shared" si="4"/>
        <v>1</v>
      </c>
      <c r="AQ16" s="92">
        <f t="shared" si="4"/>
        <v>1</v>
      </c>
      <c r="AR16" s="92">
        <f t="shared" si="4"/>
        <v>0</v>
      </c>
      <c r="AS16" s="92">
        <f t="shared" si="4"/>
        <v>0</v>
      </c>
      <c r="AT16" s="92">
        <f t="shared" si="4"/>
        <v>0</v>
      </c>
      <c r="AU16" s="92">
        <f t="shared" si="4"/>
        <v>0</v>
      </c>
      <c r="AV16" s="92">
        <f t="shared" si="4"/>
        <v>0</v>
      </c>
      <c r="AW16" s="92">
        <f t="shared" si="4"/>
        <v>0</v>
      </c>
      <c r="AX16" s="92">
        <f t="shared" si="4"/>
        <v>0</v>
      </c>
      <c r="AY16" s="92">
        <f t="shared" si="4"/>
        <v>0</v>
      </c>
      <c r="AZ16" s="92">
        <f t="shared" si="4"/>
        <v>0</v>
      </c>
      <c r="BA16" s="92">
        <f t="shared" si="4"/>
        <v>270051</v>
      </c>
    </row>
    <row r="18" spans="2:52" x14ac:dyDescent="0.3">
      <c r="B18" s="27"/>
      <c r="C18" s="27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</row>
    <row r="19" spans="2:52" x14ac:dyDescent="0.3">
      <c r="B19" s="27"/>
      <c r="C19" s="27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</row>
    <row r="20" spans="2:52" x14ac:dyDescent="0.3">
      <c r="B20" s="27"/>
      <c r="C20" s="27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</row>
    <row r="21" spans="2:52" x14ac:dyDescent="0.3">
      <c r="B21" s="27"/>
      <c r="C21" s="27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</row>
    <row r="22" spans="2:52" x14ac:dyDescent="0.3">
      <c r="B22" s="27"/>
      <c r="C22" s="27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</row>
    <row r="23" spans="2:52" x14ac:dyDescent="0.3">
      <c r="B23" s="27"/>
      <c r="C23" s="27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</row>
    <row r="24" spans="2:52" x14ac:dyDescent="0.3">
      <c r="B24" s="27"/>
      <c r="C24" s="27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</row>
    <row r="25" spans="2:52" x14ac:dyDescent="0.3">
      <c r="B25" s="27"/>
      <c r="C25" s="27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</row>
    <row r="26" spans="2:52" x14ac:dyDescent="0.3">
      <c r="B26" s="27"/>
      <c r="C26" s="27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</row>
    <row r="27" spans="2:52" x14ac:dyDescent="0.3">
      <c r="B27" s="27"/>
      <c r="C27" s="27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</row>
    <row r="28" spans="2:52" x14ac:dyDescent="0.3">
      <c r="B28" s="27"/>
      <c r="C28" s="27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</row>
    <row r="29" spans="2:52" x14ac:dyDescent="0.3">
      <c r="B29" s="27"/>
      <c r="C29" s="27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</row>
    <row r="30" spans="2:52" x14ac:dyDescent="0.3">
      <c r="B30" s="27"/>
      <c r="C30" s="27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</row>
    <row r="31" spans="2:52" x14ac:dyDescent="0.3">
      <c r="B31" s="27"/>
      <c r="C31" s="27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</row>
    <row r="32" spans="2:52" x14ac:dyDescent="0.3">
      <c r="B32" s="27"/>
      <c r="C32" s="27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</row>
    <row r="33" spans="2:52" x14ac:dyDescent="0.3">
      <c r="B33" s="27"/>
      <c r="C33" s="27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</row>
    <row r="34" spans="2:52" x14ac:dyDescent="0.3">
      <c r="B34" s="27"/>
      <c r="C34" s="27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</row>
    <row r="35" spans="2:52" x14ac:dyDescent="0.3"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</row>
  </sheetData>
  <sheetProtection sheet="1" objects="1" scenarios="1" selectLockedCells="1" selectUnlockedCells="1"/>
  <mergeCells count="26">
    <mergeCell ref="V11:Y11"/>
    <mergeCell ref="AX11:AZ11"/>
    <mergeCell ref="AH3:AK3"/>
    <mergeCell ref="AL3:AO3"/>
    <mergeCell ref="AP3:AS3"/>
    <mergeCell ref="Z11:AC11"/>
    <mergeCell ref="AD11:AG11"/>
    <mergeCell ref="AH11:AK11"/>
    <mergeCell ref="AT3:AW3"/>
    <mergeCell ref="AX3:AZ3"/>
    <mergeCell ref="AT11:AW11"/>
    <mergeCell ref="AL11:AO11"/>
    <mergeCell ref="AP11:AS11"/>
    <mergeCell ref="Z3:AC3"/>
    <mergeCell ref="AD3:AG3"/>
    <mergeCell ref="D3:E3"/>
    <mergeCell ref="F3:I3"/>
    <mergeCell ref="J3:M3"/>
    <mergeCell ref="N3:Q3"/>
    <mergeCell ref="R3:U3"/>
    <mergeCell ref="V3:Y3"/>
    <mergeCell ref="D11:E11"/>
    <mergeCell ref="F11:I11"/>
    <mergeCell ref="J11:M11"/>
    <mergeCell ref="N11:Q11"/>
    <mergeCell ref="R11:U1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FC29DA974FFD44BD6CF3F1B0E9E4A5" ma:contentTypeVersion="6" ma:contentTypeDescription="Create a new document." ma:contentTypeScope="" ma:versionID="97e117fc8e3fa24d592dc4402c44f3b8">
  <xsd:schema xmlns:xsd="http://www.w3.org/2001/XMLSchema" xmlns:xs="http://www.w3.org/2001/XMLSchema" xmlns:p="http://schemas.microsoft.com/office/2006/metadata/properties" xmlns:ns2="1d4842b6-6e4f-4eb6-96cf-682f0ce61d2b" xmlns:ns3="8054a75a-be4b-477d-be3b-5c10186d0967" targetNamespace="http://schemas.microsoft.com/office/2006/metadata/properties" ma:root="true" ma:fieldsID="292cf642771669c34b247e324e781000" ns2:_="" ns3:_="">
    <xsd:import namespace="1d4842b6-6e4f-4eb6-96cf-682f0ce61d2b"/>
    <xsd:import namespace="8054a75a-be4b-477d-be3b-5c10186d09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4842b6-6e4f-4eb6-96cf-682f0ce61d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54a75a-be4b-477d-be3b-5c10186d096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054a75a-be4b-477d-be3b-5c10186d0967">
      <UserInfo>
        <DisplayName>Adrienne Duncan</DisplayName>
        <AccountId>20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38F0EA-A2BF-43E8-8BCB-FA34AB5806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4842b6-6e4f-4eb6-96cf-682f0ce61d2b"/>
    <ds:schemaRef ds:uri="8054a75a-be4b-477d-be3b-5c10186d09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AA03EDE-CCA1-4D00-9224-78E290DA3520}">
  <ds:schemaRefs>
    <ds:schemaRef ds:uri="http://purl.org/dc/terms/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8054a75a-be4b-477d-be3b-5c10186d0967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1d4842b6-6e4f-4eb6-96cf-682f0ce61d2b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48E497E-83A8-403D-9BE1-27220F23960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2017 $</vt:lpstr>
      <vt:lpstr>2017 #</vt:lpstr>
      <vt:lpstr>2018 $</vt:lpstr>
      <vt:lpstr>2018 #</vt:lpstr>
      <vt:lpstr>MIT $</vt:lpstr>
      <vt:lpstr>MIT #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tyler</dc:creator>
  <cp:keywords/>
  <dc:description/>
  <cp:lastModifiedBy>Naramore, Susan@HCD</cp:lastModifiedBy>
  <cp:revision/>
  <dcterms:created xsi:type="dcterms:W3CDTF">2020-10-15T01:10:36Z</dcterms:created>
  <dcterms:modified xsi:type="dcterms:W3CDTF">2021-11-17T16:00:15Z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0x0101008DFC29DA974FFD44BD6CF3F1B0E9E4A5</vt:lpwstr>
  </property>
</Properties>
</file>