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magden\Desktop\NDRC\California\BCA\Earth Economics\Final Version 10-23\"/>
    </mc:Choice>
  </mc:AlternateContent>
  <bookViews>
    <workbookView xWindow="0" yWindow="0" windowWidth="20490" windowHeight="7755" tabRatio="940" activeTab="1"/>
  </bookViews>
  <sheets>
    <sheet name="Workbook Overview" sheetId="64" r:id="rId1"/>
    <sheet name="NDRC Format" sheetId="61" r:id="rId2"/>
    <sheet name="Benefit Cost Ratios" sheetId="63" r:id="rId3"/>
    <sheet name="Model Fire Assumptions" sheetId="36" r:id="rId4"/>
    <sheet name="Fire Infrastructure Detail" sheetId="47" r:id="rId5"/>
    <sheet name="FireFighting and Injury Cost" sheetId="39" r:id="rId6"/>
    <sheet name="Fire Mental Health" sheetId="56" r:id="rId7"/>
    <sheet name="Fire Intensity Profile" sheetId="40" r:id="rId8"/>
    <sheet name="ESV1-ES Landcover" sheetId="55" r:id="rId9"/>
    <sheet name="ESV1.1-ES Service" sheetId="65" r:id="rId10"/>
    <sheet name="ESV2-Carbon" sheetId="54" r:id="rId11"/>
    <sheet name="ESV3-References" sheetId="53" r:id="rId12"/>
    <sheet name="CRC Economic Development" sheetId="68" r:id="rId13"/>
    <sheet name="CRC-Headstart" sheetId="48" r:id="rId14"/>
    <sheet name="CRC Fac Rental" sheetId="59" r:id="rId15"/>
    <sheet name="CRC Travel Data" sheetId="69" r:id="rId16"/>
    <sheet name="Jobs Overview" sheetId="60" r:id="rId17"/>
    <sheet name="Data Summary" sheetId="62" r:id="rId18"/>
  </sheets>
  <externalReferences>
    <externalReference r:id="rId19"/>
  </externalReferences>
  <definedNames>
    <definedName name="_xlnm._FilterDatabase" localSheetId="3" hidden="1">'Model Fire Assumptions'!$A$1:$H$40</definedName>
    <definedName name="_xlnm._FilterDatabase" localSheetId="1" hidden="1">'NDRC Format'!$A$1:$BD$272</definedName>
    <definedName name="C_TotalLoss">'ESV2-Carbon'!$D$71</definedName>
    <definedName name="Carbon_Ave_Annual">'ESV2-Carbon'!$D$72</definedName>
    <definedName name="CRC_BD_BUsNum" localSheetId="15">'CRC Travel Data'!#REF!</definedName>
    <definedName name="CRC_BD_BUsNum">'CRC Economic Development'!$AF$16</definedName>
    <definedName name="CRC_BD_ClsNum" localSheetId="15">'CRC Travel Data'!#REF!</definedName>
    <definedName name="CRC_BD_ClsNum">'CRC Economic Development'!$AF$44</definedName>
    <definedName name="CRC_BD_CLSRev" localSheetId="15">'CRC Travel Data'!#REF!</definedName>
    <definedName name="CRC_BD_CLSRev">'CRC Economic Development'!$AF$43</definedName>
    <definedName name="CRC_BD_FDStudents" localSheetId="15">'CRC Travel Data'!#REF!</definedName>
    <definedName name="CRC_BD_FDStudents">'CRC Economic Development'!$AF$60</definedName>
    <definedName name="CRC_BD_FOODPRod" localSheetId="15">'CRC Travel Data'!#REF!</definedName>
    <definedName name="CRC_BD_FOODPRod">'CRC Economic Development'!$AF$59</definedName>
    <definedName name="CRC_BD_IncSal" localSheetId="15">'CRC Travel Data'!#REF!</definedName>
    <definedName name="CRC_BD_IncSal">'CRC Economic Development'!$AF$28</definedName>
    <definedName name="CRC_BD_KUserAvg" localSheetId="15">'CRC Travel Data'!#REF!</definedName>
    <definedName name="CRC_BD_KUserAvg">'CRC Economic Development'!$AF$15</definedName>
    <definedName name="CRC_CD_IncNum" localSheetId="15">'CRC Travel Data'!#REF!</definedName>
    <definedName name="CRC_CD_IncNum">'CRC Economic Development'!$AF$29</definedName>
    <definedName name="CRC_GrovRental" localSheetId="12">'CRC Economic Development'!#REF!</definedName>
    <definedName name="CRC_GrovRental" localSheetId="15">'CRC Travel Data'!#REF!</definedName>
    <definedName name="CRC_GrovRental">'CRC Fac Rental'!$E$12</definedName>
    <definedName name="CRC_HS_YR1to5">'CRC-Headstart'!$F$4</definedName>
    <definedName name="CRC_HS_YR5">'CRC-Headstart'!$F$5</definedName>
    <definedName name="CRC_HSReturn1">'CRC-Headstart'!$G$4</definedName>
    <definedName name="CRC_HSReturn2">'CRC-Headstart'!$G$5</definedName>
    <definedName name="CRC_KitchenPerUser" localSheetId="12">'CRC Economic Development'!#REF!</definedName>
    <definedName name="CRC_KitchenPerUser" localSheetId="15">'CRC Travel Data'!#REF!</definedName>
    <definedName name="CRC_KitchenPerUser">#REF!</definedName>
    <definedName name="CRC_KitchenRev" localSheetId="12">'CRC Economic Development'!#REF!</definedName>
    <definedName name="CRC_KitchenRev" localSheetId="15">'CRC Travel Data'!#REF!</definedName>
    <definedName name="CRC_KitchenRev">#REF!</definedName>
    <definedName name="CRC_KitchRev" localSheetId="12">'CRC Economic Development'!#REF!</definedName>
    <definedName name="CRC_KitchRev" localSheetId="15">'CRC Travel Data'!#REF!</definedName>
    <definedName name="CRC_KitchRev">#REF!</definedName>
    <definedName name="CRC_TravelDay" localSheetId="15">'CRC Travel Data'!$B$3</definedName>
    <definedName name="CRC_TravelDay">'CRC Economic Development'!$B$69</definedName>
    <definedName name="CRC_TravelTime" localSheetId="15">'CRC Travel Data'!$B$5</definedName>
    <definedName name="CRC_TravelTime">'CRC Economic Development'!$B$71</definedName>
    <definedName name="CRC_TravPerHr" localSheetId="15">'CRC Travel Data'!$B$6</definedName>
    <definedName name="CRC_TravPerHr">'CRC Economic Development'!$B$72</definedName>
    <definedName name="CRC_TuRental" localSheetId="12">'CRC Economic Development'!#REF!</definedName>
    <definedName name="CRC_TuRental" localSheetId="15">'CRC Travel Data'!#REF!</definedName>
    <definedName name="CRC_TuRental">'CRC Fac Rental'!$E$25</definedName>
    <definedName name="DR_Scen1" localSheetId="12">#REF!</definedName>
    <definedName name="DR_Scen1" localSheetId="15">#REF!</definedName>
    <definedName name="DR_Scen1">#REF!</definedName>
    <definedName name="DR_Scen2" localSheetId="12">#REF!</definedName>
    <definedName name="DR_Scen2" localSheetId="15">#REF!</definedName>
    <definedName name="DR_Scen2">#REF!</definedName>
    <definedName name="ESV_Ave_Annual">'ESV1-ES Landcover'!$E$72</definedName>
    <definedName name="ESV_Total">'ESV1-ES Landcover'!$E$71</definedName>
    <definedName name="F">'Model Fire Assumptions'!$D$4</definedName>
    <definedName name="F_Action_Ac">'Model Fire Assumptions'!$D$4</definedName>
    <definedName name="F_AvoidedAcLoss">'Model Fire Assumptions'!$E$4</definedName>
    <definedName name="F_InjuryAve">'FireFighting and Injury Cost'!$O$10</definedName>
    <definedName name="F_MH_Per">'Fire Mental Health'!$B$5</definedName>
    <definedName name="F_MHProdTot">'Fire Mental Health'!$B$16</definedName>
    <definedName name="F_NoAction_Ac">'Model Fire Assumptions'!$C$4</definedName>
    <definedName name="F_SizeReductPerc">'Model Fire Assumptions'!$D$10</definedName>
    <definedName name="FBridge_Cost_Year">'Model Fire Assumptions'!$F$38</definedName>
    <definedName name="FCasualty_Cost_Year">'Model Fire Assumptions'!$F$18</definedName>
    <definedName name="FCasualty_Cost_Yr">'Model Fire Assumptions'!$F$18</definedName>
    <definedName name="FCattle_Cost_Yr">'Model Fire Assumptions'!$F$22</definedName>
    <definedName name="FDeath_Cost_Yr">'Model Fire Assumptions'!$F$15</definedName>
    <definedName name="FEvac_number">'Model Fire Assumptions'!$E$25</definedName>
    <definedName name="FF_AC_Cost">'FireFighting and Injury Cost'!$F$16</definedName>
    <definedName name="FF_Cost_Ac">'Model Fire Assumptions'!$C$11</definedName>
    <definedName name="FF_Cost_Yr">'Model Fire Assumptions'!$F$12</definedName>
    <definedName name="FF_Per_Acre">'[1]FireFighting Frequency and Cost'!$F$14</definedName>
    <definedName name="FFCost_Ac">'FireFighting and Injury Cost'!$I$20</definedName>
    <definedName name="FInjury_annual">'FireFighting and Injury Cost'!$P$9</definedName>
    <definedName name="Firerecurrance">'Model Fire Assumptions'!$C$3</definedName>
    <definedName name="FLossUse_Cost_Year">'Model Fire Assumptions'!$F$39</definedName>
    <definedName name="FMHealth_Annual">'Fire Mental Health'!$B$7</definedName>
    <definedName name="FProdLoss_Annual">'Fire Mental Health'!$B$17</definedName>
    <definedName name="FRecFac_Cost_YR">'Model Fire Assumptions'!$F$36</definedName>
    <definedName name="FRoadNat_Cost_Yr">'Model Fire Assumptions'!$F$34</definedName>
    <definedName name="FRoadPav_Cost_Yr">'Model Fire Assumptions'!$F$33</definedName>
    <definedName name="FStructure_Cost_Year">'Model Fire Assumptions'!$F$31</definedName>
    <definedName name="FTimberValue">'Model Fire Assumptions'!$F$40</definedName>
    <definedName name="FTrail_Cost_Yr">'Model Fire Assumptions'!$F$35</definedName>
    <definedName name="FWaterInf_Cost_Year">'Model Fire Assumptions'!$F$37</definedName>
    <definedName name="M_ModelFirePer">'NDRC Format'!$L$3</definedName>
    <definedName name="M_ModelLossAvoid">'NDRC Format'!$L$4</definedName>
    <definedName name="M_ModelLossAvoide">'NDRC Format'!$L$4</definedName>
    <definedName name="M_PVRate1">'NDRC Format'!$L$1</definedName>
    <definedName name="M_PVRATE2">'NDRC Format'!$L$2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2" i="69" l="1"/>
  <c r="B4" i="69"/>
  <c r="B10" i="69"/>
  <c r="B11" i="69"/>
  <c r="B12" i="69"/>
  <c r="B14" i="69"/>
  <c r="E11" i="69"/>
  <c r="B7" i="69"/>
  <c r="J45" i="54"/>
  <c r="L45" i="54"/>
  <c r="K45" i="54"/>
  <c r="M45" i="54"/>
  <c r="J46" i="54"/>
  <c r="L46" i="54"/>
  <c r="K46" i="54"/>
  <c r="M46" i="54"/>
  <c r="J47" i="54"/>
  <c r="L47" i="54"/>
  <c r="K47" i="54"/>
  <c r="M47" i="54"/>
  <c r="J48" i="54"/>
  <c r="L48" i="54"/>
  <c r="K48" i="54"/>
  <c r="M48" i="54"/>
  <c r="J49" i="54"/>
  <c r="L49" i="54"/>
  <c r="K49" i="54"/>
  <c r="M49" i="54"/>
  <c r="J50" i="54"/>
  <c r="L50" i="54"/>
  <c r="K50" i="54"/>
  <c r="M50" i="54"/>
  <c r="J51" i="54"/>
  <c r="L51" i="54"/>
  <c r="K51" i="54"/>
  <c r="M51" i="54"/>
  <c r="K44" i="54"/>
  <c r="M44" i="54"/>
  <c r="J44" i="54"/>
  <c r="L44" i="54"/>
  <c r="J59" i="54"/>
  <c r="L59" i="54"/>
  <c r="K59" i="54"/>
  <c r="M59" i="54"/>
  <c r="J60" i="54"/>
  <c r="L60" i="54"/>
  <c r="K60" i="54"/>
  <c r="M60" i="54"/>
  <c r="J61" i="54"/>
  <c r="L61" i="54"/>
  <c r="K61" i="54"/>
  <c r="M61" i="54"/>
  <c r="J62" i="54"/>
  <c r="L62" i="54"/>
  <c r="K62" i="54"/>
  <c r="M62" i="54"/>
  <c r="J63" i="54"/>
  <c r="L63" i="54"/>
  <c r="K63" i="54"/>
  <c r="M63" i="54"/>
  <c r="J64" i="54"/>
  <c r="L64" i="54"/>
  <c r="K64" i="54"/>
  <c r="M64" i="54"/>
  <c r="J65" i="54"/>
  <c r="L65" i="54"/>
  <c r="K65" i="54"/>
  <c r="M65" i="54"/>
  <c r="K58" i="54"/>
  <c r="M58" i="54"/>
  <c r="J58" i="54"/>
  <c r="L58" i="54"/>
  <c r="D29" i="61"/>
  <c r="D28" i="61"/>
  <c r="D7" i="61"/>
  <c r="D8" i="61"/>
  <c r="D9" i="61"/>
  <c r="D10" i="61"/>
  <c r="D11" i="61"/>
  <c r="D12" i="61"/>
  <c r="D13" i="61"/>
  <c r="D14" i="61"/>
  <c r="D15" i="61"/>
  <c r="D16" i="61"/>
  <c r="D17" i="61"/>
  <c r="D18" i="61"/>
  <c r="D19" i="61"/>
  <c r="D20" i="61"/>
  <c r="D21" i="61"/>
  <c r="D24" i="61"/>
  <c r="D25" i="61"/>
  <c r="D26" i="61"/>
  <c r="D27" i="61"/>
  <c r="D30" i="61"/>
  <c r="D31" i="61"/>
  <c r="D32" i="61"/>
  <c r="D33" i="61"/>
  <c r="D34" i="61"/>
  <c r="D35" i="61"/>
  <c r="D36" i="61"/>
  <c r="D37" i="61"/>
  <c r="D38" i="61"/>
  <c r="D39" i="61"/>
  <c r="D40" i="61"/>
  <c r="D41" i="61"/>
  <c r="D42" i="61"/>
  <c r="D43" i="61"/>
  <c r="D44" i="61"/>
  <c r="D45" i="61"/>
  <c r="D46" i="61"/>
  <c r="D47" i="61"/>
  <c r="D48" i="61"/>
  <c r="D49" i="61"/>
  <c r="D50" i="61"/>
  <c r="D51" i="61"/>
  <c r="D52" i="61"/>
  <c r="D53" i="61"/>
  <c r="D54" i="61"/>
  <c r="D55" i="61"/>
  <c r="D56" i="61"/>
  <c r="D57" i="61"/>
  <c r="D58" i="61"/>
  <c r="D59" i="61"/>
  <c r="D60" i="61"/>
  <c r="D61" i="61"/>
  <c r="D62" i="61"/>
  <c r="D63" i="61"/>
  <c r="D64" i="61"/>
  <c r="D65" i="61"/>
  <c r="D66" i="61"/>
  <c r="D67" i="61"/>
  <c r="D68" i="61"/>
  <c r="D69" i="61"/>
  <c r="D70" i="61"/>
  <c r="D71" i="61"/>
  <c r="D74" i="61"/>
  <c r="D75" i="61"/>
  <c r="D76" i="61"/>
  <c r="Z9" i="61"/>
  <c r="AA9" i="61"/>
  <c r="AB9" i="61"/>
  <c r="AC9" i="61"/>
  <c r="AD9" i="61"/>
  <c r="AE9" i="61"/>
  <c r="AF9" i="61"/>
  <c r="AG9" i="61"/>
  <c r="AH9" i="61"/>
  <c r="AI9" i="61"/>
  <c r="AJ9" i="61"/>
  <c r="AK9" i="61"/>
  <c r="AL9" i="61"/>
  <c r="AM9" i="61"/>
  <c r="AN9" i="61"/>
  <c r="AO9" i="61"/>
  <c r="AP9" i="61"/>
  <c r="AQ9" i="61"/>
  <c r="AR9" i="61"/>
  <c r="AS9" i="61"/>
  <c r="AT9" i="61"/>
  <c r="AU9" i="61"/>
  <c r="AV9" i="61"/>
  <c r="AW9" i="61"/>
  <c r="AX9" i="61"/>
  <c r="U9" i="61"/>
  <c r="V9" i="61"/>
  <c r="W9" i="61"/>
  <c r="X9" i="61"/>
  <c r="Y9" i="61"/>
  <c r="Q7" i="61"/>
  <c r="S7" i="61"/>
  <c r="U7" i="61"/>
  <c r="U11" i="61"/>
  <c r="Z11" i="61"/>
  <c r="AA11" i="61"/>
  <c r="AB11" i="61"/>
  <c r="AC11" i="61"/>
  <c r="AD11" i="61"/>
  <c r="AE11" i="61"/>
  <c r="AF11" i="61"/>
  <c r="AG11" i="61"/>
  <c r="AH11" i="61"/>
  <c r="AI11" i="61"/>
  <c r="AJ11" i="61"/>
  <c r="AK11" i="61"/>
  <c r="AL11" i="61"/>
  <c r="AM11" i="61"/>
  <c r="AN11" i="61"/>
  <c r="AO11" i="61"/>
  <c r="AP11" i="61"/>
  <c r="AQ11" i="61"/>
  <c r="AR11" i="61"/>
  <c r="AS11" i="61"/>
  <c r="AT11" i="61"/>
  <c r="AU11" i="61"/>
  <c r="AV11" i="61"/>
  <c r="AW11" i="61"/>
  <c r="AX11" i="61"/>
  <c r="Y11" i="61"/>
  <c r="Z17" i="61"/>
  <c r="AA17" i="61"/>
  <c r="AB17" i="61"/>
  <c r="AC17" i="61"/>
  <c r="AD17" i="61"/>
  <c r="AE17" i="61"/>
  <c r="AF17" i="61"/>
  <c r="AG17" i="61"/>
  <c r="AH17" i="61"/>
  <c r="AI17" i="61"/>
  <c r="AJ17" i="61"/>
  <c r="AK17" i="61"/>
  <c r="AL17" i="61"/>
  <c r="AM17" i="61"/>
  <c r="AN17" i="61"/>
  <c r="AO17" i="61"/>
  <c r="AP17" i="61"/>
  <c r="AQ17" i="61"/>
  <c r="AR17" i="61"/>
  <c r="AS17" i="61"/>
  <c r="AT17" i="61"/>
  <c r="AU17" i="61"/>
  <c r="AV17" i="61"/>
  <c r="AW17" i="61"/>
  <c r="AX17" i="61"/>
  <c r="Q75" i="61"/>
  <c r="R75" i="61"/>
  <c r="S75" i="61"/>
  <c r="X75" i="61"/>
  <c r="Y75" i="61"/>
  <c r="AC75" i="61"/>
  <c r="AF75" i="61"/>
  <c r="AG75" i="61"/>
  <c r="AK75" i="61"/>
  <c r="AN75" i="61"/>
  <c r="AO75" i="61"/>
  <c r="AS75" i="61"/>
  <c r="AV75" i="61"/>
  <c r="AW75" i="61"/>
  <c r="P115" i="61"/>
  <c r="Q115" i="61"/>
  <c r="R115" i="61"/>
  <c r="O117" i="61"/>
  <c r="R117" i="61"/>
  <c r="S117" i="61"/>
  <c r="X117" i="61"/>
  <c r="AA117" i="61"/>
  <c r="AB117" i="61"/>
  <c r="AE117" i="61"/>
  <c r="AF117" i="61"/>
  <c r="AI117" i="61"/>
  <c r="AJ117" i="61"/>
  <c r="AM117" i="61"/>
  <c r="AN117" i="61"/>
  <c r="AQ117" i="61"/>
  <c r="AR117" i="61"/>
  <c r="AU117" i="61"/>
  <c r="AV117" i="61"/>
  <c r="D6" i="61"/>
  <c r="D22" i="61"/>
  <c r="D23" i="61"/>
  <c r="D72" i="61"/>
  <c r="D73" i="61"/>
  <c r="D77" i="61"/>
  <c r="D78" i="61"/>
  <c r="D79" i="61"/>
  <c r="D80" i="61"/>
  <c r="D81" i="61"/>
  <c r="D82" i="61"/>
  <c r="D83" i="61"/>
  <c r="D84" i="61"/>
  <c r="D85" i="61"/>
  <c r="D86" i="61"/>
  <c r="D87" i="61"/>
  <c r="D88" i="61"/>
  <c r="D89" i="61"/>
  <c r="D90" i="61"/>
  <c r="D91" i="61"/>
  <c r="D92" i="61"/>
  <c r="D93" i="61"/>
  <c r="D94" i="61"/>
  <c r="D95" i="61"/>
  <c r="D96" i="61"/>
  <c r="D97" i="61"/>
  <c r="D98" i="61"/>
  <c r="D99" i="61"/>
  <c r="D100" i="61"/>
  <c r="D101" i="61"/>
  <c r="D102" i="61"/>
  <c r="D103" i="61"/>
  <c r="D104" i="61"/>
  <c r="D105" i="61"/>
  <c r="D106" i="61"/>
  <c r="D107" i="61"/>
  <c r="D108" i="61"/>
  <c r="D109" i="61"/>
  <c r="D110" i="61"/>
  <c r="D111" i="61"/>
  <c r="D112" i="61"/>
  <c r="D113" i="61"/>
  <c r="D114" i="61"/>
  <c r="D115" i="61"/>
  <c r="D116" i="61"/>
  <c r="D117" i="61"/>
  <c r="D118" i="61"/>
  <c r="D119" i="61"/>
  <c r="D120" i="61"/>
  <c r="D121" i="61"/>
  <c r="D122" i="61"/>
  <c r="D123" i="61"/>
  <c r="D124" i="61"/>
  <c r="D125" i="61"/>
  <c r="D126" i="61"/>
  <c r="D127" i="61"/>
  <c r="D128" i="61"/>
  <c r="D129" i="61"/>
  <c r="D130" i="61"/>
  <c r="D131" i="61"/>
  <c r="D132" i="61"/>
  <c r="D133" i="61"/>
  <c r="D134" i="61"/>
  <c r="D135" i="61"/>
  <c r="D136" i="61"/>
  <c r="D137" i="61"/>
  <c r="D138" i="61"/>
  <c r="D139" i="61"/>
  <c r="D140" i="61"/>
  <c r="D141" i="61"/>
  <c r="D142" i="61"/>
  <c r="D143" i="61"/>
  <c r="O35" i="61"/>
  <c r="Q35" i="61"/>
  <c r="R35" i="61"/>
  <c r="S31" i="61"/>
  <c r="S45" i="61"/>
  <c r="AB45" i="61"/>
  <c r="AO45" i="61"/>
  <c r="AW45" i="61"/>
  <c r="S43" i="61"/>
  <c r="AA43" i="61"/>
  <c r="AB43" i="61"/>
  <c r="AE43" i="61"/>
  <c r="AF43" i="61"/>
  <c r="AI43" i="61"/>
  <c r="AJ43" i="61"/>
  <c r="AM43" i="61"/>
  <c r="AN43" i="61"/>
  <c r="AQ43" i="61"/>
  <c r="AR43" i="61"/>
  <c r="AU43" i="61"/>
  <c r="AV43" i="61"/>
  <c r="Q41" i="61"/>
  <c r="S41" i="61"/>
  <c r="Y41" i="61"/>
  <c r="U41" i="61"/>
  <c r="Z41" i="61"/>
  <c r="AC41" i="61"/>
  <c r="AD41" i="61"/>
  <c r="AH41" i="61"/>
  <c r="AK41" i="61"/>
  <c r="AL41" i="61"/>
  <c r="AO41" i="61"/>
  <c r="AP41" i="61"/>
  <c r="AQ41" i="61"/>
  <c r="AT41" i="61"/>
  <c r="AU41" i="61"/>
  <c r="AW41" i="61"/>
  <c r="Q39" i="61"/>
  <c r="S39" i="61"/>
  <c r="Y39" i="61"/>
  <c r="U39" i="61"/>
  <c r="Z39" i="61"/>
  <c r="AA39" i="61"/>
  <c r="AD39" i="61"/>
  <c r="AE39" i="61"/>
  <c r="AG39" i="61"/>
  <c r="AI39" i="61"/>
  <c r="AK39" i="61"/>
  <c r="AL39" i="61"/>
  <c r="AO39" i="61"/>
  <c r="AP39" i="61"/>
  <c r="AQ39" i="61"/>
  <c r="AT39" i="61"/>
  <c r="AU39" i="61"/>
  <c r="AW39" i="61"/>
  <c r="S35" i="61"/>
  <c r="Q37" i="61"/>
  <c r="S37" i="61"/>
  <c r="AD37" i="61"/>
  <c r="AH37" i="61"/>
  <c r="AI37" i="61"/>
  <c r="AN37" i="61"/>
  <c r="AR37" i="61"/>
  <c r="AT37" i="61"/>
  <c r="C27" i="36"/>
  <c r="O33" i="61"/>
  <c r="Q33" i="61"/>
  <c r="S33" i="61"/>
  <c r="AT33" i="61"/>
  <c r="Z31" i="61"/>
  <c r="AA31" i="61"/>
  <c r="AB31" i="61"/>
  <c r="AD31" i="61"/>
  <c r="AE31" i="61"/>
  <c r="AF31" i="61"/>
  <c r="AH31" i="61"/>
  <c r="AI31" i="61"/>
  <c r="AJ31" i="61"/>
  <c r="AL31" i="61"/>
  <c r="AM31" i="61"/>
  <c r="AN31" i="61"/>
  <c r="AP31" i="61"/>
  <c r="AQ31" i="61"/>
  <c r="AR31" i="61"/>
  <c r="AT31" i="61"/>
  <c r="AU31" i="61"/>
  <c r="AV31" i="61"/>
  <c r="AX31" i="61"/>
  <c r="S25" i="61"/>
  <c r="Z25" i="61"/>
  <c r="AE25" i="61"/>
  <c r="AI25" i="61"/>
  <c r="AJ25" i="61"/>
  <c r="AP25" i="61"/>
  <c r="AT25" i="61"/>
  <c r="AU25" i="61"/>
  <c r="P23" i="61"/>
  <c r="S23" i="61"/>
  <c r="AA23" i="61"/>
  <c r="Y23" i="61"/>
  <c r="U23" i="61"/>
  <c r="X23" i="61"/>
  <c r="Z23" i="61"/>
  <c r="AB23" i="61"/>
  <c r="AC23" i="61"/>
  <c r="AD23" i="61"/>
  <c r="AF23" i="61"/>
  <c r="AG23" i="61"/>
  <c r="AH23" i="61"/>
  <c r="AJ23" i="61"/>
  <c r="AK23" i="61"/>
  <c r="AL23" i="61"/>
  <c r="AN23" i="61"/>
  <c r="AO23" i="61"/>
  <c r="AP23" i="61"/>
  <c r="AR23" i="61"/>
  <c r="AS23" i="61"/>
  <c r="AT23" i="61"/>
  <c r="AV23" i="61"/>
  <c r="AW23" i="61"/>
  <c r="AX23" i="61"/>
  <c r="P21" i="61"/>
  <c r="B5" i="56"/>
  <c r="Q19"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S111" i="61"/>
  <c r="AA111" i="61"/>
  <c r="AB111" i="61"/>
  <c r="AE111" i="61"/>
  <c r="AF111" i="61"/>
  <c r="AI111" i="61"/>
  <c r="AJ111" i="61"/>
  <c r="AM111" i="61"/>
  <c r="AN111" i="61"/>
  <c r="AQ111" i="61"/>
  <c r="AR111" i="61"/>
  <c r="AU111" i="61"/>
  <c r="AV111" i="61"/>
  <c r="X111" i="61"/>
  <c r="F56" i="68"/>
  <c r="C56" i="68"/>
  <c r="C57" i="68"/>
  <c r="D56" i="68"/>
  <c r="E56" i="68"/>
  <c r="G56" i="68"/>
  <c r="H56" i="68"/>
  <c r="I56" i="68"/>
  <c r="J56" i="68"/>
  <c r="K56" i="68"/>
  <c r="L56" i="68"/>
  <c r="M56" i="68"/>
  <c r="N56" i="68"/>
  <c r="O56" i="68"/>
  <c r="P56" i="68"/>
  <c r="Q56" i="68"/>
  <c r="R56" i="68"/>
  <c r="S56" i="68"/>
  <c r="T56" i="68"/>
  <c r="U56" i="68"/>
  <c r="V56" i="68"/>
  <c r="W56" i="68"/>
  <c r="X56" i="68"/>
  <c r="Y56" i="68"/>
  <c r="Z56" i="68"/>
  <c r="AA56" i="68"/>
  <c r="AB56" i="68"/>
  <c r="B40" i="68"/>
  <c r="B41" i="68"/>
  <c r="B42" i="68"/>
  <c r="C40" i="68"/>
  <c r="C41" i="68"/>
  <c r="D40" i="68"/>
  <c r="D41" i="68"/>
  <c r="D42" i="68"/>
  <c r="Z97" i="61"/>
  <c r="E40" i="68"/>
  <c r="E41" i="68"/>
  <c r="E42" i="68"/>
  <c r="AA97" i="61"/>
  <c r="F40" i="68"/>
  <c r="F41" i="68"/>
  <c r="F42" i="68"/>
  <c r="AB97" i="61"/>
  <c r="G40" i="68"/>
  <c r="G41" i="68"/>
  <c r="G42" i="68"/>
  <c r="AC97" i="61"/>
  <c r="H40" i="68"/>
  <c r="H41" i="68"/>
  <c r="H42" i="68"/>
  <c r="AD97" i="61"/>
  <c r="I40" i="68"/>
  <c r="I41" i="68"/>
  <c r="I42" i="68"/>
  <c r="AE97" i="61"/>
  <c r="J40" i="68"/>
  <c r="J41" i="68"/>
  <c r="J42" i="68"/>
  <c r="AF97" i="61"/>
  <c r="K40" i="68"/>
  <c r="K41" i="68"/>
  <c r="K42" i="68"/>
  <c r="AG97" i="61"/>
  <c r="L40" i="68"/>
  <c r="L41" i="68"/>
  <c r="L42" i="68"/>
  <c r="AH97" i="61"/>
  <c r="M40" i="68"/>
  <c r="M41" i="68"/>
  <c r="M42" i="68"/>
  <c r="AI97" i="61"/>
  <c r="N40" i="68"/>
  <c r="N41" i="68"/>
  <c r="N42" i="68"/>
  <c r="AJ97" i="61"/>
  <c r="O40" i="68"/>
  <c r="O41" i="68"/>
  <c r="O42" i="68"/>
  <c r="AK97" i="61"/>
  <c r="P40" i="68"/>
  <c r="P41" i="68"/>
  <c r="P42" i="68"/>
  <c r="AL97" i="61"/>
  <c r="Q40" i="68"/>
  <c r="Q41" i="68"/>
  <c r="Q42" i="68"/>
  <c r="AM97" i="61"/>
  <c r="R40" i="68"/>
  <c r="R41" i="68"/>
  <c r="R42" i="68"/>
  <c r="AN97" i="61"/>
  <c r="S40" i="68"/>
  <c r="S41" i="68"/>
  <c r="S42" i="68"/>
  <c r="AO97" i="61"/>
  <c r="T40" i="68"/>
  <c r="T41" i="68"/>
  <c r="T42" i="68"/>
  <c r="AP97" i="61"/>
  <c r="U40" i="68"/>
  <c r="U41" i="68"/>
  <c r="U42" i="68"/>
  <c r="AQ97" i="61"/>
  <c r="V40" i="68"/>
  <c r="V41" i="68"/>
  <c r="V42" i="68"/>
  <c r="AR97" i="61"/>
  <c r="W40" i="68"/>
  <c r="W41" i="68"/>
  <c r="W42" i="68"/>
  <c r="AS97" i="61"/>
  <c r="X40" i="68"/>
  <c r="X41" i="68"/>
  <c r="X42" i="68"/>
  <c r="AT97" i="61"/>
  <c r="Y40" i="68"/>
  <c r="Y41" i="68"/>
  <c r="Y42" i="68"/>
  <c r="AU97" i="61"/>
  <c r="Z40" i="68"/>
  <c r="Z41" i="68"/>
  <c r="Z42" i="68"/>
  <c r="AV97" i="61"/>
  <c r="AA40" i="68"/>
  <c r="AA41" i="68"/>
  <c r="AA42" i="68"/>
  <c r="AW97" i="61"/>
  <c r="AB40" i="68"/>
  <c r="AB41" i="68"/>
  <c r="AB42" i="68"/>
  <c r="AX97" i="61"/>
  <c r="AC42" i="68"/>
  <c r="AD42" i="68"/>
  <c r="AE42" i="68"/>
  <c r="B26" i="68"/>
  <c r="D27" i="68"/>
  <c r="Z95" i="61"/>
  <c r="E27" i="68"/>
  <c r="AA95" i="61"/>
  <c r="F27" i="68"/>
  <c r="AB95" i="61"/>
  <c r="G27" i="68"/>
  <c r="AC95" i="61"/>
  <c r="H27" i="68"/>
  <c r="AD95" i="61"/>
  <c r="I27" i="68"/>
  <c r="AE95" i="61"/>
  <c r="J27" i="68"/>
  <c r="AF95" i="61"/>
  <c r="K27" i="68"/>
  <c r="AG95" i="61"/>
  <c r="L27" i="68"/>
  <c r="AH95" i="61"/>
  <c r="M27" i="68"/>
  <c r="AI95" i="61"/>
  <c r="N27" i="68"/>
  <c r="AJ95" i="61"/>
  <c r="O27" i="68"/>
  <c r="AK95" i="61"/>
  <c r="P27" i="68"/>
  <c r="AL95" i="61"/>
  <c r="Q27" i="68"/>
  <c r="AM95" i="61"/>
  <c r="R27" i="68"/>
  <c r="AN95" i="61"/>
  <c r="S27" i="68"/>
  <c r="AO95" i="61"/>
  <c r="T27" i="68"/>
  <c r="AP95" i="61"/>
  <c r="U27" i="68"/>
  <c r="AQ95" i="61"/>
  <c r="V27" i="68"/>
  <c r="AR95" i="61"/>
  <c r="W27" i="68"/>
  <c r="AS95" i="61"/>
  <c r="X27" i="68"/>
  <c r="AT95" i="61"/>
  <c r="Y27" i="68"/>
  <c r="AU95" i="61"/>
  <c r="Z27" i="68"/>
  <c r="AV95" i="61"/>
  <c r="AA27" i="68"/>
  <c r="AW95" i="61"/>
  <c r="AB27" i="68"/>
  <c r="AX95" i="61"/>
  <c r="AC27" i="68"/>
  <c r="AD27" i="68"/>
  <c r="AE27" i="68"/>
  <c r="H4" i="68"/>
  <c r="H5" i="68"/>
  <c r="H6" i="68"/>
  <c r="H7" i="68"/>
  <c r="H8" i="68"/>
  <c r="H9" i="68"/>
  <c r="B4" i="68"/>
  <c r="AF17" i="68"/>
  <c r="AF16" i="68"/>
  <c r="Q93" i="61"/>
  <c r="B89" i="68"/>
  <c r="D52" i="68"/>
  <c r="B70" i="68"/>
  <c r="B73" i="68"/>
  <c r="B77" i="68"/>
  <c r="E77" i="68"/>
  <c r="B56" i="68"/>
  <c r="S139" i="61"/>
  <c r="AB139" i="61"/>
  <c r="AF139" i="61"/>
  <c r="AJ139" i="61"/>
  <c r="AN139" i="61"/>
  <c r="AR139" i="61"/>
  <c r="AV139" i="61"/>
  <c r="D8" i="60"/>
  <c r="S73" i="61"/>
  <c r="AX73" i="61"/>
  <c r="AW73" i="61"/>
  <c r="AV73" i="61"/>
  <c r="AU73" i="61"/>
  <c r="AT73" i="61"/>
  <c r="AS73" i="61"/>
  <c r="AR73" i="61"/>
  <c r="AQ73" i="61"/>
  <c r="AP73" i="61"/>
  <c r="AO73" i="61"/>
  <c r="AN73" i="61"/>
  <c r="AM73" i="61"/>
  <c r="AL73" i="61"/>
  <c r="AK73" i="61"/>
  <c r="AJ73" i="61"/>
  <c r="AI73" i="61"/>
  <c r="AH73" i="61"/>
  <c r="AG73" i="61"/>
  <c r="AF73" i="61"/>
  <c r="AE73" i="61"/>
  <c r="AD73" i="61"/>
  <c r="AC73" i="61"/>
  <c r="AB73" i="61"/>
  <c r="AA73" i="61"/>
  <c r="Z73" i="61"/>
  <c r="Y73" i="61"/>
  <c r="X73" i="61"/>
  <c r="K112" i="61"/>
  <c r="K108" i="61"/>
  <c r="H5" i="48"/>
  <c r="J5" i="48"/>
  <c r="G5" i="48"/>
  <c r="I5" i="48"/>
  <c r="H4" i="48"/>
  <c r="R57" i="61"/>
  <c r="K128" i="61"/>
  <c r="K8" i="61"/>
  <c r="C7" i="40"/>
  <c r="Y17" i="61"/>
  <c r="U17" i="61"/>
  <c r="W17" i="61"/>
  <c r="X17" i="61"/>
  <c r="Y35" i="61"/>
  <c r="Z35" i="61"/>
  <c r="AA35" i="61"/>
  <c r="AB35" i="61"/>
  <c r="AC35" i="61"/>
  <c r="AD35" i="61"/>
  <c r="AE35" i="61"/>
  <c r="AF35" i="61"/>
  <c r="AG35" i="61"/>
  <c r="AH35" i="61"/>
  <c r="AI35" i="61"/>
  <c r="AJ35" i="61"/>
  <c r="AK35" i="61"/>
  <c r="AL35" i="61"/>
  <c r="AM35" i="61"/>
  <c r="AN35" i="61"/>
  <c r="AO35" i="61"/>
  <c r="AP35" i="61"/>
  <c r="AQ35" i="61"/>
  <c r="AR35" i="61"/>
  <c r="AS35" i="61"/>
  <c r="AT35" i="61"/>
  <c r="AU35" i="61"/>
  <c r="AV35" i="61"/>
  <c r="AW35" i="61"/>
  <c r="AX35" i="61"/>
  <c r="R47" i="61"/>
  <c r="S47" i="61"/>
  <c r="R49" i="61"/>
  <c r="S49" i="61"/>
  <c r="AC49" i="61"/>
  <c r="AO49" i="61"/>
  <c r="AS49" i="61"/>
  <c r="R51" i="61"/>
  <c r="S51" i="61"/>
  <c r="S53" i="61"/>
  <c r="V53" i="61"/>
  <c r="W53" i="61"/>
  <c r="K52" i="61"/>
  <c r="S55" i="61"/>
  <c r="V55" i="61"/>
  <c r="W55" i="61"/>
  <c r="K54" i="61"/>
  <c r="S57" i="61"/>
  <c r="V57" i="61"/>
  <c r="W57" i="61"/>
  <c r="K56" i="61"/>
  <c r="Q61" i="61"/>
  <c r="S61" i="61"/>
  <c r="Y61" i="61"/>
  <c r="AC61" i="61"/>
  <c r="AG61" i="61"/>
  <c r="AK61" i="61"/>
  <c r="AO61" i="61"/>
  <c r="AP61" i="61"/>
  <c r="AS61" i="61"/>
  <c r="AT61" i="61"/>
  <c r="AW61" i="61"/>
  <c r="AX61" i="61"/>
  <c r="S63" i="61"/>
  <c r="Z63" i="61"/>
  <c r="X63" i="61"/>
  <c r="Y63" i="61"/>
  <c r="AA63" i="61"/>
  <c r="AB63" i="61"/>
  <c r="AC63" i="61"/>
  <c r="AD63" i="61"/>
  <c r="AE63" i="61"/>
  <c r="AF63" i="61"/>
  <c r="AG63" i="61"/>
  <c r="AH63" i="61"/>
  <c r="AI63" i="61"/>
  <c r="AJ63" i="61"/>
  <c r="AK63" i="61"/>
  <c r="AL63" i="61"/>
  <c r="AM63" i="61"/>
  <c r="AN63" i="61"/>
  <c r="AO63" i="61"/>
  <c r="AP63" i="61"/>
  <c r="AQ63" i="61"/>
  <c r="AR63" i="61"/>
  <c r="AS63" i="61"/>
  <c r="AT63" i="61"/>
  <c r="AU63" i="61"/>
  <c r="AV63" i="61"/>
  <c r="AW63" i="61"/>
  <c r="AX63" i="61"/>
  <c r="S65" i="61"/>
  <c r="AF65" i="61"/>
  <c r="AI65" i="61"/>
  <c r="AN65" i="61"/>
  <c r="AQ65" i="61"/>
  <c r="AV65" i="61"/>
  <c r="S67" i="61"/>
  <c r="AB67" i="61"/>
  <c r="AC67" i="61"/>
  <c r="AF67" i="61"/>
  <c r="AG67" i="61"/>
  <c r="AK67" i="61"/>
  <c r="AN67" i="61"/>
  <c r="AO67" i="61"/>
  <c r="AS67" i="61"/>
  <c r="AV67" i="61"/>
  <c r="AW67" i="61"/>
  <c r="S69" i="61"/>
  <c r="X69" i="61"/>
  <c r="AA69" i="61"/>
  <c r="AB69" i="61"/>
  <c r="AE69" i="61"/>
  <c r="AF69" i="61"/>
  <c r="AI69" i="61"/>
  <c r="AJ69" i="61"/>
  <c r="AM69" i="61"/>
  <c r="AN69" i="61"/>
  <c r="AQ69" i="61"/>
  <c r="AR69" i="61"/>
  <c r="AU69" i="61"/>
  <c r="AV69" i="61"/>
  <c r="S71" i="61"/>
  <c r="Z71" i="61"/>
  <c r="AA71" i="61"/>
  <c r="AD71" i="61"/>
  <c r="AE71" i="61"/>
  <c r="AI71" i="61"/>
  <c r="AL71" i="61"/>
  <c r="AM71" i="61"/>
  <c r="AQ71" i="61"/>
  <c r="AT71" i="61"/>
  <c r="AU71" i="61"/>
  <c r="R77" i="61"/>
  <c r="S77" i="61"/>
  <c r="V77" i="61"/>
  <c r="W77" i="61"/>
  <c r="K76" i="61"/>
  <c r="R79" i="61"/>
  <c r="S79" i="61"/>
  <c r="V79" i="61"/>
  <c r="K78" i="61"/>
  <c r="R81" i="61"/>
  <c r="S81" i="61"/>
  <c r="W81" i="61"/>
  <c r="S83" i="61"/>
  <c r="AU83" i="61"/>
  <c r="S85" i="61"/>
  <c r="Z85" i="61"/>
  <c r="AA85" i="61"/>
  <c r="AD85" i="61"/>
  <c r="AE85" i="61"/>
  <c r="AH85" i="61"/>
  <c r="AI85" i="61"/>
  <c r="AL85" i="61"/>
  <c r="AM85" i="61"/>
  <c r="AP85" i="61"/>
  <c r="AQ85" i="61"/>
  <c r="AT85" i="61"/>
  <c r="AU85" i="61"/>
  <c r="AX85" i="61"/>
  <c r="X87" i="61"/>
  <c r="Y87" i="61"/>
  <c r="Z87" i="61"/>
  <c r="AA87" i="61"/>
  <c r="AB87" i="61"/>
  <c r="AC87" i="61"/>
  <c r="AD87" i="61"/>
  <c r="AE87" i="61"/>
  <c r="AF87" i="61"/>
  <c r="AG87" i="61"/>
  <c r="AH87" i="61"/>
  <c r="AI87" i="61"/>
  <c r="AJ87" i="61"/>
  <c r="AK87" i="61"/>
  <c r="AL87" i="61"/>
  <c r="AM87" i="61"/>
  <c r="AN87" i="61"/>
  <c r="AO87" i="61"/>
  <c r="AP87" i="61"/>
  <c r="AQ87" i="61"/>
  <c r="AR87" i="61"/>
  <c r="AS87" i="61"/>
  <c r="AT87" i="61"/>
  <c r="AU87" i="61"/>
  <c r="AV87" i="61"/>
  <c r="AW87" i="61"/>
  <c r="AX87" i="61"/>
  <c r="S89" i="61"/>
  <c r="X89" i="61"/>
  <c r="Y89" i="61"/>
  <c r="Z89" i="61"/>
  <c r="AA89" i="61"/>
  <c r="AC89" i="61"/>
  <c r="AD89" i="61"/>
  <c r="AE89" i="61"/>
  <c r="AG89" i="61"/>
  <c r="AH89" i="61"/>
  <c r="AI89" i="61"/>
  <c r="AK89" i="61"/>
  <c r="AL89" i="61"/>
  <c r="AM89" i="61"/>
  <c r="AO89" i="61"/>
  <c r="AP89" i="61"/>
  <c r="AQ89" i="61"/>
  <c r="AS89" i="61"/>
  <c r="AT89" i="61"/>
  <c r="AU89" i="61"/>
  <c r="AW89" i="61"/>
  <c r="AX89" i="61"/>
  <c r="R91" i="61"/>
  <c r="S91" i="61"/>
  <c r="X105" i="61"/>
  <c r="Y105" i="61"/>
  <c r="Z105" i="61"/>
  <c r="AA105" i="61"/>
  <c r="AB105" i="61"/>
  <c r="AC105" i="61"/>
  <c r="AD105" i="61"/>
  <c r="AE105" i="61"/>
  <c r="AF105" i="61"/>
  <c r="AG105" i="61"/>
  <c r="AH105" i="61"/>
  <c r="AI105" i="61"/>
  <c r="AJ105" i="61"/>
  <c r="AK105" i="61"/>
  <c r="AL105" i="61"/>
  <c r="AM105" i="61"/>
  <c r="AN105" i="61"/>
  <c r="AO105" i="61"/>
  <c r="AP105" i="61"/>
  <c r="AQ105" i="61"/>
  <c r="AR105" i="61"/>
  <c r="AS105" i="61"/>
  <c r="AT105" i="61"/>
  <c r="AU105" i="61"/>
  <c r="AV105" i="61"/>
  <c r="AW105" i="61"/>
  <c r="AX105" i="61"/>
  <c r="K104" i="61"/>
  <c r="K100" i="61"/>
  <c r="K102" i="61"/>
  <c r="K106" i="61"/>
  <c r="K118" i="61"/>
  <c r="K120" i="61"/>
  <c r="K122" i="61"/>
  <c r="K124" i="61"/>
  <c r="K126" i="61"/>
  <c r="K130" i="61"/>
  <c r="S133" i="61"/>
  <c r="V133" i="61"/>
  <c r="W133" i="61"/>
  <c r="K132" i="61"/>
  <c r="Q137" i="61"/>
  <c r="S137" i="61"/>
  <c r="AF137" i="61"/>
  <c r="S135" i="61"/>
  <c r="V135" i="61"/>
  <c r="W135" i="61"/>
  <c r="X137" i="61"/>
  <c r="AN137" i="61"/>
  <c r="AV137" i="61"/>
  <c r="R141" i="61"/>
  <c r="C12" i="62"/>
  <c r="Q84" i="65"/>
  <c r="P84" i="65"/>
  <c r="O84" i="65"/>
  <c r="N84" i="65"/>
  <c r="M84" i="65"/>
  <c r="L84" i="65"/>
  <c r="K84" i="65"/>
  <c r="J84" i="65"/>
  <c r="I84" i="65"/>
  <c r="H84" i="65"/>
  <c r="G84" i="65"/>
  <c r="F84" i="65"/>
  <c r="E84" i="65"/>
  <c r="D84" i="65"/>
  <c r="C84" i="65"/>
  <c r="B84" i="65"/>
  <c r="B13" i="65"/>
  <c r="B21" i="65"/>
  <c r="C13" i="65"/>
  <c r="C20" i="65"/>
  <c r="C21" i="65"/>
  <c r="C59" i="65"/>
  <c r="C22" i="65"/>
  <c r="C46" i="65"/>
  <c r="C60" i="65"/>
  <c r="C23" i="65"/>
  <c r="C61" i="65"/>
  <c r="C24" i="65"/>
  <c r="C62" i="65"/>
  <c r="C25" i="65"/>
  <c r="C63" i="65"/>
  <c r="C26" i="65"/>
  <c r="C50" i="65"/>
  <c r="C64" i="65"/>
  <c r="C27" i="65"/>
  <c r="C65" i="65"/>
  <c r="D13" i="65"/>
  <c r="D21" i="65"/>
  <c r="D59" i="65"/>
  <c r="D23" i="65"/>
  <c r="D61" i="65"/>
  <c r="D25" i="65"/>
  <c r="D63" i="65"/>
  <c r="D27" i="65"/>
  <c r="D65" i="65"/>
  <c r="E13" i="65"/>
  <c r="E20" i="65"/>
  <c r="E44" i="65"/>
  <c r="E58" i="65"/>
  <c r="E21" i="65"/>
  <c r="E59" i="65"/>
  <c r="E22" i="65"/>
  <c r="E60" i="65"/>
  <c r="E23" i="65"/>
  <c r="E61" i="65"/>
  <c r="E24" i="65"/>
  <c r="E48" i="65"/>
  <c r="E62" i="65"/>
  <c r="E25" i="65"/>
  <c r="E63" i="65"/>
  <c r="E26" i="65"/>
  <c r="E27" i="65"/>
  <c r="E65" i="65"/>
  <c r="C45" i="65"/>
  <c r="C49" i="65"/>
  <c r="E45" i="65"/>
  <c r="E46" i="65"/>
  <c r="E47" i="65"/>
  <c r="E49" i="65"/>
  <c r="E51" i="65"/>
  <c r="B14" i="65"/>
  <c r="C9" i="60"/>
  <c r="E4" i="60"/>
  <c r="E6" i="60"/>
  <c r="E7" i="60"/>
  <c r="E8" i="60"/>
  <c r="C18" i="62"/>
  <c r="D4" i="36"/>
  <c r="E7" i="40"/>
  <c r="E4" i="36"/>
  <c r="B3" i="40"/>
  <c r="B13" i="55"/>
  <c r="B20" i="55"/>
  <c r="B4" i="40"/>
  <c r="C13" i="55"/>
  <c r="C20" i="55"/>
  <c r="B5" i="40"/>
  <c r="C5" i="40"/>
  <c r="D13" i="55"/>
  <c r="B6" i="40"/>
  <c r="E13" i="55"/>
  <c r="E20" i="55"/>
  <c r="B21" i="55"/>
  <c r="D21" i="55"/>
  <c r="E21" i="55"/>
  <c r="B22" i="55"/>
  <c r="D22" i="55"/>
  <c r="E22" i="55"/>
  <c r="B23" i="55"/>
  <c r="D23" i="55"/>
  <c r="E23" i="55"/>
  <c r="B24" i="55"/>
  <c r="E24" i="55"/>
  <c r="B25" i="55"/>
  <c r="D25" i="55"/>
  <c r="E25" i="55"/>
  <c r="B26" i="55"/>
  <c r="D26" i="55"/>
  <c r="E26" i="55"/>
  <c r="B27" i="55"/>
  <c r="D27" i="55"/>
  <c r="E27" i="55"/>
  <c r="D3" i="40"/>
  <c r="D4" i="40"/>
  <c r="D5" i="40"/>
  <c r="D6" i="40"/>
  <c r="B21" i="54"/>
  <c r="C21" i="54"/>
  <c r="D21" i="54"/>
  <c r="E21" i="54"/>
  <c r="B22" i="54"/>
  <c r="C22" i="54"/>
  <c r="D22" i="54"/>
  <c r="E22" i="54"/>
  <c r="B23" i="54"/>
  <c r="C23" i="54"/>
  <c r="D23" i="54"/>
  <c r="E23" i="54"/>
  <c r="B24" i="54"/>
  <c r="C24" i="54"/>
  <c r="D24" i="54"/>
  <c r="D25" i="54"/>
  <c r="D26" i="54"/>
  <c r="D27" i="54"/>
  <c r="D28" i="54"/>
  <c r="D29" i="54"/>
  <c r="E24" i="54"/>
  <c r="B25" i="54"/>
  <c r="C25" i="54"/>
  <c r="E25" i="54"/>
  <c r="B26" i="54"/>
  <c r="C26" i="54"/>
  <c r="E26" i="54"/>
  <c r="B27" i="54"/>
  <c r="C27" i="54"/>
  <c r="E27" i="54"/>
  <c r="B28" i="54"/>
  <c r="C28" i="54"/>
  <c r="E28" i="54"/>
  <c r="D27" i="36"/>
  <c r="D28" i="36"/>
  <c r="D25" i="36"/>
  <c r="F3" i="39"/>
  <c r="F4" i="39"/>
  <c r="F5" i="39"/>
  <c r="F6" i="39"/>
  <c r="F7" i="39"/>
  <c r="F8" i="39"/>
  <c r="G8" i="39"/>
  <c r="F9" i="39"/>
  <c r="F10" i="39"/>
  <c r="F11" i="39"/>
  <c r="F12" i="39"/>
  <c r="G12" i="39"/>
  <c r="F13" i="39"/>
  <c r="F14" i="39"/>
  <c r="C15" i="39"/>
  <c r="J3" i="59"/>
  <c r="E3" i="59"/>
  <c r="E4" i="59"/>
  <c r="E5" i="59"/>
  <c r="E6" i="59"/>
  <c r="E7" i="59"/>
  <c r="E8" i="59"/>
  <c r="E9" i="59"/>
  <c r="E10" i="59"/>
  <c r="E11" i="59"/>
  <c r="E12" i="59"/>
  <c r="E16" i="59"/>
  <c r="E17" i="59"/>
  <c r="E19" i="59"/>
  <c r="E20" i="59"/>
  <c r="E21" i="59"/>
  <c r="E22" i="59"/>
  <c r="C8" i="62"/>
  <c r="E3" i="60"/>
  <c r="E5" i="60"/>
  <c r="C17" i="62"/>
  <c r="C13" i="62"/>
  <c r="C15" i="62"/>
  <c r="C16" i="62"/>
  <c r="C14" i="62"/>
  <c r="D14" i="62"/>
  <c r="C10" i="62"/>
  <c r="C11" i="62"/>
  <c r="C9" i="62"/>
  <c r="C7" i="62"/>
  <c r="C5" i="62"/>
  <c r="C6" i="62"/>
  <c r="C4" i="62"/>
  <c r="B15" i="56"/>
  <c r="C28" i="36"/>
  <c r="C31" i="36"/>
  <c r="D29" i="36"/>
  <c r="D31" i="36"/>
  <c r="E31" i="36"/>
  <c r="F31" i="36"/>
  <c r="F5" i="47"/>
  <c r="G5" i="47"/>
  <c r="E34" i="36"/>
  <c r="F34" i="36"/>
  <c r="F4" i="47"/>
  <c r="G4" i="47"/>
  <c r="E33" i="36"/>
  <c r="F33" i="36"/>
  <c r="O3" i="39"/>
  <c r="O4" i="39"/>
  <c r="O5" i="39"/>
  <c r="O6" i="39"/>
  <c r="O7" i="39"/>
  <c r="O8" i="39"/>
  <c r="O9" i="39"/>
  <c r="F8" i="47"/>
  <c r="D20" i="36"/>
  <c r="D21" i="36"/>
  <c r="D22" i="36"/>
  <c r="C22" i="36"/>
  <c r="E22" i="36"/>
  <c r="F22" i="36"/>
  <c r="F6" i="47"/>
  <c r="G6" i="47"/>
  <c r="F7" i="47"/>
  <c r="G7" i="47"/>
  <c r="H7" i="47"/>
  <c r="E36" i="36"/>
  <c r="F9" i="47"/>
  <c r="G9" i="47"/>
  <c r="E38" i="36"/>
  <c r="F38" i="36"/>
  <c r="F10" i="47"/>
  <c r="G10" i="47"/>
  <c r="H10" i="47"/>
  <c r="E39" i="36"/>
  <c r="D40" i="36"/>
  <c r="E40" i="36"/>
  <c r="F40" i="36"/>
  <c r="P61" i="61"/>
  <c r="U1" i="61"/>
  <c r="V1" i="61"/>
  <c r="W1" i="61"/>
  <c r="X1" i="61"/>
  <c r="Y1" i="61"/>
  <c r="Z1" i="61"/>
  <c r="AA1" i="61"/>
  <c r="AB1" i="61"/>
  <c r="AC1" i="61"/>
  <c r="AD1" i="61"/>
  <c r="AE1" i="61"/>
  <c r="AF1" i="61"/>
  <c r="AG1" i="61"/>
  <c r="AH1" i="61"/>
  <c r="AI1" i="61"/>
  <c r="AJ1" i="61"/>
  <c r="AK1" i="61"/>
  <c r="AL1" i="61"/>
  <c r="AM1" i="61"/>
  <c r="AN1" i="61"/>
  <c r="AO1" i="61"/>
  <c r="AP1" i="61"/>
  <c r="AQ1" i="61"/>
  <c r="AR1" i="61"/>
  <c r="AS1" i="61"/>
  <c r="AT1" i="61"/>
  <c r="AU1" i="61"/>
  <c r="AV1" i="61"/>
  <c r="AW1" i="61"/>
  <c r="AX1" i="61"/>
  <c r="U2" i="61"/>
  <c r="V2" i="61"/>
  <c r="W2" i="61"/>
  <c r="X2" i="61"/>
  <c r="Y2" i="61"/>
  <c r="Z2" i="61"/>
  <c r="AA2" i="61"/>
  <c r="AB2" i="61"/>
  <c r="AC2" i="61"/>
  <c r="AD2" i="61"/>
  <c r="AE2" i="61"/>
  <c r="AF2" i="61"/>
  <c r="AG2" i="61"/>
  <c r="AH2" i="61"/>
  <c r="AI2" i="61"/>
  <c r="AJ2" i="61"/>
  <c r="AK2" i="61"/>
  <c r="AL2" i="61"/>
  <c r="AM2" i="61"/>
  <c r="AN2" i="61"/>
  <c r="AO2" i="61"/>
  <c r="AP2" i="61"/>
  <c r="AQ2" i="61"/>
  <c r="AR2" i="61"/>
  <c r="AS2" i="61"/>
  <c r="AT2" i="61"/>
  <c r="AU2" i="61"/>
  <c r="AV2" i="61"/>
  <c r="AW2" i="61"/>
  <c r="AX2" i="61"/>
  <c r="M9" i="39"/>
  <c r="G4" i="48"/>
  <c r="C15" i="36"/>
  <c r="D15" i="36"/>
  <c r="E15" i="36"/>
  <c r="F15" i="36"/>
  <c r="C18" i="36"/>
  <c r="D18" i="36"/>
  <c r="E18" i="36"/>
  <c r="F18" i="36"/>
  <c r="E28" i="36"/>
  <c r="D7" i="40"/>
  <c r="B28" i="55"/>
  <c r="C29" i="54"/>
  <c r="B15" i="54"/>
  <c r="G9" i="39"/>
  <c r="F3" i="47"/>
  <c r="G3" i="47"/>
  <c r="C33" i="36"/>
  <c r="D33" i="36"/>
  <c r="C34" i="36"/>
  <c r="C35" i="36"/>
  <c r="C36" i="36"/>
  <c r="C37" i="36"/>
  <c r="C38" i="36"/>
  <c r="C39" i="36"/>
  <c r="D3" i="36"/>
  <c r="D24" i="36"/>
  <c r="D26" i="36"/>
  <c r="D23" i="36"/>
  <c r="G14" i="39"/>
  <c r="D15" i="39"/>
  <c r="G5" i="39"/>
  <c r="G6" i="39"/>
  <c r="G7" i="39"/>
  <c r="G10" i="39"/>
  <c r="G11" i="39"/>
  <c r="G13" i="39"/>
  <c r="G3" i="39"/>
  <c r="E21" i="39"/>
  <c r="E22" i="39"/>
  <c r="E23" i="39"/>
  <c r="H4" i="47"/>
  <c r="H5" i="47"/>
  <c r="H9" i="47"/>
  <c r="L52" i="61"/>
  <c r="L54" i="61"/>
  <c r="L56" i="61"/>
  <c r="L62" i="61"/>
  <c r="L76" i="61"/>
  <c r="L78" i="61"/>
  <c r="L86" i="61"/>
  <c r="L104" i="61"/>
  <c r="L100" i="61"/>
  <c r="L102" i="61"/>
  <c r="L106" i="61"/>
  <c r="L118" i="61"/>
  <c r="L120" i="61"/>
  <c r="L122" i="61"/>
  <c r="L124" i="61"/>
  <c r="L126" i="61"/>
  <c r="L128" i="61"/>
  <c r="L130" i="61"/>
  <c r="E14" i="62"/>
  <c r="L132" i="61"/>
  <c r="L134" i="61"/>
  <c r="I134" i="61"/>
  <c r="I132" i="61"/>
  <c r="I130" i="61"/>
  <c r="I126" i="61"/>
  <c r="I124" i="61"/>
  <c r="I122" i="61"/>
  <c r="I120" i="61"/>
  <c r="I118" i="61"/>
  <c r="I106" i="61"/>
  <c r="I102" i="61"/>
  <c r="I100" i="61"/>
  <c r="I104" i="61"/>
  <c r="I86" i="61"/>
  <c r="I78" i="61"/>
  <c r="I76" i="61"/>
  <c r="I62" i="61"/>
  <c r="I56" i="61"/>
  <c r="I54" i="61"/>
  <c r="I52" i="61"/>
  <c r="L8" i="61"/>
  <c r="I8" i="61"/>
  <c r="I128" i="61"/>
  <c r="L108" i="61"/>
  <c r="I108" i="61"/>
  <c r="L112" i="61"/>
  <c r="L72" i="61"/>
  <c r="I72" i="61"/>
  <c r="I112" i="61"/>
  <c r="M52" i="61"/>
  <c r="M54" i="61"/>
  <c r="M56" i="61"/>
  <c r="M62" i="61"/>
  <c r="M72" i="61"/>
  <c r="M76" i="61"/>
  <c r="M78" i="61"/>
  <c r="M86" i="61"/>
  <c r="M100" i="61"/>
  <c r="M102" i="61"/>
  <c r="M104" i="61"/>
  <c r="M106" i="61"/>
  <c r="M108" i="61"/>
  <c r="M112" i="61"/>
  <c r="M118" i="61"/>
  <c r="M120" i="61"/>
  <c r="M122" i="61"/>
  <c r="M124" i="61"/>
  <c r="M126" i="61"/>
  <c r="M128" i="61"/>
  <c r="M130" i="61"/>
  <c r="F14" i="62"/>
  <c r="M132" i="61"/>
  <c r="M134" i="61"/>
  <c r="B37" i="63"/>
  <c r="B17" i="63"/>
  <c r="D35" i="55"/>
  <c r="D35" i="54"/>
  <c r="O10" i="39"/>
  <c r="R29" i="61"/>
  <c r="S29" i="61"/>
  <c r="P9" i="39"/>
  <c r="V91" i="61"/>
  <c r="W91" i="61"/>
  <c r="U91" i="61"/>
  <c r="U51" i="61"/>
  <c r="AF51" i="61"/>
  <c r="AQ51" i="61"/>
  <c r="V51" i="61"/>
  <c r="AG51" i="61"/>
  <c r="W51" i="61"/>
  <c r="AO51" i="61"/>
  <c r="AP51" i="61"/>
  <c r="AE51" i="61"/>
  <c r="AC58" i="68"/>
  <c r="AD58" i="68"/>
  <c r="AE58" i="68"/>
  <c r="B58" i="68"/>
  <c r="C58" i="68"/>
  <c r="Y99" i="61"/>
  <c r="K86" i="61"/>
  <c r="Y83" i="61"/>
  <c r="AC83" i="61"/>
  <c r="AG83" i="61"/>
  <c r="AK83" i="61"/>
  <c r="AO83" i="61"/>
  <c r="AS83" i="61"/>
  <c r="AW83" i="61"/>
  <c r="Z83" i="61"/>
  <c r="AD83" i="61"/>
  <c r="AH83" i="61"/>
  <c r="AL83" i="61"/>
  <c r="AP83" i="61"/>
  <c r="AT83" i="61"/>
  <c r="AX83" i="61"/>
  <c r="X83" i="61"/>
  <c r="AF83" i="61"/>
  <c r="AN83" i="61"/>
  <c r="AV83" i="61"/>
  <c r="AA83" i="61"/>
  <c r="AI83" i="61"/>
  <c r="AQ83" i="61"/>
  <c r="AB83" i="61"/>
  <c r="AJ83" i="61"/>
  <c r="AR83" i="61"/>
  <c r="H6" i="47"/>
  <c r="E35" i="36"/>
  <c r="C4" i="40"/>
  <c r="B7" i="40"/>
  <c r="P27" i="61"/>
  <c r="P15" i="61"/>
  <c r="P13" i="61"/>
  <c r="F4" i="36"/>
  <c r="E64" i="65"/>
  <c r="E66" i="65"/>
  <c r="E28" i="65"/>
  <c r="E50" i="65"/>
  <c r="AM83" i="61"/>
  <c r="F36" i="36"/>
  <c r="D36" i="36"/>
  <c r="F15" i="39"/>
  <c r="F16" i="39"/>
  <c r="G4" i="39"/>
  <c r="C28" i="65"/>
  <c r="C58" i="65"/>
  <c r="C66" i="65"/>
  <c r="C44" i="65"/>
  <c r="Y137" i="61"/>
  <c r="AC137" i="61"/>
  <c r="AG137" i="61"/>
  <c r="AK137" i="61"/>
  <c r="AO137" i="61"/>
  <c r="AS137" i="61"/>
  <c r="AW137" i="61"/>
  <c r="Z137" i="61"/>
  <c r="AD137" i="61"/>
  <c r="AH137" i="61"/>
  <c r="AL137" i="61"/>
  <c r="AP137" i="61"/>
  <c r="AT137" i="61"/>
  <c r="AX137" i="61"/>
  <c r="AA137" i="61"/>
  <c r="AI137" i="61"/>
  <c r="AQ137" i="61"/>
  <c r="AB137" i="61"/>
  <c r="AJ137" i="61"/>
  <c r="AR137" i="61"/>
  <c r="AE137" i="61"/>
  <c r="AM137" i="61"/>
  <c r="AU137" i="61"/>
  <c r="AE83" i="61"/>
  <c r="B14" i="68"/>
  <c r="F14" i="68"/>
  <c r="AB93" i="61"/>
  <c r="J14" i="68"/>
  <c r="AF93" i="61"/>
  <c r="N14" i="68"/>
  <c r="AJ93" i="61"/>
  <c r="R14" i="68"/>
  <c r="AN93" i="61"/>
  <c r="V14" i="68"/>
  <c r="AR93" i="61"/>
  <c r="Z14" i="68"/>
  <c r="AV93" i="61"/>
  <c r="AC14" i="68"/>
  <c r="G14" i="68"/>
  <c r="AC93" i="61"/>
  <c r="L14" i="68"/>
  <c r="AH93" i="61"/>
  <c r="Q14" i="68"/>
  <c r="AM93" i="61"/>
  <c r="W14" i="68"/>
  <c r="AS93" i="61"/>
  <c r="AB14" i="68"/>
  <c r="AX93" i="61"/>
  <c r="C14" i="68"/>
  <c r="Y93" i="61"/>
  <c r="H14" i="68"/>
  <c r="AD93" i="61"/>
  <c r="M14" i="68"/>
  <c r="AI93" i="61"/>
  <c r="S14" i="68"/>
  <c r="AO93" i="61"/>
  <c r="X14" i="68"/>
  <c r="AT93" i="61"/>
  <c r="D14" i="68"/>
  <c r="Z93" i="61"/>
  <c r="I14" i="68"/>
  <c r="AE93" i="61"/>
  <c r="O14" i="68"/>
  <c r="AK93" i="61"/>
  <c r="T14" i="68"/>
  <c r="AP93" i="61"/>
  <c r="Y14" i="68"/>
  <c r="AU93" i="61"/>
  <c r="AD14" i="68"/>
  <c r="E14" i="68"/>
  <c r="AA93" i="61"/>
  <c r="AA14" i="68"/>
  <c r="AW93" i="61"/>
  <c r="K14" i="68"/>
  <c r="AG93" i="61"/>
  <c r="AE14" i="68"/>
  <c r="P14" i="68"/>
  <c r="AL93" i="61"/>
  <c r="U14" i="68"/>
  <c r="AQ93" i="61"/>
  <c r="E32" i="36"/>
  <c r="F32" i="36"/>
  <c r="H3" i="47"/>
  <c r="D20" i="55"/>
  <c r="B14" i="55"/>
  <c r="E6" i="40"/>
  <c r="E5" i="40"/>
  <c r="E4" i="40"/>
  <c r="E3" i="40"/>
  <c r="C48" i="65"/>
  <c r="E52" i="65"/>
  <c r="B25" i="65"/>
  <c r="X85" i="61"/>
  <c r="AB85" i="61"/>
  <c r="AF85" i="61"/>
  <c r="AJ85" i="61"/>
  <c r="AN85" i="61"/>
  <c r="AR85" i="61"/>
  <c r="AV85" i="61"/>
  <c r="Y85" i="61"/>
  <c r="AC85" i="61"/>
  <c r="AG85" i="61"/>
  <c r="AK85" i="61"/>
  <c r="AO85" i="61"/>
  <c r="AS85" i="61"/>
  <c r="AW85" i="61"/>
  <c r="V81" i="61"/>
  <c r="AC65" i="61"/>
  <c r="AG65" i="61"/>
  <c r="AK65" i="61"/>
  <c r="AO65" i="61"/>
  <c r="AS65" i="61"/>
  <c r="AW65" i="61"/>
  <c r="AD65" i="61"/>
  <c r="AH65" i="61"/>
  <c r="AL65" i="61"/>
  <c r="AP65" i="61"/>
  <c r="AT65" i="61"/>
  <c r="AX65" i="61"/>
  <c r="AB65" i="61"/>
  <c r="AJ65" i="61"/>
  <c r="AR65" i="61"/>
  <c r="AE65" i="61"/>
  <c r="AM65" i="61"/>
  <c r="AU65" i="61"/>
  <c r="Z49" i="61"/>
  <c r="AD49" i="61"/>
  <c r="AH49" i="61"/>
  <c r="AL49" i="61"/>
  <c r="AP49" i="61"/>
  <c r="AT49" i="61"/>
  <c r="AX49" i="61"/>
  <c r="AA49" i="61"/>
  <c r="AE49" i="61"/>
  <c r="AI49" i="61"/>
  <c r="AM49" i="61"/>
  <c r="AQ49" i="61"/>
  <c r="AU49" i="61"/>
  <c r="AB49" i="61"/>
  <c r="AF49" i="61"/>
  <c r="AJ49" i="61"/>
  <c r="AN49" i="61"/>
  <c r="AR49" i="61"/>
  <c r="AV49" i="61"/>
  <c r="AG49" i="61"/>
  <c r="AW49" i="61"/>
  <c r="AK49" i="61"/>
  <c r="F39" i="36"/>
  <c r="D39" i="36"/>
  <c r="E29" i="54"/>
  <c r="B29" i="54"/>
  <c r="E28" i="55"/>
  <c r="B20" i="65"/>
  <c r="B22" i="65"/>
  <c r="B24" i="65"/>
  <c r="B26" i="65"/>
  <c r="U35" i="61"/>
  <c r="V35" i="61"/>
  <c r="W35" i="61"/>
  <c r="X35" i="61"/>
  <c r="C26" i="68"/>
  <c r="C27" i="68"/>
  <c r="Y95" i="61"/>
  <c r="AF29" i="68"/>
  <c r="Q95" i="61"/>
  <c r="B27" i="68"/>
  <c r="C42" i="68"/>
  <c r="Y97" i="61"/>
  <c r="AF44" i="68"/>
  <c r="Q97" i="61"/>
  <c r="D38" i="36"/>
  <c r="D34" i="36"/>
  <c r="G8" i="47"/>
  <c r="F11" i="47"/>
  <c r="G11" i="47"/>
  <c r="H11" i="47"/>
  <c r="E9" i="60"/>
  <c r="D24" i="55"/>
  <c r="D20" i="65"/>
  <c r="D22" i="65"/>
  <c r="D60" i="65"/>
  <c r="D24" i="65"/>
  <c r="D62" i="65"/>
  <c r="D26" i="65"/>
  <c r="D64" i="65"/>
  <c r="B27" i="65"/>
  <c r="B23" i="65"/>
  <c r="K134" i="61"/>
  <c r="U47" i="61"/>
  <c r="Y47" i="61"/>
  <c r="V47" i="61"/>
  <c r="W47" i="61"/>
  <c r="X47" i="61"/>
  <c r="C32" i="36"/>
  <c r="D32" i="36"/>
  <c r="E18" i="59"/>
  <c r="E25" i="59"/>
  <c r="C25" i="36"/>
  <c r="E25" i="36"/>
  <c r="C27" i="55"/>
  <c r="C26" i="55"/>
  <c r="C25" i="55"/>
  <c r="C24" i="55"/>
  <c r="C23" i="55"/>
  <c r="C22" i="55"/>
  <c r="C21" i="55"/>
  <c r="C28" i="55"/>
  <c r="C51" i="65"/>
  <c r="C47" i="65"/>
  <c r="AV89" i="61"/>
  <c r="AR89" i="61"/>
  <c r="AN89" i="61"/>
  <c r="AJ89" i="61"/>
  <c r="AF89" i="61"/>
  <c r="AB89" i="61"/>
  <c r="AX71" i="61"/>
  <c r="AP71" i="61"/>
  <c r="AH71" i="61"/>
  <c r="Y69" i="61"/>
  <c r="AC69" i="61"/>
  <c r="AG69" i="61"/>
  <c r="AK69" i="61"/>
  <c r="AO69" i="61"/>
  <c r="AS69" i="61"/>
  <c r="AW69" i="61"/>
  <c r="Z69" i="61"/>
  <c r="AD69" i="61"/>
  <c r="AH69" i="61"/>
  <c r="AL69" i="61"/>
  <c r="AP69" i="61"/>
  <c r="AT69" i="61"/>
  <c r="AX69" i="61"/>
  <c r="AR67" i="61"/>
  <c r="AJ67" i="61"/>
  <c r="K62" i="61"/>
  <c r="Z61" i="61"/>
  <c r="AD61" i="61"/>
  <c r="AH61" i="61"/>
  <c r="AL61" i="61"/>
  <c r="AA61" i="61"/>
  <c r="AE61" i="61"/>
  <c r="AI61" i="61"/>
  <c r="AM61" i="61"/>
  <c r="AQ61" i="61"/>
  <c r="AU61" i="61"/>
  <c r="X61" i="61"/>
  <c r="AB61" i="61"/>
  <c r="AF61" i="61"/>
  <c r="AJ61" i="61"/>
  <c r="AN61" i="61"/>
  <c r="AR61" i="61"/>
  <c r="AV61" i="61"/>
  <c r="C3" i="40"/>
  <c r="K72" i="61"/>
  <c r="Y139" i="61"/>
  <c r="AC139" i="61"/>
  <c r="AG139" i="61"/>
  <c r="AK139" i="61"/>
  <c r="AO139" i="61"/>
  <c r="AS139" i="61"/>
  <c r="AW139" i="61"/>
  <c r="Z139" i="61"/>
  <c r="AD139" i="61"/>
  <c r="AH139" i="61"/>
  <c r="AL139" i="61"/>
  <c r="AP139" i="61"/>
  <c r="AT139" i="61"/>
  <c r="AX139" i="61"/>
  <c r="AA139" i="61"/>
  <c r="AE139" i="61"/>
  <c r="AI139" i="61"/>
  <c r="AM139" i="61"/>
  <c r="AQ139" i="61"/>
  <c r="AU139" i="61"/>
  <c r="X139" i="61"/>
  <c r="Y33" i="61"/>
  <c r="AC33" i="61"/>
  <c r="AG33" i="61"/>
  <c r="AK33" i="61"/>
  <c r="AO33" i="61"/>
  <c r="AS33" i="61"/>
  <c r="AW33" i="61"/>
  <c r="Z33" i="61"/>
  <c r="AE33" i="61"/>
  <c r="AJ33" i="61"/>
  <c r="AP33" i="61"/>
  <c r="AU33" i="61"/>
  <c r="AA33" i="61"/>
  <c r="AF33" i="61"/>
  <c r="AL33" i="61"/>
  <c r="AQ33" i="61"/>
  <c r="AV33" i="61"/>
  <c r="AB33" i="61"/>
  <c r="AM33" i="61"/>
  <c r="AX33" i="61"/>
  <c r="AD33" i="61"/>
  <c r="AN33" i="61"/>
  <c r="AH33" i="61"/>
  <c r="AI33" i="61"/>
  <c r="AR33" i="61"/>
  <c r="X71" i="61"/>
  <c r="AB71" i="61"/>
  <c r="AF71" i="61"/>
  <c r="AJ71" i="61"/>
  <c r="AN71" i="61"/>
  <c r="AR71" i="61"/>
  <c r="AV71" i="61"/>
  <c r="Y71" i="61"/>
  <c r="AC71" i="61"/>
  <c r="AG71" i="61"/>
  <c r="AK71" i="61"/>
  <c r="AO71" i="61"/>
  <c r="AS71" i="61"/>
  <c r="AW71" i="61"/>
  <c r="Z67" i="61"/>
  <c r="AD67" i="61"/>
  <c r="AH67" i="61"/>
  <c r="AL67" i="61"/>
  <c r="AP67" i="61"/>
  <c r="AT67" i="61"/>
  <c r="AX67" i="61"/>
  <c r="AA67" i="61"/>
  <c r="AE67" i="61"/>
  <c r="AI67" i="61"/>
  <c r="AM67" i="61"/>
  <c r="AQ67" i="61"/>
  <c r="AU67" i="61"/>
  <c r="V17" i="61"/>
  <c r="K16" i="61"/>
  <c r="C6" i="40"/>
  <c r="X97" i="61"/>
  <c r="AF42" i="68"/>
  <c r="AF43" i="68"/>
  <c r="R97" i="61"/>
  <c r="D57" i="68"/>
  <c r="B76" i="68"/>
  <c r="B78" i="68"/>
  <c r="B80" i="68"/>
  <c r="Z45" i="61"/>
  <c r="AD45" i="61"/>
  <c r="AH45" i="61"/>
  <c r="AL45" i="61"/>
  <c r="AP45" i="61"/>
  <c r="AT45" i="61"/>
  <c r="AX45" i="61"/>
  <c r="AA45" i="61"/>
  <c r="AE45" i="61"/>
  <c r="AI45" i="61"/>
  <c r="AM45" i="61"/>
  <c r="AQ45" i="61"/>
  <c r="AU45" i="61"/>
  <c r="Y45" i="61"/>
  <c r="AC45" i="61"/>
  <c r="AK45" i="61"/>
  <c r="AS45" i="61"/>
  <c r="AG45" i="61"/>
  <c r="AR45" i="61"/>
  <c r="AJ45" i="61"/>
  <c r="AV45" i="61"/>
  <c r="Y25" i="61"/>
  <c r="AC25" i="61"/>
  <c r="AG25" i="61"/>
  <c r="AK25" i="61"/>
  <c r="AO25" i="61"/>
  <c r="AS25" i="61"/>
  <c r="AW25" i="61"/>
  <c r="AA25" i="61"/>
  <c r="AF25" i="61"/>
  <c r="AL25" i="61"/>
  <c r="AQ25" i="61"/>
  <c r="AV25" i="61"/>
  <c r="AB25" i="61"/>
  <c r="AH25" i="61"/>
  <c r="AM25" i="61"/>
  <c r="AR25" i="61"/>
  <c r="AX25" i="61"/>
  <c r="Y37" i="61"/>
  <c r="AC37" i="61"/>
  <c r="AG37" i="61"/>
  <c r="AK37" i="61"/>
  <c r="AO37" i="61"/>
  <c r="AS37" i="61"/>
  <c r="AW37" i="61"/>
  <c r="Z37" i="61"/>
  <c r="AE37" i="61"/>
  <c r="AJ37" i="61"/>
  <c r="AP37" i="61"/>
  <c r="AU37" i="61"/>
  <c r="AA37" i="61"/>
  <c r="AF37" i="61"/>
  <c r="AL37" i="61"/>
  <c r="AQ37" i="61"/>
  <c r="AV37" i="61"/>
  <c r="AN45" i="61"/>
  <c r="Y111" i="61"/>
  <c r="AC111" i="61"/>
  <c r="AG111" i="61"/>
  <c r="AK111" i="61"/>
  <c r="AO111" i="61"/>
  <c r="AS111" i="61"/>
  <c r="AW111" i="61"/>
  <c r="Z111" i="61"/>
  <c r="AD111" i="61"/>
  <c r="AH111" i="61"/>
  <c r="AL111" i="61"/>
  <c r="AP111" i="61"/>
  <c r="AT111" i="61"/>
  <c r="AX111" i="61"/>
  <c r="V23" i="61"/>
  <c r="W23" i="61"/>
  <c r="AE23" i="61"/>
  <c r="AI23" i="61"/>
  <c r="AM23" i="61"/>
  <c r="AQ23" i="61"/>
  <c r="AU23" i="61"/>
  <c r="K22" i="61"/>
  <c r="R23" i="61"/>
  <c r="AN25" i="61"/>
  <c r="AD25" i="61"/>
  <c r="AX37" i="61"/>
  <c r="AM37" i="61"/>
  <c r="AB37" i="61"/>
  <c r="W39" i="61"/>
  <c r="V39" i="61"/>
  <c r="X39" i="61"/>
  <c r="V41" i="61"/>
  <c r="W41" i="61"/>
  <c r="X41" i="61"/>
  <c r="AF45" i="61"/>
  <c r="AB39" i="61"/>
  <c r="AF39" i="61"/>
  <c r="AJ39" i="61"/>
  <c r="AN39" i="61"/>
  <c r="AR39" i="61"/>
  <c r="AV39" i="61"/>
  <c r="Y31" i="61"/>
  <c r="AC31" i="61"/>
  <c r="AG31" i="61"/>
  <c r="AK31" i="61"/>
  <c r="AO31" i="61"/>
  <c r="AS31" i="61"/>
  <c r="AW31" i="61"/>
  <c r="AX39" i="61"/>
  <c r="AS39" i="61"/>
  <c r="AM39" i="61"/>
  <c r="AH39" i="61"/>
  <c r="AC39" i="61"/>
  <c r="AA41" i="61"/>
  <c r="AE41" i="61"/>
  <c r="AI41" i="61"/>
  <c r="AB41" i="61"/>
  <c r="AF41" i="61"/>
  <c r="AJ41" i="61"/>
  <c r="AN41" i="61"/>
  <c r="AR41" i="61"/>
  <c r="AV41" i="61"/>
  <c r="AG41" i="61"/>
  <c r="AM41" i="61"/>
  <c r="AS41" i="61"/>
  <c r="AX41" i="61"/>
  <c r="M8" i="61"/>
  <c r="S115" i="61"/>
  <c r="Y43" i="61"/>
  <c r="AC43" i="61"/>
  <c r="AG43" i="61"/>
  <c r="AK43" i="61"/>
  <c r="AO43" i="61"/>
  <c r="AS43" i="61"/>
  <c r="AW43" i="61"/>
  <c r="Z43" i="61"/>
  <c r="AD43" i="61"/>
  <c r="AH43" i="61"/>
  <c r="AL43" i="61"/>
  <c r="AP43" i="61"/>
  <c r="AT43" i="61"/>
  <c r="AX43" i="61"/>
  <c r="Y117" i="61"/>
  <c r="AC117" i="61"/>
  <c r="AG117" i="61"/>
  <c r="AK117" i="61"/>
  <c r="AO117" i="61"/>
  <c r="AS117" i="61"/>
  <c r="AW117" i="61"/>
  <c r="Z117" i="61"/>
  <c r="AD117" i="61"/>
  <c r="AH117" i="61"/>
  <c r="AL117" i="61"/>
  <c r="AP117" i="61"/>
  <c r="AT117" i="61"/>
  <c r="AX117" i="61"/>
  <c r="Z75" i="61"/>
  <c r="AD75" i="61"/>
  <c r="AH75" i="61"/>
  <c r="AL75" i="61"/>
  <c r="AP75" i="61"/>
  <c r="AT75" i="61"/>
  <c r="AX75" i="61"/>
  <c r="AA75" i="61"/>
  <c r="AE75" i="61"/>
  <c r="AI75" i="61"/>
  <c r="AM75" i="61"/>
  <c r="AQ75" i="61"/>
  <c r="AU75" i="61"/>
  <c r="V7" i="61"/>
  <c r="X7" i="61"/>
  <c r="X11" i="61"/>
  <c r="AR75" i="61"/>
  <c r="AJ75" i="61"/>
  <c r="AB75" i="61"/>
  <c r="W7" i="61"/>
  <c r="W11" i="61"/>
  <c r="V11" i="61"/>
  <c r="K6" i="61"/>
  <c r="L6" i="61"/>
  <c r="M6" i="61"/>
  <c r="K40" i="61"/>
  <c r="R41" i="61"/>
  <c r="M40" i="61"/>
  <c r="L40" i="61"/>
  <c r="I40" i="61"/>
  <c r="L88" i="61"/>
  <c r="I88" i="61"/>
  <c r="M88" i="61"/>
  <c r="K46" i="61"/>
  <c r="L46" i="61"/>
  <c r="M46" i="61"/>
  <c r="X93" i="61"/>
  <c r="AF14" i="68"/>
  <c r="AF15" i="68"/>
  <c r="R93" i="61"/>
  <c r="M136" i="61"/>
  <c r="L136" i="61"/>
  <c r="K136" i="61"/>
  <c r="K90" i="61"/>
  <c r="L90" i="61"/>
  <c r="I90" i="61"/>
  <c r="M90" i="61"/>
  <c r="D45" i="54"/>
  <c r="D49" i="54"/>
  <c r="D46" i="54"/>
  <c r="D50" i="54"/>
  <c r="D44" i="54"/>
  <c r="D47" i="54"/>
  <c r="D51" i="54"/>
  <c r="D48" i="54"/>
  <c r="K74" i="61"/>
  <c r="D9" i="62"/>
  <c r="L74" i="61"/>
  <c r="M74" i="61"/>
  <c r="F9" i="62"/>
  <c r="X43" i="61"/>
  <c r="U43" i="61"/>
  <c r="V43" i="61"/>
  <c r="W43" i="61"/>
  <c r="U45" i="61"/>
  <c r="V45" i="61"/>
  <c r="W45" i="61"/>
  <c r="X45" i="61"/>
  <c r="K70" i="61"/>
  <c r="D11" i="62"/>
  <c r="L70" i="61"/>
  <c r="M70" i="61"/>
  <c r="F11" i="62"/>
  <c r="D36" i="63"/>
  <c r="K60" i="61"/>
  <c r="L60" i="61"/>
  <c r="M60" i="61"/>
  <c r="P19" i="61"/>
  <c r="S19" i="61"/>
  <c r="O21" i="61"/>
  <c r="S21" i="61"/>
  <c r="B11" i="56"/>
  <c r="B2" i="56"/>
  <c r="B6" i="56"/>
  <c r="B7" i="56"/>
  <c r="Q141" i="61"/>
  <c r="S141" i="61"/>
  <c r="P143" i="61"/>
  <c r="R143" i="61"/>
  <c r="S143" i="61"/>
  <c r="E37" i="36"/>
  <c r="H8" i="47"/>
  <c r="S97" i="61"/>
  <c r="K34" i="61"/>
  <c r="L34" i="61"/>
  <c r="I34" i="61"/>
  <c r="M34" i="61"/>
  <c r="K48" i="61"/>
  <c r="M48" i="61"/>
  <c r="L48" i="61"/>
  <c r="I48" i="61"/>
  <c r="E36" i="54"/>
  <c r="E36" i="55"/>
  <c r="C52" i="65"/>
  <c r="C11" i="36"/>
  <c r="D11" i="36"/>
  <c r="C35" i="55"/>
  <c r="C35" i="54"/>
  <c r="B35" i="65"/>
  <c r="F4" i="40"/>
  <c r="G4" i="40"/>
  <c r="K82" i="61"/>
  <c r="L82" i="61"/>
  <c r="I82" i="61"/>
  <c r="M82" i="61"/>
  <c r="D44" i="55"/>
  <c r="D45" i="55"/>
  <c r="D47" i="55"/>
  <c r="D49" i="55"/>
  <c r="D51" i="55"/>
  <c r="D50" i="55"/>
  <c r="D48" i="55"/>
  <c r="D46" i="55"/>
  <c r="X25" i="61"/>
  <c r="U25" i="61"/>
  <c r="V25" i="61"/>
  <c r="W25" i="61"/>
  <c r="E57" i="68"/>
  <c r="D58" i="68"/>
  <c r="Z99" i="61"/>
  <c r="K68" i="61"/>
  <c r="D10" i="62"/>
  <c r="L68" i="61"/>
  <c r="M68" i="61"/>
  <c r="F10" i="62"/>
  <c r="C36" i="63"/>
  <c r="K80" i="61"/>
  <c r="L80" i="61"/>
  <c r="M80" i="61"/>
  <c r="D36" i="55"/>
  <c r="D36" i="54"/>
  <c r="X31" i="61"/>
  <c r="U31" i="61"/>
  <c r="V31" i="61"/>
  <c r="W31" i="61"/>
  <c r="L38" i="61"/>
  <c r="I38" i="61"/>
  <c r="M38" i="61"/>
  <c r="M22" i="61"/>
  <c r="L22" i="61"/>
  <c r="I22" i="61"/>
  <c r="K38" i="61"/>
  <c r="R39" i="61"/>
  <c r="K96" i="61"/>
  <c r="M96" i="61"/>
  <c r="L96" i="61"/>
  <c r="I96" i="61"/>
  <c r="X33" i="61"/>
  <c r="U33" i="61"/>
  <c r="V33" i="61"/>
  <c r="W33" i="61"/>
  <c r="B35" i="54"/>
  <c r="B35" i="55"/>
  <c r="F3" i="40"/>
  <c r="K88" i="61"/>
  <c r="B28" i="65"/>
  <c r="K84" i="61"/>
  <c r="L84" i="61"/>
  <c r="I84" i="61"/>
  <c r="M84" i="61"/>
  <c r="B36" i="55"/>
  <c r="B36" i="54"/>
  <c r="F35" i="36"/>
  <c r="D35" i="36"/>
  <c r="AV29" i="61"/>
  <c r="AR29" i="61"/>
  <c r="AN29" i="61"/>
  <c r="AJ29" i="61"/>
  <c r="AF29" i="61"/>
  <c r="AB29" i="61"/>
  <c r="AU29" i="61"/>
  <c r="AQ29" i="61"/>
  <c r="AM29" i="61"/>
  <c r="AI29" i="61"/>
  <c r="AE29" i="61"/>
  <c r="AA29" i="61"/>
  <c r="AT29" i="61"/>
  <c r="AL29" i="61"/>
  <c r="AD29" i="61"/>
  <c r="AS29" i="61"/>
  <c r="AK29" i="61"/>
  <c r="AC29" i="61"/>
  <c r="AX29" i="61"/>
  <c r="AP29" i="61"/>
  <c r="AH29" i="61"/>
  <c r="Z29" i="61"/>
  <c r="AW29" i="61"/>
  <c r="AO29" i="61"/>
  <c r="AG29" i="61"/>
  <c r="Y29" i="61"/>
  <c r="K110" i="61"/>
  <c r="D16" i="62"/>
  <c r="M110" i="61"/>
  <c r="F16" i="62"/>
  <c r="D37" i="63"/>
  <c r="L110" i="61"/>
  <c r="L16" i="61"/>
  <c r="I16" i="61"/>
  <c r="M16" i="61"/>
  <c r="K138" i="61"/>
  <c r="L138" i="61"/>
  <c r="I138" i="61"/>
  <c r="M138" i="61"/>
  <c r="K116" i="61"/>
  <c r="D15" i="62"/>
  <c r="L116" i="61"/>
  <c r="M116" i="61"/>
  <c r="F15" i="62"/>
  <c r="AA115" i="61"/>
  <c r="AE115" i="61"/>
  <c r="AI115" i="61"/>
  <c r="AM115" i="61"/>
  <c r="AQ115" i="61"/>
  <c r="AU115" i="61"/>
  <c r="X115" i="61"/>
  <c r="AB115" i="61"/>
  <c r="AF115" i="61"/>
  <c r="AJ115" i="61"/>
  <c r="AN115" i="61"/>
  <c r="AR115" i="61"/>
  <c r="AV115" i="61"/>
  <c r="AD115" i="61"/>
  <c r="AL115" i="61"/>
  <c r="AT115" i="61"/>
  <c r="Y115" i="61"/>
  <c r="AG115" i="61"/>
  <c r="AO115" i="61"/>
  <c r="AW115" i="61"/>
  <c r="Z115" i="61"/>
  <c r="AH115" i="61"/>
  <c r="AP115" i="61"/>
  <c r="AX115" i="61"/>
  <c r="AC115" i="61"/>
  <c r="AK115" i="61"/>
  <c r="AS115" i="61"/>
  <c r="X37" i="61"/>
  <c r="U37" i="61"/>
  <c r="V37" i="61"/>
  <c r="W37" i="61"/>
  <c r="E35" i="55"/>
  <c r="E35" i="54"/>
  <c r="F6" i="40"/>
  <c r="G6" i="40"/>
  <c r="D35" i="65"/>
  <c r="K66" i="61"/>
  <c r="M66" i="61"/>
  <c r="L66" i="61"/>
  <c r="I66" i="61"/>
  <c r="D28" i="65"/>
  <c r="D58" i="65"/>
  <c r="D66" i="65"/>
  <c r="X95" i="61"/>
  <c r="AF27" i="68"/>
  <c r="AF28" i="68"/>
  <c r="R95" i="61"/>
  <c r="S95" i="61"/>
  <c r="K64" i="61"/>
  <c r="M64" i="61"/>
  <c r="L64" i="61"/>
  <c r="I64" i="61"/>
  <c r="C36" i="54"/>
  <c r="C36" i="55"/>
  <c r="B36" i="65"/>
  <c r="D28" i="55"/>
  <c r="X99" i="61"/>
  <c r="K50" i="61"/>
  <c r="Q59" i="61"/>
  <c r="S59" i="61"/>
  <c r="M50" i="61"/>
  <c r="L50" i="61"/>
  <c r="I50" i="61"/>
  <c r="F5" i="40"/>
  <c r="G5" i="40"/>
  <c r="B47" i="54"/>
  <c r="B51" i="54"/>
  <c r="B48" i="54"/>
  <c r="B44" i="54"/>
  <c r="B45" i="54"/>
  <c r="B49" i="54"/>
  <c r="B50" i="54"/>
  <c r="B46" i="54"/>
  <c r="I80" i="61"/>
  <c r="E13" i="62"/>
  <c r="B47" i="65"/>
  <c r="B51" i="65"/>
  <c r="B44" i="65"/>
  <c r="B48" i="65"/>
  <c r="B45" i="65"/>
  <c r="B46" i="65"/>
  <c r="B49" i="65"/>
  <c r="B50" i="65"/>
  <c r="E61" i="54"/>
  <c r="E65" i="54"/>
  <c r="E58" i="54"/>
  <c r="E62" i="54"/>
  <c r="E59" i="54"/>
  <c r="E63" i="54"/>
  <c r="E64" i="54"/>
  <c r="E60" i="54"/>
  <c r="Z141" i="61"/>
  <c r="AD141" i="61"/>
  <c r="AH141" i="61"/>
  <c r="AL141" i="61"/>
  <c r="AP141" i="61"/>
  <c r="AT141" i="61"/>
  <c r="AX141" i="61"/>
  <c r="AA141" i="61"/>
  <c r="AE141" i="61"/>
  <c r="AI141" i="61"/>
  <c r="AM141" i="61"/>
  <c r="AQ141" i="61"/>
  <c r="AU141" i="61"/>
  <c r="Y141" i="61"/>
  <c r="AG141" i="61"/>
  <c r="AO141" i="61"/>
  <c r="AW141" i="61"/>
  <c r="AB141" i="61"/>
  <c r="AJ141" i="61"/>
  <c r="AR141" i="61"/>
  <c r="AC141" i="61"/>
  <c r="AK141" i="61"/>
  <c r="AS141" i="61"/>
  <c r="AN141" i="61"/>
  <c r="AV141" i="61"/>
  <c r="AF141" i="61"/>
  <c r="X141" i="61"/>
  <c r="AB19" i="61"/>
  <c r="AF19" i="61"/>
  <c r="AJ19" i="61"/>
  <c r="AN19" i="61"/>
  <c r="AR19" i="61"/>
  <c r="AV19" i="61"/>
  <c r="Y19" i="61"/>
  <c r="AC19" i="61"/>
  <c r="AG19" i="61"/>
  <c r="AK19" i="61"/>
  <c r="AO19" i="61"/>
  <c r="AS19" i="61"/>
  <c r="AW19" i="61"/>
  <c r="Z19" i="61"/>
  <c r="AH19" i="61"/>
  <c r="AP19" i="61"/>
  <c r="AX19" i="61"/>
  <c r="AA19" i="61"/>
  <c r="AI19" i="61"/>
  <c r="AQ19" i="61"/>
  <c r="AE19" i="61"/>
  <c r="AU19" i="61"/>
  <c r="AL19" i="61"/>
  <c r="AM19" i="61"/>
  <c r="AD19" i="61"/>
  <c r="AT19" i="61"/>
  <c r="E9" i="62"/>
  <c r="I74" i="61"/>
  <c r="B58" i="55"/>
  <c r="B59" i="55"/>
  <c r="B61" i="55"/>
  <c r="B63" i="55"/>
  <c r="B65" i="55"/>
  <c r="B62" i="55"/>
  <c r="B60" i="55"/>
  <c r="B64" i="55"/>
  <c r="B58" i="65"/>
  <c r="B60" i="65"/>
  <c r="B62" i="65"/>
  <c r="B64" i="65"/>
  <c r="B61" i="65"/>
  <c r="B65" i="65"/>
  <c r="B59" i="65"/>
  <c r="B63" i="65"/>
  <c r="E44" i="55"/>
  <c r="E46" i="55"/>
  <c r="E48" i="55"/>
  <c r="E50" i="55"/>
  <c r="E45" i="55"/>
  <c r="E47" i="55"/>
  <c r="E49" i="55"/>
  <c r="E51" i="55"/>
  <c r="C37" i="63"/>
  <c r="D62" i="54"/>
  <c r="D59" i="54"/>
  <c r="D63" i="54"/>
  <c r="D60" i="54"/>
  <c r="D64" i="54"/>
  <c r="D58" i="54"/>
  <c r="D61" i="54"/>
  <c r="D65" i="54"/>
  <c r="D13" i="62"/>
  <c r="C44" i="54"/>
  <c r="C46" i="54"/>
  <c r="C50" i="54"/>
  <c r="C47" i="54"/>
  <c r="C51" i="54"/>
  <c r="C48" i="54"/>
  <c r="C45" i="54"/>
  <c r="C49" i="54"/>
  <c r="Q27" i="61"/>
  <c r="S27" i="61"/>
  <c r="C12" i="36"/>
  <c r="D12" i="36"/>
  <c r="E12" i="36"/>
  <c r="F12" i="36"/>
  <c r="F37" i="36"/>
  <c r="D37" i="36"/>
  <c r="F12" i="62"/>
  <c r="E36" i="63"/>
  <c r="E11" i="62"/>
  <c r="D16" i="63"/>
  <c r="I70" i="61"/>
  <c r="K42" i="61"/>
  <c r="R43" i="61"/>
  <c r="M42" i="61"/>
  <c r="L42" i="61"/>
  <c r="I42" i="61"/>
  <c r="I46" i="61"/>
  <c r="I6" i="61"/>
  <c r="U59" i="61"/>
  <c r="Y59" i="61"/>
  <c r="V59" i="61"/>
  <c r="Z59" i="61"/>
  <c r="W59" i="61"/>
  <c r="AA59" i="61"/>
  <c r="X59" i="61"/>
  <c r="K94" i="61"/>
  <c r="M94" i="61"/>
  <c r="L94" i="61"/>
  <c r="I94" i="61"/>
  <c r="E44" i="54"/>
  <c r="E48" i="54"/>
  <c r="E45" i="54"/>
  <c r="E49" i="54"/>
  <c r="E46" i="54"/>
  <c r="E50" i="54"/>
  <c r="E47" i="54"/>
  <c r="E51" i="54"/>
  <c r="C58" i="55"/>
  <c r="C60" i="55"/>
  <c r="C62" i="55"/>
  <c r="C64" i="55"/>
  <c r="C59" i="55"/>
  <c r="C61" i="55"/>
  <c r="C63" i="55"/>
  <c r="C65" i="55"/>
  <c r="D44" i="65"/>
  <c r="D48" i="65"/>
  <c r="D45" i="65"/>
  <c r="D49" i="65"/>
  <c r="D50" i="65"/>
  <c r="D51" i="65"/>
  <c r="D46" i="65"/>
  <c r="D47" i="65"/>
  <c r="K114" i="61"/>
  <c r="L114" i="61"/>
  <c r="I114" i="61"/>
  <c r="M114" i="61"/>
  <c r="E15" i="62"/>
  <c r="I116" i="61"/>
  <c r="I110" i="61"/>
  <c r="E16" i="62"/>
  <c r="D17" i="63"/>
  <c r="X29" i="61"/>
  <c r="W29" i="61"/>
  <c r="V29" i="61"/>
  <c r="U29" i="61"/>
  <c r="G3" i="40"/>
  <c r="G7" i="40"/>
  <c r="H13" i="47"/>
  <c r="F7" i="40"/>
  <c r="D60" i="55"/>
  <c r="D62" i="55"/>
  <c r="D64" i="55"/>
  <c r="D59" i="55"/>
  <c r="D65" i="55"/>
  <c r="D58" i="55"/>
  <c r="D61" i="55"/>
  <c r="D63" i="55"/>
  <c r="D66" i="55"/>
  <c r="K24" i="61"/>
  <c r="R25" i="61"/>
  <c r="L24" i="61"/>
  <c r="I24" i="61"/>
  <c r="M24" i="61"/>
  <c r="C45" i="55"/>
  <c r="C47" i="55"/>
  <c r="C49" i="55"/>
  <c r="C51" i="55"/>
  <c r="C44" i="55"/>
  <c r="C46" i="55"/>
  <c r="C48" i="55"/>
  <c r="C50" i="55"/>
  <c r="B12" i="56"/>
  <c r="B16" i="56"/>
  <c r="B17" i="56"/>
  <c r="E12" i="62"/>
  <c r="E16" i="63"/>
  <c r="I60" i="61"/>
  <c r="K44" i="61"/>
  <c r="R45" i="61"/>
  <c r="M44" i="61"/>
  <c r="L44" i="61"/>
  <c r="I44" i="61"/>
  <c r="D52" i="54"/>
  <c r="S93" i="61"/>
  <c r="K92" i="61"/>
  <c r="L92" i="61"/>
  <c r="M92" i="61"/>
  <c r="R7" i="61"/>
  <c r="K36" i="61"/>
  <c r="R37" i="61"/>
  <c r="L36" i="61"/>
  <c r="I36" i="61"/>
  <c r="M36" i="61"/>
  <c r="C59" i="54"/>
  <c r="C63" i="54"/>
  <c r="C58" i="54"/>
  <c r="C60" i="54"/>
  <c r="C64" i="54"/>
  <c r="C61" i="54"/>
  <c r="C65" i="54"/>
  <c r="C62" i="54"/>
  <c r="B60" i="54"/>
  <c r="B64" i="54"/>
  <c r="B61" i="54"/>
  <c r="B65" i="54"/>
  <c r="B62" i="54"/>
  <c r="B59" i="54"/>
  <c r="B63" i="54"/>
  <c r="B58" i="54"/>
  <c r="B46" i="55"/>
  <c r="B48" i="55"/>
  <c r="B50" i="55"/>
  <c r="B47" i="55"/>
  <c r="B45" i="55"/>
  <c r="B44" i="55"/>
  <c r="B49" i="55"/>
  <c r="B51" i="55"/>
  <c r="K32" i="61"/>
  <c r="R33" i="61"/>
  <c r="L32" i="61"/>
  <c r="I32" i="61"/>
  <c r="M32" i="61"/>
  <c r="K30" i="61"/>
  <c r="R31" i="61"/>
  <c r="L30" i="61"/>
  <c r="I30" i="61"/>
  <c r="M30" i="61"/>
  <c r="F13" i="62"/>
  <c r="E10" i="62"/>
  <c r="C16" i="63"/>
  <c r="I68" i="61"/>
  <c r="E58" i="68"/>
  <c r="F57" i="68"/>
  <c r="D52" i="55"/>
  <c r="E59" i="55"/>
  <c r="E61" i="55"/>
  <c r="E63" i="55"/>
  <c r="E65" i="55"/>
  <c r="E58" i="55"/>
  <c r="E60" i="55"/>
  <c r="E62" i="55"/>
  <c r="E64" i="55"/>
  <c r="U143" i="61"/>
  <c r="W143" i="61"/>
  <c r="V143" i="61"/>
  <c r="AB21" i="61"/>
  <c r="AF21" i="61"/>
  <c r="AJ21" i="61"/>
  <c r="AN21" i="61"/>
  <c r="AR21" i="61"/>
  <c r="AV21" i="61"/>
  <c r="Y21" i="61"/>
  <c r="AC21" i="61"/>
  <c r="AG21" i="61"/>
  <c r="AK21" i="61"/>
  <c r="AO21" i="61"/>
  <c r="AS21" i="61"/>
  <c r="AW21" i="61"/>
  <c r="AD21" i="61"/>
  <c r="AL21" i="61"/>
  <c r="AT21" i="61"/>
  <c r="AE21" i="61"/>
  <c r="AM21" i="61"/>
  <c r="AU21" i="61"/>
  <c r="AA21" i="61"/>
  <c r="AQ21" i="61"/>
  <c r="AH21" i="61"/>
  <c r="AX21" i="61"/>
  <c r="AI21" i="61"/>
  <c r="Z21" i="61"/>
  <c r="AP21" i="61"/>
  <c r="D12" i="62"/>
  <c r="C25" i="63"/>
  <c r="B36" i="63"/>
  <c r="F36" i="63"/>
  <c r="I136" i="61"/>
  <c r="L10" i="61"/>
  <c r="I10" i="61"/>
  <c r="K10" i="61"/>
  <c r="D7" i="62"/>
  <c r="M10" i="61"/>
  <c r="I51" i="55"/>
  <c r="L51" i="55"/>
  <c r="H51" i="55"/>
  <c r="K51" i="55"/>
  <c r="I47" i="55"/>
  <c r="L47" i="55"/>
  <c r="H47" i="55"/>
  <c r="K47" i="55"/>
  <c r="B66" i="54"/>
  <c r="O58" i="54"/>
  <c r="N58" i="54"/>
  <c r="N65" i="54"/>
  <c r="O65" i="54"/>
  <c r="I92" i="61"/>
  <c r="K28" i="61"/>
  <c r="M28" i="61"/>
  <c r="L28" i="61"/>
  <c r="I28" i="61"/>
  <c r="G57" i="68"/>
  <c r="F58" i="68"/>
  <c r="AB99" i="61"/>
  <c r="G36" i="63"/>
  <c r="C24" i="63"/>
  <c r="C27" i="63"/>
  <c r="H49" i="55"/>
  <c r="K49" i="55"/>
  <c r="I49" i="55"/>
  <c r="L49" i="55"/>
  <c r="H50" i="55"/>
  <c r="K50" i="55"/>
  <c r="I50" i="55"/>
  <c r="L50" i="55"/>
  <c r="N63" i="54"/>
  <c r="O63" i="54"/>
  <c r="N61" i="54"/>
  <c r="O61" i="54"/>
  <c r="C66" i="54"/>
  <c r="E52" i="54"/>
  <c r="P109" i="65"/>
  <c r="Q110" i="65"/>
  <c r="Q112" i="65"/>
  <c r="Q114" i="65"/>
  <c r="Q116" i="65"/>
  <c r="Q118" i="65"/>
  <c r="Q109" i="65"/>
  <c r="P111" i="65"/>
  <c r="P113" i="65"/>
  <c r="Q111" i="65"/>
  <c r="Q113" i="65"/>
  <c r="Q115" i="65"/>
  <c r="Q117" i="65"/>
  <c r="Q119" i="65"/>
  <c r="P115" i="65"/>
  <c r="P119" i="65"/>
  <c r="P110" i="65"/>
  <c r="P116" i="65"/>
  <c r="P114" i="65"/>
  <c r="P118" i="65"/>
  <c r="P112" i="65"/>
  <c r="P117" i="65"/>
  <c r="G109" i="65"/>
  <c r="G111" i="65"/>
  <c r="G113" i="65"/>
  <c r="G115" i="65"/>
  <c r="G117" i="65"/>
  <c r="G119" i="65"/>
  <c r="F110" i="65"/>
  <c r="F112" i="65"/>
  <c r="G110" i="65"/>
  <c r="G112" i="65"/>
  <c r="G114" i="65"/>
  <c r="G116" i="65"/>
  <c r="G118" i="65"/>
  <c r="F113" i="65"/>
  <c r="F116" i="65"/>
  <c r="F119" i="65"/>
  <c r="F117" i="65"/>
  <c r="F109" i="65"/>
  <c r="F114" i="65"/>
  <c r="F118" i="65"/>
  <c r="F111" i="65"/>
  <c r="F115" i="65"/>
  <c r="I62" i="55"/>
  <c r="L62" i="55"/>
  <c r="H62" i="55"/>
  <c r="K62" i="55"/>
  <c r="I59" i="55"/>
  <c r="L59" i="55"/>
  <c r="H59" i="55"/>
  <c r="K59" i="55"/>
  <c r="D93" i="65"/>
  <c r="D95" i="65"/>
  <c r="D97" i="65"/>
  <c r="D99" i="65"/>
  <c r="E93" i="65"/>
  <c r="E95" i="65"/>
  <c r="E97" i="65"/>
  <c r="E99" i="65"/>
  <c r="D94" i="65"/>
  <c r="D98" i="65"/>
  <c r="D100" i="65"/>
  <c r="E101" i="65"/>
  <c r="E94" i="65"/>
  <c r="E98" i="65"/>
  <c r="E100" i="65"/>
  <c r="D91" i="65"/>
  <c r="D92" i="65"/>
  <c r="D96" i="65"/>
  <c r="D101" i="65"/>
  <c r="E96" i="65"/>
  <c r="E92" i="65"/>
  <c r="E91" i="65"/>
  <c r="E102" i="65"/>
  <c r="H93" i="65"/>
  <c r="H95" i="65"/>
  <c r="H97" i="65"/>
  <c r="H99" i="65"/>
  <c r="I93" i="65"/>
  <c r="I95" i="65"/>
  <c r="I97" i="65"/>
  <c r="I99" i="65"/>
  <c r="H92" i="65"/>
  <c r="H96" i="65"/>
  <c r="I100" i="65"/>
  <c r="I101" i="65"/>
  <c r="I92" i="65"/>
  <c r="I96" i="65"/>
  <c r="H91" i="65"/>
  <c r="H94" i="65"/>
  <c r="H98" i="65"/>
  <c r="H101" i="65"/>
  <c r="I98" i="65"/>
  <c r="H100" i="65"/>
  <c r="I91" i="65"/>
  <c r="I94" i="65"/>
  <c r="O50" i="54"/>
  <c r="N50" i="54"/>
  <c r="O48" i="54"/>
  <c r="N48" i="54"/>
  <c r="W21" i="61"/>
  <c r="X21" i="61"/>
  <c r="U21" i="61"/>
  <c r="V21" i="61"/>
  <c r="AA99" i="61"/>
  <c r="C52" i="55"/>
  <c r="D52" i="65"/>
  <c r="C66" i="55"/>
  <c r="E52" i="55"/>
  <c r="H109" i="65"/>
  <c r="I110" i="65"/>
  <c r="I112" i="65"/>
  <c r="I114" i="65"/>
  <c r="I116" i="65"/>
  <c r="I118" i="65"/>
  <c r="I109" i="65"/>
  <c r="H111" i="65"/>
  <c r="H113" i="65"/>
  <c r="I111" i="65"/>
  <c r="I113" i="65"/>
  <c r="I115" i="65"/>
  <c r="I117" i="65"/>
  <c r="I119" i="65"/>
  <c r="H112" i="65"/>
  <c r="H115" i="65"/>
  <c r="H119" i="65"/>
  <c r="H110" i="65"/>
  <c r="H114" i="65"/>
  <c r="H116" i="65"/>
  <c r="H117" i="65"/>
  <c r="H118" i="65"/>
  <c r="B66" i="65"/>
  <c r="F66" i="65"/>
  <c r="B109" i="65"/>
  <c r="B110" i="65"/>
  <c r="C111" i="65"/>
  <c r="B112" i="65"/>
  <c r="C109" i="65"/>
  <c r="C113" i="65"/>
  <c r="B114" i="65"/>
  <c r="C117" i="65"/>
  <c r="B118" i="65"/>
  <c r="B117" i="65"/>
  <c r="C114" i="65"/>
  <c r="B115" i="65"/>
  <c r="C118" i="65"/>
  <c r="B119" i="65"/>
  <c r="C112" i="65"/>
  <c r="C110" i="65"/>
  <c r="B111" i="65"/>
  <c r="C115" i="65"/>
  <c r="B116" i="65"/>
  <c r="C119" i="65"/>
  <c r="B113" i="65"/>
  <c r="C116" i="65"/>
  <c r="I65" i="55"/>
  <c r="L65" i="55"/>
  <c r="H65" i="55"/>
  <c r="K65" i="55"/>
  <c r="I58" i="55"/>
  <c r="B66" i="55"/>
  <c r="H58" i="55"/>
  <c r="N92" i="65"/>
  <c r="N94" i="65"/>
  <c r="N96" i="65"/>
  <c r="N98" i="65"/>
  <c r="O92" i="65"/>
  <c r="O94" i="65"/>
  <c r="O96" i="65"/>
  <c r="O98" i="65"/>
  <c r="O100" i="65"/>
  <c r="N95" i="65"/>
  <c r="N100" i="65"/>
  <c r="O95" i="65"/>
  <c r="N99" i="65"/>
  <c r="N101" i="65"/>
  <c r="N91" i="65"/>
  <c r="N93" i="65"/>
  <c r="N97" i="65"/>
  <c r="O99" i="65"/>
  <c r="O101" i="65"/>
  <c r="O97" i="65"/>
  <c r="O91" i="65"/>
  <c r="O93" i="65"/>
  <c r="O102" i="65"/>
  <c r="J92" i="65"/>
  <c r="J94" i="65"/>
  <c r="J96" i="65"/>
  <c r="J98" i="65"/>
  <c r="K92" i="65"/>
  <c r="K94" i="65"/>
  <c r="K96" i="65"/>
  <c r="K98" i="65"/>
  <c r="K100" i="65"/>
  <c r="J93" i="65"/>
  <c r="J97" i="65"/>
  <c r="K93" i="65"/>
  <c r="K97" i="65"/>
  <c r="J100" i="65"/>
  <c r="J101" i="65"/>
  <c r="J91" i="65"/>
  <c r="J95" i="65"/>
  <c r="J99" i="65"/>
  <c r="K101" i="65"/>
  <c r="K95" i="65"/>
  <c r="K99" i="65"/>
  <c r="K91" i="65"/>
  <c r="C5" i="63"/>
  <c r="G16" i="63"/>
  <c r="N49" i="54"/>
  <c r="O49" i="54"/>
  <c r="O51" i="54"/>
  <c r="N51" i="54"/>
  <c r="H44" i="55"/>
  <c r="I44" i="55"/>
  <c r="B52" i="55"/>
  <c r="H48" i="55"/>
  <c r="K48" i="55"/>
  <c r="I48" i="55"/>
  <c r="L48" i="55"/>
  <c r="N59" i="54"/>
  <c r="O59" i="54"/>
  <c r="N64" i="54"/>
  <c r="O64" i="54"/>
  <c r="K142" i="61"/>
  <c r="M142" i="61"/>
  <c r="L142" i="61"/>
  <c r="I142" i="61"/>
  <c r="E66" i="55"/>
  <c r="H45" i="55"/>
  <c r="K45" i="55"/>
  <c r="I45" i="55"/>
  <c r="L45" i="55"/>
  <c r="H46" i="55"/>
  <c r="K46" i="55"/>
  <c r="I46" i="55"/>
  <c r="L46" i="55"/>
  <c r="O62" i="54"/>
  <c r="N62" i="54"/>
  <c r="N60" i="54"/>
  <c r="O60" i="54"/>
  <c r="C17" i="63"/>
  <c r="K58" i="61"/>
  <c r="D8" i="62"/>
  <c r="M58" i="61"/>
  <c r="F8" i="62"/>
  <c r="L58" i="61"/>
  <c r="Z27" i="61"/>
  <c r="AD27" i="61"/>
  <c r="AH27" i="61"/>
  <c r="AL27" i="61"/>
  <c r="AP27" i="61"/>
  <c r="AT27" i="61"/>
  <c r="AX27" i="61"/>
  <c r="AB27" i="61"/>
  <c r="AG27" i="61"/>
  <c r="AM27" i="61"/>
  <c r="AR27" i="61"/>
  <c r="AW27" i="61"/>
  <c r="AC27" i="61"/>
  <c r="AI27" i="61"/>
  <c r="AN27" i="61"/>
  <c r="AS27" i="61"/>
  <c r="AE27" i="61"/>
  <c r="AO27" i="61"/>
  <c r="Y27" i="61"/>
  <c r="AF27" i="61"/>
  <c r="AQ27" i="61"/>
  <c r="AJ27" i="61"/>
  <c r="AK27" i="61"/>
  <c r="AU27" i="61"/>
  <c r="AV27" i="61"/>
  <c r="AA27" i="61"/>
  <c r="C52" i="54"/>
  <c r="D66" i="54"/>
  <c r="M110" i="65"/>
  <c r="M112" i="65"/>
  <c r="M114" i="65"/>
  <c r="M116" i="65"/>
  <c r="M118" i="65"/>
  <c r="L111" i="65"/>
  <c r="L113" i="65"/>
  <c r="L109" i="65"/>
  <c r="M111" i="65"/>
  <c r="M113" i="65"/>
  <c r="M115" i="65"/>
  <c r="M117" i="65"/>
  <c r="M119" i="65"/>
  <c r="L110" i="65"/>
  <c r="L117" i="65"/>
  <c r="L116" i="65"/>
  <c r="M109" i="65"/>
  <c r="L112" i="65"/>
  <c r="L114" i="65"/>
  <c r="L118" i="65"/>
  <c r="L115" i="65"/>
  <c r="L119" i="65"/>
  <c r="O109" i="65"/>
  <c r="O111" i="65"/>
  <c r="O113" i="65"/>
  <c r="O115" i="65"/>
  <c r="O117" i="65"/>
  <c r="O119" i="65"/>
  <c r="N110" i="65"/>
  <c r="N112" i="65"/>
  <c r="O110" i="65"/>
  <c r="O112" i="65"/>
  <c r="O114" i="65"/>
  <c r="O116" i="65"/>
  <c r="O118" i="65"/>
  <c r="N116" i="65"/>
  <c r="N115" i="65"/>
  <c r="N111" i="65"/>
  <c r="N117" i="65"/>
  <c r="N113" i="65"/>
  <c r="N114" i="65"/>
  <c r="N118" i="65"/>
  <c r="N109" i="65"/>
  <c r="N119" i="65"/>
  <c r="I64" i="55"/>
  <c r="L64" i="55"/>
  <c r="H64" i="55"/>
  <c r="K64" i="55"/>
  <c r="I63" i="55"/>
  <c r="L63" i="55"/>
  <c r="H63" i="55"/>
  <c r="K63" i="55"/>
  <c r="F7" i="62"/>
  <c r="E35" i="63"/>
  <c r="K140" i="61"/>
  <c r="D18" i="62"/>
  <c r="L140" i="61"/>
  <c r="M140" i="61"/>
  <c r="F18" i="62"/>
  <c r="E66" i="54"/>
  <c r="L93" i="65"/>
  <c r="L95" i="65"/>
  <c r="L97" i="65"/>
  <c r="M93" i="65"/>
  <c r="M95" i="65"/>
  <c r="M97" i="65"/>
  <c r="M99" i="65"/>
  <c r="L94" i="65"/>
  <c r="L98" i="65"/>
  <c r="L99" i="65"/>
  <c r="M101" i="65"/>
  <c r="M94" i="65"/>
  <c r="M98" i="65"/>
  <c r="L91" i="65"/>
  <c r="L92" i="65"/>
  <c r="L96" i="65"/>
  <c r="L100" i="65"/>
  <c r="M91" i="65"/>
  <c r="L101" i="65"/>
  <c r="M96" i="65"/>
  <c r="M100" i="65"/>
  <c r="M92" i="65"/>
  <c r="B52" i="65"/>
  <c r="F52" i="65"/>
  <c r="B92" i="65"/>
  <c r="B93" i="65"/>
  <c r="B94" i="65"/>
  <c r="B95" i="65"/>
  <c r="B96" i="65"/>
  <c r="B97" i="65"/>
  <c r="F97" i="65"/>
  <c r="P97" i="65"/>
  <c r="R97" i="65"/>
  <c r="B98" i="65"/>
  <c r="B99" i="65"/>
  <c r="B100" i="65"/>
  <c r="B101" i="65"/>
  <c r="B91" i="65"/>
  <c r="C92" i="65"/>
  <c r="G92" i="65"/>
  <c r="Q92" i="65"/>
  <c r="S92" i="65"/>
  <c r="C93" i="65"/>
  <c r="C94" i="65"/>
  <c r="C95" i="65"/>
  <c r="C96" i="65"/>
  <c r="C97" i="65"/>
  <c r="C98" i="65"/>
  <c r="C99" i="65"/>
  <c r="C100" i="65"/>
  <c r="C101" i="65"/>
  <c r="C91" i="65"/>
  <c r="N45" i="54"/>
  <c r="O45" i="54"/>
  <c r="O47" i="54"/>
  <c r="N47" i="54"/>
  <c r="H36" i="63"/>
  <c r="E7" i="62"/>
  <c r="E15" i="63"/>
  <c r="C4" i="63"/>
  <c r="C23" i="63"/>
  <c r="E110" i="65"/>
  <c r="E112" i="65"/>
  <c r="E114" i="65"/>
  <c r="E116" i="65"/>
  <c r="E118" i="65"/>
  <c r="D111" i="65"/>
  <c r="D113" i="65"/>
  <c r="D109" i="65"/>
  <c r="E111" i="65"/>
  <c r="E113" i="65"/>
  <c r="E115" i="65"/>
  <c r="E117" i="65"/>
  <c r="E119" i="65"/>
  <c r="E109" i="65"/>
  <c r="E120" i="65"/>
  <c r="D117" i="65"/>
  <c r="D112" i="65"/>
  <c r="D114" i="65"/>
  <c r="D118" i="65"/>
  <c r="D116" i="65"/>
  <c r="D110" i="65"/>
  <c r="D115" i="65"/>
  <c r="D119" i="65"/>
  <c r="K111" i="65"/>
  <c r="K113" i="65"/>
  <c r="K115" i="65"/>
  <c r="K117" i="65"/>
  <c r="K119" i="65"/>
  <c r="J109" i="65"/>
  <c r="J110" i="65"/>
  <c r="J112" i="65"/>
  <c r="K109" i="65"/>
  <c r="K110" i="65"/>
  <c r="K112" i="65"/>
  <c r="K114" i="65"/>
  <c r="K116" i="65"/>
  <c r="K118" i="65"/>
  <c r="J111" i="65"/>
  <c r="J114" i="65"/>
  <c r="J118" i="65"/>
  <c r="J113" i="65"/>
  <c r="J115" i="65"/>
  <c r="J119" i="65"/>
  <c r="J117" i="65"/>
  <c r="J116" i="65"/>
  <c r="I60" i="55"/>
  <c r="L60" i="55"/>
  <c r="H60" i="55"/>
  <c r="K60" i="55"/>
  <c r="I61" i="55"/>
  <c r="L61" i="55"/>
  <c r="H61" i="55"/>
  <c r="K61" i="55"/>
  <c r="B16" i="63"/>
  <c r="F16" i="63"/>
  <c r="H16" i="63"/>
  <c r="C6" i="63"/>
  <c r="W19" i="61"/>
  <c r="X19" i="61"/>
  <c r="U19" i="61"/>
  <c r="V19" i="61"/>
  <c r="F92" i="65"/>
  <c r="F94" i="65"/>
  <c r="F96" i="65"/>
  <c r="F98" i="65"/>
  <c r="G94" i="65"/>
  <c r="G96" i="65"/>
  <c r="G98" i="65"/>
  <c r="G100" i="65"/>
  <c r="F95" i="65"/>
  <c r="F99" i="65"/>
  <c r="G95" i="65"/>
  <c r="G99" i="65"/>
  <c r="F101" i="65"/>
  <c r="F91" i="65"/>
  <c r="F93" i="65"/>
  <c r="F100" i="65"/>
  <c r="G101" i="65"/>
  <c r="G93" i="65"/>
  <c r="G91" i="65"/>
  <c r="G97" i="65"/>
  <c r="P93" i="65"/>
  <c r="P95" i="65"/>
  <c r="Q93" i="65"/>
  <c r="Q95" i="65"/>
  <c r="Q97" i="65"/>
  <c r="Q99" i="65"/>
  <c r="P92" i="65"/>
  <c r="P96" i="65"/>
  <c r="Q101" i="65"/>
  <c r="Q96" i="65"/>
  <c r="P100" i="65"/>
  <c r="P91" i="65"/>
  <c r="P94" i="65"/>
  <c r="P98" i="65"/>
  <c r="Q100" i="65"/>
  <c r="P99" i="65"/>
  <c r="Q94" i="65"/>
  <c r="Q91" i="65"/>
  <c r="Q98" i="65"/>
  <c r="P101" i="65"/>
  <c r="O46" i="54"/>
  <c r="N46" i="54"/>
  <c r="B52" i="54"/>
  <c r="O44" i="54"/>
  <c r="N44" i="54"/>
  <c r="C26" i="63"/>
  <c r="O52" i="54"/>
  <c r="P102" i="65"/>
  <c r="F102" i="65"/>
  <c r="K18" i="61"/>
  <c r="L18" i="61"/>
  <c r="M18" i="61"/>
  <c r="S99" i="65"/>
  <c r="S95" i="65"/>
  <c r="B102" i="65"/>
  <c r="R91" i="65"/>
  <c r="R98" i="65"/>
  <c r="R94" i="65"/>
  <c r="M102" i="65"/>
  <c r="L102" i="65"/>
  <c r="I140" i="61"/>
  <c r="E18" i="62"/>
  <c r="N120" i="65"/>
  <c r="O120" i="65"/>
  <c r="U27" i="61"/>
  <c r="V27" i="61"/>
  <c r="W27" i="61"/>
  <c r="X27" i="61"/>
  <c r="B24" i="63"/>
  <c r="G35" i="63"/>
  <c r="L44" i="55"/>
  <c r="L52" i="55"/>
  <c r="I52" i="55"/>
  <c r="K102" i="65"/>
  <c r="K58" i="55"/>
  <c r="K66" i="55"/>
  <c r="H66" i="55"/>
  <c r="R116" i="65"/>
  <c r="S112" i="65"/>
  <c r="S114" i="65"/>
  <c r="R114" i="65"/>
  <c r="S111" i="65"/>
  <c r="H102" i="65"/>
  <c r="P120" i="65"/>
  <c r="N66" i="54"/>
  <c r="Q102" i="65"/>
  <c r="J120" i="65"/>
  <c r="D120" i="65"/>
  <c r="S94" i="65"/>
  <c r="C129" i="65"/>
  <c r="F129" i="65"/>
  <c r="D23" i="63"/>
  <c r="D4" i="63"/>
  <c r="B4" i="63"/>
  <c r="E4" i="63"/>
  <c r="B23" i="63"/>
  <c r="K44" i="55"/>
  <c r="K52" i="55"/>
  <c r="H52" i="55"/>
  <c r="N102" i="65"/>
  <c r="S116" i="65"/>
  <c r="S115" i="65"/>
  <c r="R119" i="65"/>
  <c r="R117" i="65"/>
  <c r="S113" i="65"/>
  <c r="R110" i="65"/>
  <c r="H120" i="65"/>
  <c r="D102" i="65"/>
  <c r="F120" i="65"/>
  <c r="G58" i="68"/>
  <c r="H57" i="68"/>
  <c r="O66" i="54"/>
  <c r="C71" i="54"/>
  <c r="C72" i="54"/>
  <c r="C7" i="63"/>
  <c r="C8" i="63"/>
  <c r="C102" i="65"/>
  <c r="G102" i="65"/>
  <c r="I102" i="65"/>
  <c r="S102" i="65"/>
  <c r="S91" i="65"/>
  <c r="S98" i="65"/>
  <c r="C133" i="65"/>
  <c r="F133" i="65"/>
  <c r="R101" i="65"/>
  <c r="B136" i="65"/>
  <c r="E136" i="65"/>
  <c r="R93" i="65"/>
  <c r="R111" i="65"/>
  <c r="B128" i="65"/>
  <c r="E128" i="65"/>
  <c r="N52" i="54"/>
  <c r="K120" i="65"/>
  <c r="S101" i="65"/>
  <c r="S119" i="65"/>
  <c r="C136" i="65"/>
  <c r="F136" i="65"/>
  <c r="S97" i="65"/>
  <c r="S93" i="65"/>
  <c r="C128" i="65"/>
  <c r="F128" i="65"/>
  <c r="R100" i="65"/>
  <c r="R96" i="65"/>
  <c r="B131" i="65"/>
  <c r="E131" i="65"/>
  <c r="R92" i="65"/>
  <c r="M120" i="65"/>
  <c r="J102" i="65"/>
  <c r="I66" i="55"/>
  <c r="L58" i="55"/>
  <c r="L66" i="55"/>
  <c r="R113" i="65"/>
  <c r="S118" i="65"/>
  <c r="R118" i="65"/>
  <c r="S109" i="65"/>
  <c r="C120" i="65"/>
  <c r="R109" i="65"/>
  <c r="B120" i="65"/>
  <c r="K20" i="61"/>
  <c r="R21" i="61"/>
  <c r="M20" i="61"/>
  <c r="L20" i="61"/>
  <c r="I20" i="61"/>
  <c r="G120" i="65"/>
  <c r="Q120" i="65"/>
  <c r="S100" i="65"/>
  <c r="C135" i="65"/>
  <c r="F135" i="65"/>
  <c r="S96" i="65"/>
  <c r="R99" i="65"/>
  <c r="R95" i="65"/>
  <c r="B130" i="65"/>
  <c r="E130" i="65"/>
  <c r="D24" i="63"/>
  <c r="G37" i="63"/>
  <c r="L120" i="65"/>
  <c r="I58" i="61"/>
  <c r="E8" i="62"/>
  <c r="S110" i="65"/>
  <c r="C127" i="65"/>
  <c r="F127" i="65"/>
  <c r="R115" i="65"/>
  <c r="B132" i="65"/>
  <c r="E132" i="65"/>
  <c r="S117" i="65"/>
  <c r="R112" i="65"/>
  <c r="I120" i="65"/>
  <c r="B5" i="63"/>
  <c r="G15" i="63"/>
  <c r="C131" i="65"/>
  <c r="F131" i="65"/>
  <c r="R120" i="65"/>
  <c r="B127" i="65"/>
  <c r="E127" i="65"/>
  <c r="C132" i="65"/>
  <c r="F132" i="65"/>
  <c r="B71" i="54"/>
  <c r="C126" i="65"/>
  <c r="F126" i="65"/>
  <c r="E23" i="63"/>
  <c r="D71" i="55"/>
  <c r="D72" i="55"/>
  <c r="R102" i="65"/>
  <c r="B137" i="65"/>
  <c r="E6" i="62"/>
  <c r="D15" i="63"/>
  <c r="I18" i="61"/>
  <c r="G17" i="63"/>
  <c r="D5" i="63"/>
  <c r="B129" i="65"/>
  <c r="E129" i="65"/>
  <c r="C130" i="65"/>
  <c r="F130" i="65"/>
  <c r="R19" i="61"/>
  <c r="D6" i="62"/>
  <c r="S120" i="65"/>
  <c r="C137" i="65"/>
  <c r="B134" i="65"/>
  <c r="E134" i="65"/>
  <c r="B135" i="65"/>
  <c r="E135" i="65"/>
  <c r="I57" i="68"/>
  <c r="H58" i="68"/>
  <c r="AD99" i="61"/>
  <c r="E24" i="63"/>
  <c r="K26" i="61"/>
  <c r="L26" i="61"/>
  <c r="M26" i="61"/>
  <c r="F4" i="62"/>
  <c r="B133" i="65"/>
  <c r="E133" i="65"/>
  <c r="C134" i="65"/>
  <c r="F134" i="65"/>
  <c r="AC99" i="61"/>
  <c r="C71" i="55"/>
  <c r="B126" i="65"/>
  <c r="E126" i="65"/>
  <c r="F6" i="62"/>
  <c r="D35" i="63"/>
  <c r="E71" i="55"/>
  <c r="Q13" i="61"/>
  <c r="S13" i="61"/>
  <c r="C72" i="55"/>
  <c r="E72" i="55"/>
  <c r="E137" i="65"/>
  <c r="R27" i="61"/>
  <c r="D4" i="62"/>
  <c r="I58" i="68"/>
  <c r="J57" i="68"/>
  <c r="F137" i="65"/>
  <c r="D71" i="54"/>
  <c r="B72" i="54"/>
  <c r="B35" i="63"/>
  <c r="E4" i="62"/>
  <c r="I26" i="61"/>
  <c r="E5" i="63"/>
  <c r="Y13" i="61"/>
  <c r="AC13" i="61"/>
  <c r="AG13" i="61"/>
  <c r="AK13" i="61"/>
  <c r="AO13" i="61"/>
  <c r="AS13" i="61"/>
  <c r="AW13" i="61"/>
  <c r="Z13" i="61"/>
  <c r="AD13" i="61"/>
  <c r="AH13" i="61"/>
  <c r="AL13" i="61"/>
  <c r="AP13" i="61"/>
  <c r="AT13" i="61"/>
  <c r="AX13" i="61"/>
  <c r="AF13" i="61"/>
  <c r="AN13" i="61"/>
  <c r="AV13" i="61"/>
  <c r="AI13" i="61"/>
  <c r="AR13" i="61"/>
  <c r="AA13" i="61"/>
  <c r="AJ13" i="61"/>
  <c r="AU13" i="61"/>
  <c r="AB13" i="61"/>
  <c r="AM13" i="61"/>
  <c r="AQ13" i="61"/>
  <c r="AE13" i="61"/>
  <c r="K57" i="68"/>
  <c r="J58" i="68"/>
  <c r="AF99" i="61"/>
  <c r="AE99" i="61"/>
  <c r="B15" i="63"/>
  <c r="Q15" i="61"/>
  <c r="S15" i="61"/>
  <c r="D72" i="54"/>
  <c r="X13" i="61"/>
  <c r="U13" i="61"/>
  <c r="W13" i="61"/>
  <c r="V13" i="61"/>
  <c r="K58" i="68"/>
  <c r="L57" i="68"/>
  <c r="Z15" i="61"/>
  <c r="AD15" i="61"/>
  <c r="AH15" i="61"/>
  <c r="AL15" i="61"/>
  <c r="AP15" i="61"/>
  <c r="AT15" i="61"/>
  <c r="AX15" i="61"/>
  <c r="AA15" i="61"/>
  <c r="AE15" i="61"/>
  <c r="AI15" i="61"/>
  <c r="AM15" i="61"/>
  <c r="AQ15" i="61"/>
  <c r="AU15" i="61"/>
  <c r="Y15" i="61"/>
  <c r="AC15" i="61"/>
  <c r="AK15" i="61"/>
  <c r="AS15" i="61"/>
  <c r="AF15" i="61"/>
  <c r="AO15" i="61"/>
  <c r="AG15" i="61"/>
  <c r="AR15" i="61"/>
  <c r="AJ15" i="61"/>
  <c r="AV15" i="61"/>
  <c r="AW15" i="61"/>
  <c r="AB15" i="61"/>
  <c r="AN15" i="61"/>
  <c r="M57" i="68"/>
  <c r="L58" i="68"/>
  <c r="AH99" i="61"/>
  <c r="U15" i="61"/>
  <c r="V15" i="61"/>
  <c r="W15" i="61"/>
  <c r="X15" i="61"/>
  <c r="AG99" i="61"/>
  <c r="K12" i="61"/>
  <c r="M12" i="61"/>
  <c r="L12" i="61"/>
  <c r="I12" i="61"/>
  <c r="K14" i="61"/>
  <c r="R15" i="61"/>
  <c r="M14" i="61"/>
  <c r="F5" i="62"/>
  <c r="L14" i="61"/>
  <c r="I14" i="61"/>
  <c r="R13" i="61"/>
  <c r="D5" i="62"/>
  <c r="N57" i="68"/>
  <c r="M58" i="68"/>
  <c r="AI99" i="61"/>
  <c r="O57" i="68"/>
  <c r="N58" i="68"/>
  <c r="AJ99" i="61"/>
  <c r="C35" i="63"/>
  <c r="F35" i="63"/>
  <c r="H35" i="63"/>
  <c r="B25" i="63"/>
  <c r="E5" i="62"/>
  <c r="C15" i="63"/>
  <c r="F15" i="63"/>
  <c r="H15" i="63"/>
  <c r="B6" i="63"/>
  <c r="O58" i="68"/>
  <c r="AK99" i="61"/>
  <c r="P57" i="68"/>
  <c r="B26" i="63"/>
  <c r="B27" i="63"/>
  <c r="Q57" i="68"/>
  <c r="P58" i="68"/>
  <c r="AL99" i="61"/>
  <c r="B8" i="63"/>
  <c r="B7" i="63"/>
  <c r="Q58" i="68"/>
  <c r="AM99" i="61"/>
  <c r="R57" i="68"/>
  <c r="S57" i="68"/>
  <c r="R58" i="68"/>
  <c r="AN99" i="61"/>
  <c r="S58" i="68"/>
  <c r="AO99" i="61"/>
  <c r="T57" i="68"/>
  <c r="U57" i="68"/>
  <c r="T58" i="68"/>
  <c r="AP99" i="61"/>
  <c r="V57" i="68"/>
  <c r="U58" i="68"/>
  <c r="AQ99" i="61"/>
  <c r="W57" i="68"/>
  <c r="V58" i="68"/>
  <c r="AR99" i="61"/>
  <c r="W58" i="68"/>
  <c r="AS99" i="61"/>
  <c r="X57" i="68"/>
  <c r="Y57" i="68"/>
  <c r="X58" i="68"/>
  <c r="AT99" i="61"/>
  <c r="Y58" i="68"/>
  <c r="AU99" i="61"/>
  <c r="Z57" i="68"/>
  <c r="AA57" i="68"/>
  <c r="Z58" i="68"/>
  <c r="AV99" i="61"/>
  <c r="AA58" i="68"/>
  <c r="AW99" i="61"/>
  <c r="AB57" i="68"/>
  <c r="AB58" i="68"/>
  <c r="AF60" i="68"/>
  <c r="Q99" i="61"/>
  <c r="AX99" i="61"/>
  <c r="AF58" i="68"/>
  <c r="AF59" i="68"/>
  <c r="R99" i="61"/>
  <c r="S99" i="61"/>
  <c r="K98" i="61"/>
  <c r="L98" i="61"/>
  <c r="M98" i="61"/>
  <c r="F17" i="62"/>
  <c r="M157" i="61"/>
  <c r="I98" i="61"/>
  <c r="E17" i="62"/>
  <c r="L157" i="61"/>
  <c r="D17" i="62"/>
  <c r="K157" i="61"/>
  <c r="E17" i="63"/>
  <c r="F17" i="63"/>
  <c r="H17" i="63"/>
  <c r="D6" i="63"/>
  <c r="E37" i="63"/>
  <c r="F37" i="63"/>
  <c r="H37" i="63"/>
  <c r="D25" i="63"/>
  <c r="D26" i="63"/>
  <c r="D27" i="63"/>
  <c r="E25" i="63"/>
  <c r="D8" i="63"/>
  <c r="D7" i="63"/>
  <c r="E6" i="63"/>
  <c r="E27" i="63"/>
  <c r="E26" i="63"/>
  <c r="E8" i="63"/>
  <c r="E7" i="63"/>
</calcChain>
</file>

<file path=xl/comments1.xml><?xml version="1.0" encoding="utf-8"?>
<comments xmlns="http://schemas.openxmlformats.org/spreadsheetml/2006/main">
  <authors>
    <author>Rowan Schmidt</author>
  </authors>
  <commentList>
    <comment ref="H43" authorId="0" shapeId="0">
      <text>
        <r>
          <rPr>
            <b/>
            <sz val="9"/>
            <color indexed="81"/>
            <rFont val="Tahoma"/>
            <family val="2"/>
          </rPr>
          <t>Rowan Schmidt:</t>
        </r>
        <r>
          <rPr>
            <sz val="9"/>
            <color indexed="81"/>
            <rFont val="Tahoma"/>
            <family val="2"/>
          </rPr>
          <t xml:space="preserve">
Source: Carbon price ($/ton CO2e) on October 6, 2015). Accessed at: http://calcarbondash.org</t>
        </r>
      </text>
    </comment>
    <comment ref="I43" authorId="0" shapeId="0">
      <text>
        <r>
          <rPr>
            <b/>
            <sz val="9"/>
            <color indexed="81"/>
            <rFont val="Tahoma"/>
            <family val="2"/>
          </rPr>
          <t>Rowan Schmidt:</t>
        </r>
        <r>
          <rPr>
            <sz val="9"/>
            <color indexed="81"/>
            <rFont val="Tahoma"/>
            <family val="2"/>
          </rPr>
          <t xml:space="preserve">
Source: Based on the EPA's Social Cost of Carbon update, July 2015 update. Social cost of carbon used was at 3% discount rate for the year 2025 ($51), converted from 2014 dollars to 2015 dollars ($51.34).</t>
        </r>
      </text>
    </comment>
    <comment ref="J43" authorId="0" shapeId="0">
      <text>
        <r>
          <rPr>
            <b/>
            <sz val="9"/>
            <color indexed="81"/>
            <rFont val="Tahoma"/>
            <family val="2"/>
          </rPr>
          <t>Rowan Schmidt:</t>
        </r>
        <r>
          <rPr>
            <sz val="9"/>
            <color indexed="81"/>
            <rFont val="Tahoma"/>
            <family val="2"/>
          </rPr>
          <t xml:space="preserve">
Source: Carbon price ($/ton CO2e) on October 6, 2015). Accessed at: http://calcarbondash.org</t>
        </r>
      </text>
    </comment>
    <comment ref="K43" authorId="0" shapeId="0">
      <text>
        <r>
          <rPr>
            <b/>
            <sz val="9"/>
            <color indexed="81"/>
            <rFont val="Tahoma"/>
            <family val="2"/>
          </rPr>
          <t>Rowan Schmidt:</t>
        </r>
        <r>
          <rPr>
            <sz val="9"/>
            <color indexed="81"/>
            <rFont val="Tahoma"/>
            <family val="2"/>
          </rPr>
          <t xml:space="preserve">
Source: Based on the EPA's Social Cost of Carbon update, July 2015 update. Social cost of carbon used was at 3% discount rate for the year 2025 ($51), converted from 2014 dollars to 2015 dollars ($51.34).</t>
        </r>
      </text>
    </comment>
    <comment ref="F57" authorId="0" shapeId="0">
      <text>
        <r>
          <rPr>
            <b/>
            <sz val="9"/>
            <color indexed="81"/>
            <rFont val="Tahoma"/>
            <family val="2"/>
          </rPr>
          <t>Rowan Schmidt:</t>
        </r>
        <r>
          <rPr>
            <sz val="9"/>
            <color indexed="81"/>
            <rFont val="Tahoma"/>
            <family val="2"/>
          </rPr>
          <t xml:space="preserve">
Sources: 
1. Smith, J.E., Heath, L.S., Skog, K.E., Birdsey, R.A. 2006. Methods for Calculating Forest Ecosystem and Harvested Carbon with Standard Estimates for Forest Types of the United States.
2. Graham, R.C., Akers, S.C., Meixner, T., Wechsler, S.P. 2002. Fire and Terrain Controls on Soil Carbon in Chaparral Watersheds. Kearney Foundation of Soil Science: Soil Carbon and California's Terrestrial Ecosystems. Final Report.
3. Norton, J.B., Jungst, L.J., Norton, N., Olsen, H.R., Tate, K.W., Horwath, W.R. 2001. Soil Carbon and Nitrogen Storage in Upper Montane Riparian Meadows. Ecosystems. 14.</t>
        </r>
      </text>
    </comment>
    <comment ref="G57" authorId="0" shapeId="0">
      <text>
        <r>
          <rPr>
            <b/>
            <sz val="9"/>
            <color indexed="81"/>
            <rFont val="Tahoma"/>
            <family val="2"/>
          </rPr>
          <t>Rowan Schmidt:</t>
        </r>
        <r>
          <rPr>
            <sz val="9"/>
            <color indexed="81"/>
            <rFont val="Tahoma"/>
            <family val="2"/>
          </rPr>
          <t xml:space="preserve">
Sources: 
1. Smith, J.E., Heath, L.S., Skog, K.E., Birdsey, R.A. 2006. Methods for Calculating Forest Ecosystem and Harvested Carbon with Standard Estimates for Forest Types of the United States.
2. Graham, R.C., Akers, S.C., Meixner, T., Wechsler, S.P. 2002. Fire and Terrain Controls on Soil Carbon in Chaparral Watersheds. Kearney Foundation of Soil Science: Soil Carbon and California's Terrestrial Ecosystems. Final Report.
3. Norton, J.B., Jungst, L.J., Norton, N., Olsen, H.R., Tate, K.W., Horwath, W.R. 2001. Soil Carbon and Nitrogen Storage in Upper Montane Riparian Meadows. Ecosystems. 14.</t>
        </r>
      </text>
    </comment>
    <comment ref="H57" authorId="0" shapeId="0">
      <text>
        <r>
          <rPr>
            <b/>
            <sz val="9"/>
            <color indexed="81"/>
            <rFont val="Tahoma"/>
            <family val="2"/>
          </rPr>
          <t>Rowan Schmidt:</t>
        </r>
        <r>
          <rPr>
            <sz val="9"/>
            <color indexed="81"/>
            <rFont val="Tahoma"/>
            <family val="2"/>
          </rPr>
          <t xml:space="preserve">
Source: Carbon price ($/ton CO2e) on October 6, 2015). Accessed at: http://calcarbondash.org</t>
        </r>
      </text>
    </comment>
    <comment ref="I57" authorId="0" shapeId="0">
      <text>
        <r>
          <rPr>
            <b/>
            <sz val="9"/>
            <color indexed="81"/>
            <rFont val="Tahoma"/>
            <family val="2"/>
          </rPr>
          <t>Rowan Schmidt:</t>
        </r>
        <r>
          <rPr>
            <sz val="9"/>
            <color indexed="81"/>
            <rFont val="Tahoma"/>
            <family val="2"/>
          </rPr>
          <t xml:space="preserve">
Source: Based on the EPA's Social Cost of Carbon update, July 2015 update. Social cost of carbon used was at 3% discount rate for the year 2025 ($51), converted from 2014 dollars to 2015 dollars ($51.34).</t>
        </r>
      </text>
    </comment>
    <comment ref="J57" authorId="0" shapeId="0">
      <text>
        <r>
          <rPr>
            <b/>
            <sz val="9"/>
            <color indexed="81"/>
            <rFont val="Tahoma"/>
            <family val="2"/>
          </rPr>
          <t>Rowan Schmidt:</t>
        </r>
        <r>
          <rPr>
            <sz val="9"/>
            <color indexed="81"/>
            <rFont val="Tahoma"/>
            <family val="2"/>
          </rPr>
          <t xml:space="preserve">
Source: Carbon price ($/ton CO2e) on October 6, 2015). Accessed at: http://calcarbondash.org</t>
        </r>
      </text>
    </comment>
    <comment ref="K57" authorId="0" shapeId="0">
      <text>
        <r>
          <rPr>
            <b/>
            <sz val="9"/>
            <color indexed="81"/>
            <rFont val="Tahoma"/>
            <family val="2"/>
          </rPr>
          <t>Rowan Schmidt:</t>
        </r>
        <r>
          <rPr>
            <sz val="9"/>
            <color indexed="81"/>
            <rFont val="Tahoma"/>
            <family val="2"/>
          </rPr>
          <t xml:space="preserve">
Source: Based on the EPA's Social Cost of Carbon update, July 2015 update. Social cost of carbon used was at 3% discount rate for the year 2025 ($51), converted from 2014 dollars to 2015 dollars ($51.34).</t>
        </r>
      </text>
    </comment>
  </commentList>
</comments>
</file>

<file path=xl/sharedStrings.xml><?xml version="1.0" encoding="utf-8"?>
<sst xmlns="http://schemas.openxmlformats.org/spreadsheetml/2006/main" count="1691" uniqueCount="910">
  <si>
    <t>Year</t>
  </si>
  <si>
    <t>Net Present Value</t>
  </si>
  <si>
    <t>Benefit Cost Ratio</t>
  </si>
  <si>
    <t>Notes</t>
  </si>
  <si>
    <t>Reforestation</t>
  </si>
  <si>
    <t>Type</t>
  </si>
  <si>
    <t>Units</t>
  </si>
  <si>
    <t>"No Action"</t>
  </si>
  <si>
    <t>With Biomass Removal and Fuel Breaks</t>
  </si>
  <si>
    <t>Ac</t>
  </si>
  <si>
    <t>*  BA Loss - 0%</t>
  </si>
  <si>
    <t>*  BA Loss -  0% - 25%</t>
  </si>
  <si>
    <t>*  BA Loss - 25-75%</t>
  </si>
  <si>
    <t>*  BA Loss - 75-100%</t>
  </si>
  <si>
    <t>Number</t>
  </si>
  <si>
    <t>$</t>
  </si>
  <si>
    <t>Residents Evacuated</t>
  </si>
  <si>
    <t>Biomass Facility Construction</t>
  </si>
  <si>
    <t>Biomass Facility Property Purchase</t>
  </si>
  <si>
    <t>Two Mile</t>
  </si>
  <si>
    <t>Roge</t>
  </si>
  <si>
    <t>Pilot</t>
  </si>
  <si>
    <t>Camp</t>
  </si>
  <si>
    <t>Early</t>
  </si>
  <si>
    <t>Tuolumne</t>
  </si>
  <si>
    <t>Lumsden</t>
  </si>
  <si>
    <t>Clavey</t>
  </si>
  <si>
    <t>North Mtn</t>
  </si>
  <si>
    <t>Ackerson</t>
  </si>
  <si>
    <t>Cotton</t>
  </si>
  <si>
    <t>Ridge</t>
  </si>
  <si>
    <t>Rosaco</t>
  </si>
  <si>
    <t>Buffalo</t>
  </si>
  <si>
    <t>Total</t>
  </si>
  <si>
    <t>Event</t>
  </si>
  <si>
    <t>Acres</t>
  </si>
  <si>
    <t>Total Cost</t>
  </si>
  <si>
    <t>Avoided Firefighting Cost</t>
  </si>
  <si>
    <t>BA Loss - 0</t>
  </si>
  <si>
    <t>BA Loss 0-25</t>
  </si>
  <si>
    <t>BA Loss 25-75</t>
  </si>
  <si>
    <t>BA Loss 75-100%</t>
  </si>
  <si>
    <t>Social</t>
  </si>
  <si>
    <t>Resilience</t>
  </si>
  <si>
    <t xml:space="preserve">Total </t>
  </si>
  <si>
    <t>Economic</t>
  </si>
  <si>
    <t>Environmental</t>
  </si>
  <si>
    <t>TOTAL</t>
  </si>
  <si>
    <t>Forest &amp; 
Watershed Health</t>
  </si>
  <si>
    <t>Biomass &amp; Wood Products</t>
  </si>
  <si>
    <t>Community Resilience Center</t>
  </si>
  <si>
    <t>Lifecycle Costs (Present Value)</t>
  </si>
  <si>
    <t>Project Benefits (Present Value)</t>
  </si>
  <si>
    <t xml:space="preserve">Benefit Cost Ratio </t>
  </si>
  <si>
    <t>Costs</t>
  </si>
  <si>
    <t>Lifecycle</t>
  </si>
  <si>
    <t>Total Benefit</t>
  </si>
  <si>
    <t>Annual Benefit</t>
  </si>
  <si>
    <t>Annual Value</t>
  </si>
  <si>
    <t>Avoided Structures Lost</t>
  </si>
  <si>
    <t>N/A</t>
  </si>
  <si>
    <t>Per Acre</t>
  </si>
  <si>
    <t>FF Per Acre</t>
  </si>
  <si>
    <t xml:space="preserve">2015 Dollars </t>
  </si>
  <si>
    <t>Rim</t>
  </si>
  <si>
    <t xml:space="preserve">Total Acreage Involved </t>
  </si>
  <si>
    <t>Fire Recurrence Period</t>
  </si>
  <si>
    <t>Years</t>
  </si>
  <si>
    <t>BA Total</t>
  </si>
  <si>
    <t xml:space="preserve">No Action Distribution </t>
  </si>
  <si>
    <t xml:space="preserve"> With Mitigation
Distribution </t>
  </si>
  <si>
    <t>With Mitigation
Acreage</t>
  </si>
  <si>
    <t>Burn Intensity</t>
  </si>
  <si>
    <t>Avoided Damage
Total Acres</t>
  </si>
  <si>
    <t>Avoided Damage
Annual Acres</t>
  </si>
  <si>
    <t>Rural Communities Threatened</t>
  </si>
  <si>
    <t>Residents per Community</t>
  </si>
  <si>
    <t>Total Structures Threatened</t>
  </si>
  <si>
    <t>Structures per Community (All Types)</t>
  </si>
  <si>
    <t>Dollars (2015)</t>
  </si>
  <si>
    <t>Structure Protection Effectiveness</t>
  </si>
  <si>
    <t>%</t>
  </si>
  <si>
    <t>Reduction in Fire Size</t>
  </si>
  <si>
    <t>Cattle Lost</t>
  </si>
  <si>
    <t>Cattle Value</t>
  </si>
  <si>
    <t>$/each</t>
  </si>
  <si>
    <t xml:space="preserve">Batker et al. 2013. Economic Impacts of the 2013 Rim Fire on Natural Lands.  Earth Economics </t>
  </si>
  <si>
    <t>Ecological Restoration Institute. 2013. Efficacy of hazardous fuel treatments: A rapid assessment of the economic and ecologic consequences of alternative hazardous fuel treatments: A summary document for policy makers. Northern Arizona University. 28 pp.</t>
  </si>
  <si>
    <t>Cleetus and Mulik. 2014. Playing with Fire: How Climate Change an dDevelopment Patterns are Contributing to the Soaring Costs of Western Wildfires.  Union of Concerned Scientists.</t>
  </si>
  <si>
    <t>Crook et al. 2014. 2013 Rim Fire: Fuel Treatment Effectiveness Summary.  USDA Forest Service.</t>
  </si>
  <si>
    <t>Lydersen, J. M., North, M. P., &amp; Collins, B. M. 2014. Severity of an uncharacteristically large wildfire, the Rim Fire, in forests with relatively restored frequent fire regimes. Forest Ecology and Management, 328, 326-334.</t>
  </si>
  <si>
    <t>Area Treated with Mitigation Measures</t>
  </si>
  <si>
    <t xml:space="preserve">Total Structure Loss </t>
  </si>
  <si>
    <t>Total Structures Loss</t>
  </si>
  <si>
    <t>Firefighting Cost</t>
  </si>
  <si>
    <t>Calculation Notes</t>
  </si>
  <si>
    <t>Fire Deaths</t>
  </si>
  <si>
    <t>Fire Casualties</t>
  </si>
  <si>
    <t>$ Total</t>
  </si>
  <si>
    <t>Paved Road Rebuilding</t>
  </si>
  <si>
    <t>Trail Rebuilding</t>
  </si>
  <si>
    <t>Recreational Facility Lost Revenue</t>
  </si>
  <si>
    <t xml:space="preserve">Private Property Flooding </t>
  </si>
  <si>
    <t>Native Road Rebuilding</t>
  </si>
  <si>
    <t>Hydro Electric Power Infrastructure</t>
  </si>
  <si>
    <t xml:space="preserve">Bridges </t>
  </si>
  <si>
    <t>Per Mile</t>
  </si>
  <si>
    <t>Per</t>
  </si>
  <si>
    <t>Unit Cost</t>
  </si>
  <si>
    <t>Loss of Use (Trails, Facilities)</t>
  </si>
  <si>
    <t>Likelihood</t>
  </si>
  <si>
    <t>Value at Risk (VAR) Calculations</t>
  </si>
  <si>
    <t xml:space="preserve">Annual Value </t>
  </si>
  <si>
    <t>Value at Risk</t>
  </si>
  <si>
    <t>Avoided Loss Due to Measures</t>
  </si>
  <si>
    <t>Value Per Acre</t>
  </si>
  <si>
    <t xml:space="preserve">Fire Deaths </t>
  </si>
  <si>
    <t xml:space="preserve"> 2015 Value/each</t>
  </si>
  <si>
    <t>2015 Value/each</t>
  </si>
  <si>
    <t>Difference</t>
  </si>
  <si>
    <t xml:space="preserve">Cattle Value </t>
  </si>
  <si>
    <t>Structure Value Per  (All Types)</t>
  </si>
  <si>
    <t>Fire Indirect Health Impact</t>
  </si>
  <si>
    <t>Res</t>
  </si>
  <si>
    <t>Avoided Trail Damage</t>
  </si>
  <si>
    <t>Avoided Bridge Damage</t>
  </si>
  <si>
    <t xml:space="preserve">Fire with 30 year recurrence period was chosen as a model scenario by USFS and CalFire.  This scenario does not account for smaller periodic fires and is therefore considered conservative. </t>
  </si>
  <si>
    <t xml:space="preserve">Estimated treatment profile with biomass removal and fuel break installation and maintenance. </t>
  </si>
  <si>
    <t>Past firefighting cost data has been normalized to 2015 dollars. Fires less than 10 acres and those with no cost data have been omitted.</t>
  </si>
  <si>
    <t>Casualties  from wildfire are very difficult to predict.  In a conservative estimate, CalFire predicts a small number of casualties, 4 on average, in the typical 3-year event.</t>
  </si>
  <si>
    <t>Estimates provided by CalFire</t>
  </si>
  <si>
    <t>Estimates based on VAR Model from USFS</t>
  </si>
  <si>
    <t>CRC Staff</t>
  </si>
  <si>
    <t>#</t>
  </si>
  <si>
    <t xml:space="preserve">$/Per </t>
  </si>
  <si>
    <t>Annual Total</t>
  </si>
  <si>
    <t>Scenario 1 - Master Summary</t>
  </si>
  <si>
    <t>Scenario 2 - Master Summary</t>
  </si>
  <si>
    <t>Alberta-Pacific Forest Industries Inc. 1997. Detailed forest management plan (April 30, 1997 Draft). Alberta-Pacific Forest Industries Inc., Edmonton.</t>
  </si>
  <si>
    <t>Bennett, R., Tranter, R., Beard, N., Jones, P. 1995. The value of footpath provision in the countryside: a case-study of public access to urbanfringe woodland. Journal of Environmental Planning and Management 38, 409-417.</t>
  </si>
  <si>
    <t>Berrens, R. P., Ganderton, P., Silva, C.L. 1996. Valuing the protection of minimum instream flows in New Mexico. Journal of Agricultural and Resource Economics 21 294-308.</t>
  </si>
  <si>
    <t>Bouwes, N. W., Scheider, R. 1979. Procedures in estimating benefits of water quality change. American Journal of Agricultural Economics 61, 635-639.</t>
  </si>
  <si>
    <t>Bowker, J.M., English, D.B., Donovan, J.A. 1996. Toward a value for guided rafting on southern rivers. Journal of Agricultural and Resource Economics 28, 423-432.</t>
  </si>
  <si>
    <t>Boxall, P. C., McFarlane, B.L., Gartrell, M. 1996. An aggregate travel cost approach to valuing forest recreation at managed sites. Forestry Chronicle 72, 615-621.</t>
  </si>
  <si>
    <t>Burt, O.R., Brewer. D. 1971. Estimation of net social benefits from outdoor recreation. Econometrica 39, 813-827.</t>
  </si>
  <si>
    <t>Cordell, H. K., Bergstrom, J.C. 1993. Comparison of recreation use values among alternative reservoir water level management scenarios. Water Resources Research 29 247-258.</t>
  </si>
  <si>
    <t>Duffield, J. W., Neher, C.J., Brown, T.C. 1992. Recreation benefits of instream flow - application to Montana Big Hole and Bitterroot Rivers. Water Resources Research 2 2169-2181.</t>
  </si>
  <si>
    <t>Greenley, D., Walsh, R.G., Young, R.A. 1981. Option value: empirical evidence from a case study of recreation and water quality. The Quarterly Journal of Economics 96, 657-673.</t>
  </si>
  <si>
    <t>Knowler, D.J., MacGregor, B.W., Bradford, M.J., Peterman, R.M. 2003. Valuing freshwater salmon habitat on the west coast of Canada. Journal of Environmental Management 69 261–273.</t>
  </si>
  <si>
    <t>Kulshreshtha, S. N., Gillies, J.A. 1993. Economic-evaluation of aesthetic amenities - a case-study of river view. Water Resources Bulletin 29 257-266.</t>
  </si>
  <si>
    <t>Lant, C. L., Tobin, G. 1989. The economic value of riparian corridors in cornbelt floodplains: a research framework. Professional Geographer 41, 337-349.</t>
  </si>
  <si>
    <t>Leschine, T. M., Wellman, K.F., Green, T.H. 1997. Wetlands’ Role in Flood Protection. October 1997. Report prepared for: Washington State Department of Ecology Publication No. 97-100. http://www.ecy.wa.gov/pubs/97100.pdf</t>
  </si>
  <si>
    <t>Loomis, J.B. 2002. Quantifying Recreation Use Values from Removing Dams and Restoring Free-Flowing Rivers: A Contingent Behavior Travel Cost Demand Model for the Lower Snake River. Water Resources Research 38.</t>
  </si>
  <si>
    <t>Mates. W., Reyes, J. 2004. The economic value of New Jersey state parks and forests. New Jersey Department of Environmental Protection, New Jersey.</t>
  </si>
  <si>
    <t>Mathews, L. G., Homans, F.R., Easter, K.W. 2002. Estimating the benefits of phosphorus pollution reductions: an application in the Minnesota River. Journal of the American Water Resources Association 38 1217-1223.</t>
  </si>
  <si>
    <t>Maxwell, S. 1994. Valuation of rural environmental improvements using contingent valuation methodology: a case study of the Martson Vale Community Forest Project. Journal of Environmental Management 41, 385-399.</t>
  </si>
  <si>
    <t>Mazzotta, M. 1996. Measuing Public Values and Priorities for Natural Resources: An Application to the Peconic Estuary System. University of Rhode Island.</t>
  </si>
  <si>
    <t>Mullen, J. K., Menz, F.C. 1985. The effect of acidification damages on the economic value of the Adirondack Fishery to New-York anglers. American Journal of Agricultural Economics 67 112-119.</t>
  </si>
  <si>
    <t>Opaluch, J., Grigalunas, T., Mazzotta, M., Johnston, R.,  Diamantedes, J. 1999. Recreational and Resource Economic Values for the Peconic Estuary, prepared for the Peconic Estuary Program. Peace Dale, RI: Economic Analysis Inc.</t>
  </si>
  <si>
    <t>Pate, J., Loomis, J. 1997. The effect of distance on willingness to pay values: a case study of wetlands and salmon in California. Ecological Economics 20 199-207.</t>
  </si>
  <si>
    <t>Pimentel, D., Wilson, C., McCullum, C., Huang, R., Owen, P., Flack, J., Trand, Q., Saltman, T., Cliff. B. 1997. Economic and Environmental Benefits of Biodiversity. BioScience 47, 747-757.</t>
  </si>
  <si>
    <t>Prince, R., Ahmed, E. 1989. Estimating individual recreation benefits under congestion and uncertainty. Journal of Leisure Research 21, 61-76.</t>
  </si>
  <si>
    <t>Rein, F. A. 1999. An economic analysis of vegetative buffer strip implementation - Case study: Elkhorn Slough, Monterey Bay, California. Coastal Management 27, 377-390.</t>
  </si>
  <si>
    <t>Ribaudo, M., Epp, D.J. 1984. The importance of sample descrimination in using the travel cost method to estimate the benefits of improved water quality. Land Economics 60, 397-403.</t>
  </si>
  <si>
    <t>Sanders, L. D., Walsh, R.G., Loomis, J.B. 1990. Toward empirical estimation of the total value of protecting rivers. Water Resources Research 26 1345-1357.</t>
  </si>
  <si>
    <t>Shafer, E. L., Carline, R., Guldin, R.W., Cordell, H.K. 1993. Economic amenity values of wildlife - 6 case-studies in Pennsylvania. Environmental Management 17, 669-682.</t>
  </si>
  <si>
    <t>Thibodeau, F. R., Ostro, B.D. 1981. An economic analysis of wetland protection. J. Envtl. Mgmt. 19 : 72-79</t>
  </si>
  <si>
    <t>Wade, W.W., McCollister, G.M., McCann, R.J., Johns, G.M. 1989. Recreation Benefits for California Reservoirs: A multi-scale facilities-augmented gravity travel cost model. Report. 1-32.</t>
  </si>
  <si>
    <t>Ward, F.A., Roach, B.A., Henderson, J.E. 1996. The economic value of water in recreation: Evidence from the California drought. Water Resources Research 32 1075-1081.</t>
  </si>
  <si>
    <t>Wilson, S.J. 2008. Ontario's wealth, Canada's future: Appreciating the value of the Greenbelt's eco-services. David Suzuki Foundation, Vancouver, Canada. Http://www.davidsuzuki.org/Publications/Ontarios_Wealth_Canadas_Future.asp.</t>
  </si>
  <si>
    <t>Woodward, R., Wui, Y. 2001. The economic value of wetland services: a meta-analysis. Ecological Economics 37 257-270.</t>
  </si>
  <si>
    <t>Zavaleta, E. 2000. The Economic Value of Controlling an Invasive Shrub. A Journal of the Human Environment. 29(8). 462-467. http://www.bioone.org/doi/full/10.1579/0044-7447-29.8.464</t>
  </si>
  <si>
    <t>Land Cover</t>
  </si>
  <si>
    <t>Ecosystem Service</t>
  </si>
  <si>
    <t>Author(s)</t>
  </si>
  <si>
    <t>Full Reference</t>
  </si>
  <si>
    <t>Low ($/acre/year)</t>
  </si>
  <si>
    <t>High ($/acre/year)</t>
  </si>
  <si>
    <t>Aesthetic Information</t>
  </si>
  <si>
    <t xml:space="preserve">Thompson, R., et al. </t>
  </si>
  <si>
    <t xml:space="preserve">Thompson, R., Hanna, R., Noel., Piirto, D. 1999. Valuation of the tree aesthetics on small urban-interface properties. Journal of Arboriculture. 25(5). </t>
  </si>
  <si>
    <t>Biological Control</t>
  </si>
  <si>
    <t>Pimentel et al. (1996)</t>
  </si>
  <si>
    <t>Pimentel, D., Wilson, C., McCullum, C., Huang, R., Owen, P., Flack, J., Tran, Q., Saltman, T., Cliff, B. 1996. Environmental. and economic benefits of biodiversity. (Manuscript)</t>
  </si>
  <si>
    <t>Pimentel et al. 1997</t>
  </si>
  <si>
    <t>Gas Regulation</t>
  </si>
  <si>
    <t>Mates. W., Reyes, J.</t>
  </si>
  <si>
    <t>Recreation</t>
  </si>
  <si>
    <t xml:space="preserve">Bennett, R., et. al. </t>
  </si>
  <si>
    <t>Maxwell, S.</t>
  </si>
  <si>
    <t>Prince, R. and Ahmed, E.</t>
  </si>
  <si>
    <t>Shafer, E. L., et al.</t>
  </si>
  <si>
    <t>Waste Treatment</t>
  </si>
  <si>
    <t>Forest Coniferous</t>
  </si>
  <si>
    <t>Wilson, S. J.</t>
  </si>
  <si>
    <t>Disturbance Regulation</t>
  </si>
  <si>
    <t>Costanza, R., et al.</t>
  </si>
  <si>
    <t>Costanza, R, d'Arge, R., deGroot, R., Farber, S., Grasso, M., Hannon, B., Limburg, K., Naeem, S., O'Neill, RV., Paruelo, J., Raskin, RG., Sutton, P., van den Belt, M. 1997. The value of the world's ecosystem services and natural capital. Nature 387: 253-260.</t>
  </si>
  <si>
    <t>Habitat and Biodiversity</t>
  </si>
  <si>
    <t>Haener, M. K. and Adamowicz, W. L.</t>
  </si>
  <si>
    <t>Pollination</t>
  </si>
  <si>
    <t>Boxall, P. C., et al.</t>
  </si>
  <si>
    <t>Grasslands</t>
  </si>
  <si>
    <t>Mazzotta, M.</t>
  </si>
  <si>
    <t xml:space="preserve">Opaluch, R.J. et al. </t>
  </si>
  <si>
    <t>Herbaceous Wetlands</t>
  </si>
  <si>
    <t>Leschine et al.</t>
  </si>
  <si>
    <t>Thibodeau, F. R. and Ostro, B. D.</t>
  </si>
  <si>
    <t>Pate, J. and Loomis, J.</t>
  </si>
  <si>
    <t>Woodward, R., and Wui, Y.</t>
  </si>
  <si>
    <t>Jaworski and Raphael 1981</t>
  </si>
  <si>
    <t xml:space="preserve">Jaworski, E., Raphael, C.N. 1978. Fish, Wildlife, and Recreational Values of Michigan’s Coastal Wetlands. Prepared for Great Lakes Shorelands Section, Division Land Resources Program, Michigan Department of Natural Resources. </t>
  </si>
  <si>
    <t>Lake</t>
  </si>
  <si>
    <t>Burt, O. R. and Brewer, D.</t>
  </si>
  <si>
    <t>Cordell, H. K. and Bergstrom, J. C.</t>
  </si>
  <si>
    <t>Eiswerth, M.E., et al.</t>
  </si>
  <si>
    <t xml:space="preserve">Eiswerth, M.E., Donaldson, S.G., Johnson, W.S. 2000. Potential Environmental Impacts and Economic damages of Eurasian Watermilfoil (Myriophyllum spicatum) in Western Nevada and Northeastern California. Weed Technology. 14(3). </t>
  </si>
  <si>
    <t>Kealy, M. J. and Bishop, R. C.</t>
  </si>
  <si>
    <t xml:space="preserve">Kealy, M. J., Bishop, R.C. 1986. Theoretical and empirical specifications issues in travel cost demand studies. American Journal of Agricultural Economics 68, 660-667. </t>
  </si>
  <si>
    <t>Mullen, J. K. and Menz, F. C.</t>
  </si>
  <si>
    <t>Piper, S.</t>
  </si>
  <si>
    <t>Piper, S. 1997. Rigonal impacts and benefits of water-based activities: an application in the Black Hills region of South Dakota and Wyoming. Impact Assessment 15, 335-359.</t>
  </si>
  <si>
    <t>Ribaudo, M. and Epp, D. J.</t>
  </si>
  <si>
    <t>Wade, W.W., McCollister, G.M., McCann, R.J., Johns, G.M.</t>
  </si>
  <si>
    <t>Ward, F. A., et al.</t>
  </si>
  <si>
    <t>Bouwes, N. W. and Scheider, R.</t>
  </si>
  <si>
    <t>Riparian</t>
  </si>
  <si>
    <t>Qiu et al.</t>
  </si>
  <si>
    <t xml:space="preserve">Qiu, Z., Prato, T., Boehm, G. 2006. Economic Valuation of Riparian Buffer and Open Space in a Suburban Watershed. Journal of the American Resources Association. 42. 6. 1583–1596. </t>
  </si>
  <si>
    <t>Zavaleta, E.</t>
  </si>
  <si>
    <t>Knowler, D. J. et al.</t>
  </si>
  <si>
    <t>Lant, C. L. and Tobin, G.</t>
  </si>
  <si>
    <t>Soil Retention</t>
  </si>
  <si>
    <t>Rein, F. A.</t>
  </si>
  <si>
    <t>River</t>
  </si>
  <si>
    <t>Kulshreshtha, S. N. and Gillies, J. A.</t>
  </si>
  <si>
    <t>Sanders, L. D., et al.</t>
  </si>
  <si>
    <t>Berrens, R. P., et al.</t>
  </si>
  <si>
    <t>Wu, J. Skelton-Groth, K.</t>
  </si>
  <si>
    <t xml:space="preserve">Wu, J., Skelton-Groth, K. 2002. Targeting conservation efforts in the presence of threshold effects and ecosystem linkages. Ecological Economics. 42(2). 313-331. </t>
  </si>
  <si>
    <t>Bowker, J. M., et al.</t>
  </si>
  <si>
    <t>Duffield, J. W., et al.</t>
  </si>
  <si>
    <t>Everard and Jevons</t>
  </si>
  <si>
    <t xml:space="preserve">Everard, M. 2009.  Ecosystem Services Case Studies.  Environment Agency. UK. </t>
  </si>
  <si>
    <t>Greenley, D., et al.</t>
  </si>
  <si>
    <t>Loomis J.B.</t>
  </si>
  <si>
    <t>Mathews, L. G., et al.</t>
  </si>
  <si>
    <t>Area (Acres)</t>
  </si>
  <si>
    <t>0% BA Loss</t>
  </si>
  <si>
    <t>0-25% BA Loss</t>
  </si>
  <si>
    <t>25-75% BA Loss</t>
  </si>
  <si>
    <t>75-100% BA Loss</t>
  </si>
  <si>
    <t>Aspen-Birch</t>
  </si>
  <si>
    <t>Chaparrals</t>
  </si>
  <si>
    <t>Douglas Fir</t>
  </si>
  <si>
    <t>Lodgepole Pine</t>
  </si>
  <si>
    <t>Mixed Conifer</t>
  </si>
  <si>
    <t>Montane Riparian Meadows</t>
  </si>
  <si>
    <t>Ponderosa Pine</t>
  </si>
  <si>
    <t>Western Oak</t>
  </si>
  <si>
    <t>Grand Total</t>
  </si>
  <si>
    <t>Area (%)</t>
  </si>
  <si>
    <t>Scenario</t>
  </si>
  <si>
    <t>"With Action" Biomass Removal and Fuel Breaks</t>
  </si>
  <si>
    <t>Loss in Carbon Storage</t>
  </si>
  <si>
    <t>Land Cover Type</t>
  </si>
  <si>
    <t>Low Non-Soil Carbon Biomass (tC/acre)</t>
  </si>
  <si>
    <t>High Non-Soil Carbon Biomass (tC/acre)</t>
  </si>
  <si>
    <t>Low Cost of Carbon Emissions ($/tC)</t>
  </si>
  <si>
    <t>High Cost of Carbon Emissions ($/tC)</t>
  </si>
  <si>
    <t>Low Value of Carbon Storage ($/acre)</t>
  </si>
  <si>
    <t>High Value of Carbon Storage ($/acre)</t>
  </si>
  <si>
    <t>Total Carbon Storage Value Lost - Low ($)</t>
  </si>
  <si>
    <t>Total Carbon Storage Value Lost - High ($)</t>
  </si>
  <si>
    <t>Total Carbon Storage Value Lost - Low (2015 $)</t>
  </si>
  <si>
    <t>Total Carbon Storage Value Lost - High (2015 $)</t>
  </si>
  <si>
    <t>Low</t>
  </si>
  <si>
    <t>High</t>
  </si>
  <si>
    <t>Average</t>
  </si>
  <si>
    <t>Avoided damages in a 30 year event</t>
  </si>
  <si>
    <t>Grassland</t>
  </si>
  <si>
    <t>Herbaceous Wetland</t>
  </si>
  <si>
    <t>Shrub</t>
  </si>
  <si>
    <t>Forest Broad Leaf</t>
  </si>
  <si>
    <t>Area (% of total)</t>
  </si>
  <si>
    <t>Burn Severity</t>
  </si>
  <si>
    <t>Low ES Value ($/acre/year) - from Rim Fire report</t>
  </si>
  <si>
    <t>High ES Value ($/acre/year) - from Rim Fire report</t>
  </si>
  <si>
    <t>Total ES Value Lost (low) (2012 $)</t>
  </si>
  <si>
    <t>Total ES Value Lost (high) (2012 $)</t>
  </si>
  <si>
    <t>Total ES Value Lost (low) (2015 $)</t>
  </si>
  <si>
    <t>Total ES Value Lost (high) (2015 $)</t>
  </si>
  <si>
    <t>Annual Average Damages</t>
  </si>
  <si>
    <t>Mental Health Cost Per Person
 (2015 Dollars)</t>
  </si>
  <si>
    <t>Mental Health Cost Per Person 
(2012 Dollars)</t>
  </si>
  <si>
    <t>Total Annual Benefit</t>
  </si>
  <si>
    <t>Avoided Residents Evacuated</t>
  </si>
  <si>
    <t>Lost Productivity Per Person 
(2012 Dollars)</t>
  </si>
  <si>
    <t>Lost Productivity Per Person
 (2015 Dollars)</t>
  </si>
  <si>
    <t>Estimated Working Head of Household (10%)</t>
  </si>
  <si>
    <t>Forest (Broad Leaf 
and Mixed)</t>
  </si>
  <si>
    <t>Ecosystem Service Valuation 
References and Values
(Source: Earth Economics - 2015)</t>
  </si>
  <si>
    <t xml:space="preserve">Carbon Storage Calculations
(Source: Earth Economics - 2015)     </t>
  </si>
  <si>
    <t>Summary Values for Avoided Carbon Storage Loss</t>
  </si>
  <si>
    <t>Total Avoided Damages</t>
  </si>
  <si>
    <t>Average Annual Avoided Damage</t>
  </si>
  <si>
    <t>ES Value Low (1) ($/acre/year)</t>
  </si>
  <si>
    <t xml:space="preserve">ES Value High (1) ($/acre/year) </t>
  </si>
  <si>
    <t>(1) The Economic Impact of the 2013 Rim Fire on Natural Lands. Earth Economics.  2013</t>
  </si>
  <si>
    <t xml:space="preserve">References </t>
  </si>
  <si>
    <t>(2) http://www.bls.gov/data/inflation_calculator.htm</t>
  </si>
  <si>
    <t>Currency  Factor
(2012 --&gt; 2015)</t>
  </si>
  <si>
    <t>"No Action" - Area of each Land Cover by Basal Area Loss (%) and Ecosystem Service Values</t>
  </si>
  <si>
    <t>With Forest and Watershed Management - Area of each Land Cover by Basal Area Loss (%) and Ecosystem Service Values</t>
  </si>
  <si>
    <t>Acreage and Basel Area Loss Estimates By Scenario</t>
  </si>
  <si>
    <t>Currency  Factor 
(2012 --&gt; 2015)</t>
  </si>
  <si>
    <t>Summary Values for Avoided Ecosystem Service Loss</t>
  </si>
  <si>
    <t>With Forest and Watershed Management - Area of each Land Cover by Basal Area Loss (%) and Ecosystem Service Values (3)</t>
  </si>
  <si>
    <t>"No Action" - Area of each Land Cover by Basal Area Loss (%) and Ecosystem Service Values (3)</t>
  </si>
  <si>
    <r>
      <t xml:space="preserve">(3) Detailed Ecosystem Service Values by Landcover are available on the </t>
    </r>
    <r>
      <rPr>
        <sz val="11"/>
        <color theme="1"/>
        <rFont val="Calibri"/>
        <family val="2"/>
        <scheme val="minor"/>
      </rPr>
      <t>ESV3-References</t>
    </r>
    <r>
      <rPr>
        <sz val="11"/>
        <color theme="1"/>
        <rFont val="Calibri"/>
        <family val="2"/>
        <scheme val="minor"/>
      </rPr>
      <t xml:space="preserve"> Tab in this workbook</t>
    </r>
  </si>
  <si>
    <t>No Action 
Acreage</t>
  </si>
  <si>
    <t>Acreage and Basel Area Loss Estimates By Scenario
Estimated for Model 30-Year Fire Event 
(Source: US Forest Service - Project Team Communication(1))</t>
  </si>
  <si>
    <t>(1) Watershed Program Manager, Stanislaus National Forest, October 2015</t>
  </si>
  <si>
    <t>(1) Deputy Forest Supervisor, Stanislaus National Forest, October 2015</t>
  </si>
  <si>
    <t>Firefighting Cost History 
Rim Fire Area 1996 - Present
(Source: US Forest Service - Project Team Communication (1))</t>
  </si>
  <si>
    <t>Data Provided by not Included in calculation due to small size.</t>
  </si>
  <si>
    <t>References</t>
  </si>
  <si>
    <t xml:space="preserve">Values at Risk Represent post-fire damage and threat estimates for further damage and required repairs.  </t>
  </si>
  <si>
    <t>Value at Risk (VAR) Calculations 
Modeled for 30-Year Fire Event
(Source: US Forest Service - Project Team Communication (1))</t>
  </si>
  <si>
    <t xml:space="preserve">Model 30-Year Fire Master Data and Assumptions
(Source: See references below)       </t>
  </si>
  <si>
    <t xml:space="preserve">Communication with CalFIRE and US Forest Service Project Team Members </t>
  </si>
  <si>
    <t>Based on 30-year hypothetical fire - See "Fire Intensity Profile" tab for detail. This fire is modeled as a major fire but not as large as the qualifying Rim Fire of 2013.</t>
  </si>
  <si>
    <r>
      <t xml:space="preserve">Firefighting cost was calculated using USFS and CalFire records for the past 20 years. See tab: </t>
    </r>
    <r>
      <rPr>
        <i/>
        <sz val="11"/>
        <color theme="1"/>
        <rFont val="Calibri"/>
        <family val="2"/>
        <scheme val="minor"/>
      </rPr>
      <t>Firefighting Cost Tab</t>
    </r>
    <r>
      <rPr>
        <sz val="11"/>
        <color theme="1"/>
        <rFont val="Calibri"/>
        <family val="2"/>
        <scheme val="minor"/>
      </rPr>
      <t xml:space="preserve"> for detail.</t>
    </r>
  </si>
  <si>
    <t>Cost per acres multiplied by acres within forecast Model Fire perimeter.</t>
  </si>
  <si>
    <t>Deaths  from wildfire are very difficult to predict and depend on the nature of the terrain, pace of fire movement, and population.  In a conservative estimate, CalFire predicts a single death, on average, in the Model Fire.</t>
  </si>
  <si>
    <t>AIS-6 - Adjusted to 2015</t>
  </si>
  <si>
    <t>AIS-2 Moderate Severity Adjusted 2015</t>
  </si>
  <si>
    <t>See Tab: Fire Infrastructure  Detail</t>
  </si>
  <si>
    <t>Avoided Loss of Carbon Storage</t>
  </si>
  <si>
    <t>Scenario 1 - By Category</t>
  </si>
  <si>
    <t>Scenario 2 - By Category</t>
  </si>
  <si>
    <t>1- The forest management activities are well defined and based on standard practices of CalFIRE And US Forest Service and costs are based on current market.</t>
  </si>
  <si>
    <t>Noxious Weed Removal</t>
  </si>
  <si>
    <t>Lifecycle Costs (2015 $)</t>
  </si>
  <si>
    <t>See Fire Infrastructure 
Detail Tab</t>
  </si>
  <si>
    <t>2015 Dollars
Correction (2)</t>
  </si>
  <si>
    <t>(2) http://www.usinflationcalculator.com/</t>
  </si>
  <si>
    <t>Loss in Ecosystem Service Capacity by Loss %</t>
  </si>
  <si>
    <t>Determination of Land Cover based on Rim Fire Experience (%)</t>
  </si>
  <si>
    <t>Determination of Land Cover based on Rim Fire Experience (Acres)</t>
  </si>
  <si>
    <t>Annual</t>
  </si>
  <si>
    <t>HeadStart Program</t>
  </si>
  <si>
    <t xml:space="preserve">Operations Years 1-5 </t>
  </si>
  <si>
    <t>Infant</t>
  </si>
  <si>
    <t>Toddler</t>
  </si>
  <si>
    <t>Pre-K</t>
  </si>
  <si>
    <t>Operations Year 2+</t>
  </si>
  <si>
    <t>Teachers</t>
  </si>
  <si>
    <t>Groveland/CRC Revenues</t>
  </si>
  <si>
    <t xml:space="preserve">Facility </t>
  </si>
  <si>
    <t>Rate</t>
  </si>
  <si>
    <t>Possible Rental 
Hours/Day</t>
  </si>
  <si>
    <t>Hours Per Year</t>
  </si>
  <si>
    <t>Name</t>
  </si>
  <si>
    <t>% Used</t>
  </si>
  <si>
    <t xml:space="preserve">Breakout Rooms </t>
  </si>
  <si>
    <t>Open Hours per Year</t>
  </si>
  <si>
    <t>Hrs/Day</t>
  </si>
  <si>
    <t>Days/Yr</t>
  </si>
  <si>
    <t>Large Conf Room</t>
  </si>
  <si>
    <t>Kitchen</t>
  </si>
  <si>
    <t>Festival Outdoor Events/Year</t>
  </si>
  <si>
    <t xml:space="preserve">Conference Events/Year </t>
  </si>
  <si>
    <t>HeadStart Rental/Year</t>
  </si>
  <si>
    <t>Description</t>
  </si>
  <si>
    <t>Timber Value</t>
  </si>
  <si>
    <t>Definition</t>
  </si>
  <si>
    <t xml:space="preserve">Number </t>
  </si>
  <si>
    <t>Total Value</t>
  </si>
  <si>
    <t>AIS 1</t>
  </si>
  <si>
    <t>AIS 2</t>
  </si>
  <si>
    <t>AIS 3</t>
  </si>
  <si>
    <t>AIS 4</t>
  </si>
  <si>
    <t>AIS 5</t>
  </si>
  <si>
    <t>AIS 6</t>
  </si>
  <si>
    <t>Minor</t>
  </si>
  <si>
    <t>Moderate</t>
  </si>
  <si>
    <t>Serious</t>
  </si>
  <si>
    <t>Severe</t>
  </si>
  <si>
    <t xml:space="preserve">Critical </t>
  </si>
  <si>
    <t>Fatal</t>
  </si>
  <si>
    <t>Value</t>
  </si>
  <si>
    <t>Injury Profile
Value of Statistical Life
Model 30-Year Fire</t>
  </si>
  <si>
    <t>Tuolumne CRC Revenues</t>
  </si>
  <si>
    <t>Minor Sprain, laceration, 1st degree burn</t>
  </si>
  <si>
    <t>Major laceration, concussion, finger crush, broken pelvis</t>
  </si>
  <si>
    <t>Major laceration, rib break, hand amputation</t>
  </si>
  <si>
    <t>spleen rupture, chest perforation</t>
  </si>
  <si>
    <t>2nd-3rd Burns,spinal cord</t>
  </si>
  <si>
    <t>injuries that ultimtely result in death</t>
  </si>
  <si>
    <t>`</t>
  </si>
  <si>
    <t>Category</t>
  </si>
  <si>
    <t>Program</t>
  </si>
  <si>
    <t>Page#</t>
  </si>
  <si>
    <t>Rationale for Including</t>
  </si>
  <si>
    <t>Basis/Methodology  and Score</t>
  </si>
  <si>
    <t>Certainty (1-5)</t>
  </si>
  <si>
    <t>ID</t>
  </si>
  <si>
    <t>Total (2015$)</t>
  </si>
  <si>
    <t>PV Factor Scen1</t>
  </si>
  <si>
    <t>PV Factor Scen2</t>
  </si>
  <si>
    <t>Analysis Year</t>
  </si>
  <si>
    <t>Calendar Year</t>
  </si>
  <si>
    <t>PV Rate 1:</t>
  </si>
  <si>
    <t>PV Rate 2:</t>
  </si>
  <si>
    <t>FWH</t>
  </si>
  <si>
    <t>Total $ PV1</t>
  </si>
  <si>
    <t>Ramp Up Factor</t>
  </si>
  <si>
    <t>Detailed Calculations</t>
  </si>
  <si>
    <t>Econ</t>
  </si>
  <si>
    <t>Avoided loss in property value</t>
  </si>
  <si>
    <t>Property Value at Risk</t>
  </si>
  <si>
    <t>Property Value Loss Factor</t>
  </si>
  <si>
    <t>Loss Avoided w/Mitigation</t>
  </si>
  <si>
    <t>Total Loss Avoided</t>
  </si>
  <si>
    <t>Model Fire Period</t>
  </si>
  <si>
    <t xml:space="preserve">Model Fire Loss Avoided </t>
  </si>
  <si>
    <t>Avoided Increase in insurance cost</t>
  </si>
  <si>
    <t>T-County Economic Development Authority</t>
  </si>
  <si>
    <t>Improved Stability of Local Ranch Operations</t>
  </si>
  <si>
    <t>Env</t>
  </si>
  <si>
    <t>Avoided Ecosystem Service Loss</t>
  </si>
  <si>
    <t>Avoided Acres Lost</t>
  </si>
  <si>
    <t>ES Value/Ac</t>
  </si>
  <si>
    <t>Total Avoided Loss</t>
  </si>
  <si>
    <t xml:space="preserve">2- Carbon storage is a well understood process and undergone detailed analysis in by the USDA.  Additionally, care has been taken to scale carbon loss in the Model 30-Year fire to the intensity and Basal Area Loss. </t>
  </si>
  <si>
    <t>Carbon Value/Ac</t>
  </si>
  <si>
    <t>1- Damage has clearly occurred though value is uncertain.</t>
  </si>
  <si>
    <t>Soc</t>
  </si>
  <si>
    <t>Avoided Evacuations</t>
  </si>
  <si>
    <t>Average Mental Health Cost per Evacuee</t>
  </si>
  <si>
    <t>Total Avoided Mental Health Cost</t>
  </si>
  <si>
    <t>Avoided Productivity Loss Due to Mental Illness</t>
  </si>
  <si>
    <t>% Working</t>
  </si>
  <si>
    <t>Total Avoided Productivity Avoided Loss</t>
  </si>
  <si>
    <t>Avoided Health Impact from Smoke Exposure</t>
  </si>
  <si>
    <t xml:space="preserve">2- Data provided is based on actual fire events in the project area and is expected to be representative of future events. </t>
  </si>
  <si>
    <t>Firefighting Cost 
Per Acre</t>
  </si>
  <si>
    <t>Total Avoided 
Cost</t>
  </si>
  <si>
    <t>Avoided Tourism Loss</t>
  </si>
  <si>
    <t>No Action Tourism Loss Estimate</t>
  </si>
  <si>
    <t>Reduction Do to Mitigation</t>
  </si>
  <si>
    <t>Structures at Risk</t>
  </si>
  <si>
    <t>Total Avoided 
Cost @ $50k)</t>
  </si>
  <si>
    <t>Avoided Road Damage</t>
  </si>
  <si>
    <t>Bridges Damaged</t>
  </si>
  <si>
    <t>Cost/Bridge</t>
  </si>
  <si>
    <t>Projected Damage</t>
  </si>
  <si>
    <t>Miles of trails damaged</t>
  </si>
  <si>
    <t>Repair Cost/Mile</t>
  </si>
  <si>
    <t>Estimated Revenue Loss</t>
  </si>
  <si>
    <t>Loss of Use Trails and Facilities</t>
  </si>
  <si>
    <t>Life</t>
  </si>
  <si>
    <t>Biomass Removal Project</t>
  </si>
  <si>
    <t>Acres Treated</t>
  </si>
  <si>
    <t>Cost/Acre</t>
  </si>
  <si>
    <t>Other Expense</t>
  </si>
  <si>
    <t>Annual Value
(5 Years)</t>
  </si>
  <si>
    <t>Biomass Removal Project - Ongoing Management</t>
  </si>
  <si>
    <t>Total Cost/Year</t>
  </si>
  <si>
    <t>Fuel Break Installation</t>
  </si>
  <si>
    <t>Livestock Range Infrastructure Installation</t>
  </si>
  <si>
    <t>Forest and Watershed Project Contingency</t>
  </si>
  <si>
    <t>Total Lifecycle Cost</t>
  </si>
  <si>
    <t xml:space="preserve">Contingency % </t>
  </si>
  <si>
    <t>BWP</t>
  </si>
  <si>
    <t>Hours/Year Operation (85%)</t>
  </si>
  <si>
    <t>Efficiency</t>
  </si>
  <si>
    <t>Possible
Kwh/Year</t>
  </si>
  <si>
    <t>Revenue from Biomass Facility Electricity Sales</t>
  </si>
  <si>
    <t>Revenue from Biochar Sales</t>
  </si>
  <si>
    <t xml:space="preserve">Biochar is a value-added product that can be produced as a by-product of energy production in the biomass facility.  Biochar produced will be sold as a soil amendment.  </t>
  </si>
  <si>
    <t xml:space="preserve">3-There is some uncertainty in the electric sale revenue due to two factors. First, supply and purchase rates for electrical power feed-in may vary over time.  Second, production at 85% capacity requires that the facility receive sufficient biomass for year round operations. While there will be a surplus in feedstock during early years, out year harvesting will depend upon continued harvesting budgets and availability of biomass within the delivery radius. </t>
  </si>
  <si>
    <t>Sale Price/Ton</t>
  </si>
  <si>
    <t xml:space="preserve">Production Per Year </t>
  </si>
  <si>
    <t>3-Wood product volume will depend on the availability of suitable quality and size wood. Additional analysis of the regions feedstock will strengthen this estimate.</t>
  </si>
  <si>
    <t>Avoided Cost of Carbon Pollution</t>
  </si>
  <si>
    <t>Carbon Value/Ton</t>
  </si>
  <si>
    <t>Estimated Open Burn (Tons/Year)</t>
  </si>
  <si>
    <t>Avoided Truck Traffic in Groveland</t>
  </si>
  <si>
    <t>3- Benefit is clear though the dollar value is uncertain.</t>
  </si>
  <si>
    <t>Avoided Damage Due to Improved Forest Management - Especially for Private Land Owners</t>
  </si>
  <si>
    <t>5- This benefit will be uncertain until siting, biomass purchase prices, and local feedstock analysis is complete.</t>
  </si>
  <si>
    <t>Structures Protected</t>
  </si>
  <si>
    <t>Value Per Structure</t>
  </si>
  <si>
    <t>Construction Cost Per MW</t>
  </si>
  <si>
    <t>MW Planned</t>
  </si>
  <si>
    <t>Acres Required</t>
  </si>
  <si>
    <t>Cost Per Acre</t>
  </si>
  <si>
    <t>Annual Value
(Purchase Year)</t>
  </si>
  <si>
    <t>Biomass Facility Construction Labor</t>
  </si>
  <si>
    <t>Labor Cost/Hour</t>
  </si>
  <si>
    <t>Total Project  Hours</t>
  </si>
  <si>
    <t>Annual Value
(Over 2 Years)</t>
  </si>
  <si>
    <t>O&amp;M % of 
Capital Cost</t>
  </si>
  <si>
    <t>The Biomass facility is expected to have a useful life of 30 years and will require a staff of 2 per 8 hour shift for 24/7 operations.</t>
  </si>
  <si>
    <t>Operations Hours/Year</t>
  </si>
  <si>
    <t>Staff per Shift</t>
  </si>
  <si>
    <t>Labor Rate</t>
  </si>
  <si>
    <t>Biomass Facility Overhead</t>
  </si>
  <si>
    <t>Annual Biomass Collection</t>
  </si>
  <si>
    <t>Collection Tonnage/Year</t>
  </si>
  <si>
    <t>Cost/Ton</t>
  </si>
  <si>
    <t>Biomass Facility  Contingency</t>
  </si>
  <si>
    <t>Total Capital Expense</t>
  </si>
  <si>
    <t>Contingency Rate</t>
  </si>
  <si>
    <t>Annual Value
(Over 3 Years)</t>
  </si>
  <si>
    <t>CRC</t>
  </si>
  <si>
    <t>3- This is a planning estimate.  Details will be refined during further program development.</t>
  </si>
  <si>
    <t>Columbia College Classes</t>
  </si>
  <si>
    <t>Increased Lifetime Opportunity for Head Start Student</t>
  </si>
  <si>
    <t>Facility Rental Revenue</t>
  </si>
  <si>
    <t>Reduced Energy and Water Consumption</t>
  </si>
  <si>
    <t>Increased Access to Health and Social Services</t>
  </si>
  <si>
    <t>Increased Access to veterinary services</t>
  </si>
  <si>
    <t>Increased access to technology</t>
  </si>
  <si>
    <t>3- Details will be refined during further program development.</t>
  </si>
  <si>
    <t>Improved livestock and domestic animal evacuation facilities.</t>
  </si>
  <si>
    <t>Construct Groveland CRC and CCC Base</t>
  </si>
  <si>
    <t>3- Details will be refined during further program design and  development.</t>
  </si>
  <si>
    <t>Estimated Cost</t>
  </si>
  <si>
    <t>Annual Cost
(2 year Build)</t>
  </si>
  <si>
    <t xml:space="preserve">Construct Tuolumne  CRC </t>
  </si>
  <si>
    <t>Per architect preliminary designs.</t>
  </si>
  <si>
    <t>Construction Cost</t>
  </si>
  <si>
    <t>% O&amp;M</t>
  </si>
  <si>
    <t>Annual Cost</t>
  </si>
  <si>
    <t>CRC Contingency</t>
  </si>
  <si>
    <t xml:space="preserve">Program </t>
  </si>
  <si>
    <t>Mater Tab Col B</t>
  </si>
  <si>
    <t>Master Tab Col C</t>
  </si>
  <si>
    <t>Master Tab J</t>
  </si>
  <si>
    <t>Master Tab K</t>
  </si>
  <si>
    <t>Master Tab L</t>
  </si>
  <si>
    <t>Total PV2</t>
  </si>
  <si>
    <t>Pgm.cat</t>
  </si>
  <si>
    <t>Avoided child care for days school closed</t>
  </si>
  <si>
    <t>Annual Federal Support Revenue</t>
  </si>
  <si>
    <t>Operations Staff</t>
  </si>
  <si>
    <t>Headstart Teachers</t>
  </si>
  <si>
    <t>Headstart Staffing
(Source: Tuolumne County Headstart Program</t>
  </si>
  <si>
    <t>Direct Long Term Jobs</t>
  </si>
  <si>
    <t>% Required Daycare</t>
  </si>
  <si>
    <t>Rate for 6 hour Day</t>
  </si>
  <si>
    <t>Avoided School Days Missed
 (30% Reduction)</t>
  </si>
  <si>
    <t xml:space="preserve">Property near major fires has been shown to have a significant drop in value lasting several years following an event.  This drop may be due to loss of natural amenities (healthy forest), reduced demand from buyers, and insurance expense or availability. </t>
  </si>
  <si>
    <t xml:space="preserve">2- The effect of fire on property value is well documented and has been confirmed with anecdotal evidence in the Rim Fire area. </t>
  </si>
  <si>
    <t>3- Fire in forested areas is highly unpredictable and different events will have quite different profiles.  That said, this is believed to be a solid estimate based on information available today.</t>
  </si>
  <si>
    <t xml:space="preserve">2-Biomass production at this rate requires a consistent feed of biomass over the useful life.  While there will be a surplus in feedstock during early years, out year harvesting will depend upon continued harvesting budgets and availability of biomass within the delivery radius. </t>
  </si>
  <si>
    <t>3- This is a planning estimate based on industry metrics.  Facility design and planning may raise or lower the final project budget.</t>
  </si>
  <si>
    <t>3- This is a planning estimate based on local property values.  Facility design, planning, and site selection may raise or lower the final property budget.</t>
  </si>
  <si>
    <t>The Biomass facility is expected to have a useful life of 30 years and will require annual operations and maintenance.</t>
  </si>
  <si>
    <t>3- This is a planning estimate based on conceptual design.  Facility design, planning, and site selection may raise or lower biomass collection requirements</t>
  </si>
  <si>
    <t>3- This is a planning estimate based on conceptual design.  Facility design, planning, and site selection may raise or lower the final contingency requirement.</t>
  </si>
  <si>
    <t xml:space="preserve">The CRCs will have rental facilities (kitchen, conference room, small meeting rooms, and outdoor wedding and festival space.) This space will be rented by the hour to community members and visitors.  </t>
  </si>
  <si>
    <t xml:space="preserve">3- Though the specific outcomes of early learning are the subject of much debate, it seems clear that significant benefits for students, families, and the community do occur. </t>
  </si>
  <si>
    <t xml:space="preserve">The CRCs will have computer access and device charging stations that will be available on a daily basis and during evacuation events. During an evacuation event access to technology and capability to charge personal devices will help maintain cohesion during the event, reduce load on emergency response communication resources, and help with information distribution. </t>
  </si>
  <si>
    <t>Improved night time evacuation capability</t>
  </si>
  <si>
    <t>A significant issue in disaster evacuations is the reluctance of residents to leave their animals, large and small, behind to fend for themselves in the fire.  The CRCs will have stalls, cages and other facilities to house animals during an evacuation.  These facilities are expected to both speed resident evacuation and reduce animal losses.</t>
  </si>
  <si>
    <t xml:space="preserve">Reduction due to Mitigation </t>
  </si>
  <si>
    <t>Purchase Rate
($/KWh)</t>
  </si>
  <si>
    <t>2-Efficiency and CO2 reduction is well understood engineering process. Savings would be lower if overall plant capacity was below planned due to feed stock availability.</t>
  </si>
  <si>
    <t>Annual Value
2-Year Construction</t>
  </si>
  <si>
    <t>Biomass Facility Ongoing Operations and Maintenance</t>
  </si>
  <si>
    <t>Facility Capital Equipment Cost</t>
  </si>
  <si>
    <t>Biomass Facility Ongoing Operations Staff</t>
  </si>
  <si>
    <t>Forested areas store a tremendous amount of carbon in the form of woody plant materials. During a fire event, this carbon is released into the atmosphere, contributing to total atmospheric carbon and, ultimately, to climate change.  Though the trees in the burned area will likely grow back and begin to store carbon again over the long term, the avoided loss of this critical carbon stock is nevertheless important to value for the project life of this analysis.</t>
  </si>
  <si>
    <t>Large scale natural disasters have been shown to cause both evacuees and emergency responders significant stress and anxiety that may last up to 30 months after the event. Reduced evacuation due to mitigation measures is expected to show a concomitant reduction in mental health issues.</t>
  </si>
  <si>
    <t>Due to smoke, road closures, and safety concerns, Tuolumne schools are expected to close for at least a week in a major fire.  Missed school creates a broad range of burdens, including extra child care expenses, school expenses for adjusting schedules and plans, and security and cleanup at the schools.</t>
  </si>
  <si>
    <t xml:space="preserve">Fire fighting represents a significant avoided cost when mitigation measures reduce the extent and intensity of fires. These costs include the expenses of deploying a firefighting response, containing the fire, and conducting related public safety and cleanup measures.  </t>
  </si>
  <si>
    <t xml:space="preserve">The Tuolumne County Visitors Bureau estimates that $2M in tourism revenue and $200,000 in occupancy tax revenue was lost due to the 2013 Rim Fire when compared with the previous year and similar economic conditions. The reduction in this cost due to mitigation measures was estimated at 30% due to smaller geography and intensity of the future fire.   </t>
  </si>
  <si>
    <t xml:space="preserve">Intense wildfire and subsequent flood and wind damage will result in road damage requiring repair or complete rebuilding. </t>
  </si>
  <si>
    <t xml:space="preserve">Intense wildfire and subsequent flood and wind damage will result in bridge damage requiring repair or complete rebuilding. </t>
  </si>
  <si>
    <t xml:space="preserve">Intense wildfire and subsequent flood and wind damage to utilities' hydroelectric system infrastructure are expected in the project area. </t>
  </si>
  <si>
    <t>Ongoing work will treat an additional 50 acres per year at $1,900 an acre, plus 2% for administration and equipment.</t>
  </si>
  <si>
    <t>The Rim Fire damaged or destroyed fencing, cattle guards, and troughs throughout the project area. The purpose of this project is repair and restore these assets.</t>
  </si>
  <si>
    <t>Treat 5,000 acres over a two-year period to eliminate noxious weeds, resulting in an improved habitat for native plants and improved soil stability.</t>
  </si>
  <si>
    <t>Typical forest management practices in the region today pile and burn biomass in place. This type of open burning is far less efficient than controlled burning in a biomass facility and results in more carbon released to the atmosphere.  More efficient burning is a significant benefit of the Biomass Facility overall.</t>
  </si>
  <si>
    <t>The Biomass Facility operations plan calls for the purchase of biomass to run the plant.  This financial incentive is expected to encourage private land owners to better manage their forest land and, thus, reduce fire geography and intensity, resulting in avoided losses.</t>
  </si>
  <si>
    <t>Costs are based on a conceptual design by an engineering consultant at $5.5M per MW capital expenditure for a plant capacity of 3MW.</t>
  </si>
  <si>
    <t>7 acres, 2 for plant and 5 for wood yard, will be purchased, with the location to be determined during the planning process.</t>
  </si>
  <si>
    <t>The purchase price is estimated at $20,000 per acre, as provided by an engineering consultant.</t>
  </si>
  <si>
    <t>The crew is required to build the facility over two years.</t>
  </si>
  <si>
    <t>This estimate was provided by the project's engineering consultant.</t>
  </si>
  <si>
    <t>The Biomass facility overhead will cover a variety of costs including insurance, administrative staff, and the lease on the property.</t>
  </si>
  <si>
    <t xml:space="preserve">The Biomass facility will fund collection of wood and debris from forest maintenance within a 20-mile radius of the facility. </t>
  </si>
  <si>
    <t>A 3MW facility will be constructed near Groveland on a newly acquired site.</t>
  </si>
  <si>
    <t xml:space="preserve">This collection estimate is based on an annual facility capacity of 24,000 Bone Dry Tons - a rate of 1BDT/MWh. Collection expenses are estimated at $50/BDT. This estimate was provided by the project's engineering consultant. </t>
  </si>
  <si>
    <t xml:space="preserve">The CRCs will be built to approximate LEED standards. Efficient buildings use less water and energy, providing more environmental benefits as compared with other facilities that would host these events if the CRC did not exist. </t>
  </si>
  <si>
    <t xml:space="preserve"> + Estimates regarding the value of veterinarian services are not yet available at this stage of planning.</t>
  </si>
  <si>
    <t xml:space="preserve"> + Estimates regarding the value of technology access are not yet available at this stage of planning.</t>
  </si>
  <si>
    <t xml:space="preserve"> + The numbers of meals and recipient profiles are not available at this planning stage. </t>
  </si>
  <si>
    <t xml:space="preserve">The proximity of the CRCs to elderly and disabled residents will facilitate their evacuation at night or in adverse weather events when they are uncomfortable or unable to drive the mountain road down to Sonora. This enhanced evacuation capability is expected to reduce injury  and stress on evacuees.  </t>
  </si>
  <si>
    <t xml:space="preserve"> + Although this benefit is clear, specific counts and valuations have not been done at this time. </t>
  </si>
  <si>
    <t>Construction of a multipurpose of community center will serve both disaster management needs as well as provide the community with a location for community events and services.</t>
  </si>
  <si>
    <t>Per architect preliminary designs. The facility will be built over 2 years.</t>
  </si>
  <si>
    <t>The operations and maintenance budget for the facility is estimated to be 2.5% of the original equipment cost ($15M). Estimate provided by Engineering Consultant.</t>
  </si>
  <si>
    <t xml:space="preserve">Revenue Value Added Wood Products: Compost </t>
  </si>
  <si>
    <t>Price Per Cubic Yard</t>
  </si>
  <si>
    <t>Yards Produced</t>
  </si>
  <si>
    <t>Revenue from Value Added Wood Products: Fire Wood</t>
  </si>
  <si>
    <t>The Biomass Facility will produce compost as a value-added product for local resident, government, and commercial users.</t>
  </si>
  <si>
    <t>Price Per Cord</t>
  </si>
  <si>
    <t>Cords Produced</t>
  </si>
  <si>
    <t>Value 
Person/Day</t>
  </si>
  <si>
    <t>At Risk Population</t>
  </si>
  <si>
    <t>Exposure Days</t>
  </si>
  <si>
    <t>Avoided Cost 
(30% with Mitigation)</t>
  </si>
  <si>
    <t>Totals</t>
  </si>
  <si>
    <t>Seasonal CCC
Evening Duty/Kitchen</t>
  </si>
  <si>
    <t>Seasonal CCC 
Corpsmembers</t>
  </si>
  <si>
    <t xml:space="preserve">Annual Salary </t>
  </si>
  <si>
    <t>Total 
Annual Payroll</t>
  </si>
  <si>
    <t>Loss in Ecosystem Service Capacity</t>
  </si>
  <si>
    <t>Value of ES by Land Cover Type</t>
  </si>
  <si>
    <t>Forest (Broad Leaf and Mixed)</t>
  </si>
  <si>
    <t>Min</t>
  </si>
  <si>
    <t>Max</t>
  </si>
  <si>
    <t>Climate Regulation</t>
  </si>
  <si>
    <t>Water Supply</t>
  </si>
  <si>
    <t>Total Value by Land Cover</t>
  </si>
  <si>
    <t>Total No Action</t>
  </si>
  <si>
    <t>Total With Action</t>
  </si>
  <si>
    <t>Average ES Damage Avoided in a 30 Year Event</t>
  </si>
  <si>
    <t>Min (2012 $)</t>
  </si>
  <si>
    <t>Max (2012 $)</t>
  </si>
  <si>
    <t>Currency Inflation Factor (2012 $ to 2015 $)</t>
  </si>
  <si>
    <t>Min (2015 $)</t>
  </si>
  <si>
    <t>Max (2015 $)</t>
  </si>
  <si>
    <r>
      <rPr>
        <b/>
        <sz val="14"/>
        <rFont val="Calibri"/>
        <family val="2"/>
        <scheme val="minor"/>
      </rPr>
      <t>Determination of Land Cover based on Rim Fire Experience (%)</t>
    </r>
  </si>
  <si>
    <r>
      <rPr>
        <b/>
        <sz val="14"/>
        <rFont val="Calibri"/>
        <family val="2"/>
        <scheme val="minor"/>
      </rPr>
      <t xml:space="preserve">Acreage and Basel Area Loss Estimates By Scenario    </t>
    </r>
  </si>
  <si>
    <r>
      <rPr>
        <b/>
        <sz val="14"/>
        <rFont val="Calibri"/>
        <family val="2"/>
        <scheme val="minor"/>
      </rPr>
      <t>"No Action" - Area of each Land Cover by Basal Area Loss (%) and Ecosystem Service Values (3)</t>
    </r>
  </si>
  <si>
    <r>
      <rPr>
        <b/>
        <sz val="14"/>
        <rFont val="Calibri"/>
        <family val="2"/>
        <scheme val="minor"/>
      </rPr>
      <t>With Action - Area of each Land Cover by Basal Area Loss (%) and Ecosystem Service Values (3)</t>
    </r>
  </si>
  <si>
    <t>HUD NDRC "No Action" - Value of ES Lost</t>
  </si>
  <si>
    <t>HUD NDRC "With Action" - Value of ES Lost</t>
  </si>
  <si>
    <t>Ecosystem Service Values - By Service
(Source: Earth Economics - 2015)</t>
  </si>
  <si>
    <t>Ecosystem Service Values - By Land Cover
(Source: Earth Economics - 2015)</t>
  </si>
  <si>
    <t>Monetized Benefits</t>
  </si>
  <si>
    <t>Total Users</t>
  </si>
  <si>
    <t xml:space="preserve">The Community Resource Centers (CRC) will include commercial kitchen facilities appropriate for small business owners to prepare their products for farmer's markets, catering, or direct, value-added sale. Today, current or potential entrepreneurs do not have access to a suitable and compliant facility for commercial food production. </t>
  </si>
  <si>
    <t xml:space="preserve">The Groveland CRC will include a large multi-purpose room that will be able to provide shelter for 250 residents. This shelter will dramatically reduce the burden of evacuation by keeping residents closer to their homes and also reduce burden on family and neighbors who have provided shelter in the past. </t>
  </si>
  <si>
    <t>The current biomass processing plant location requires loaded trucks to pass through Groveland. These trucks create noise and safety concerns for local residents. The most likely site locations for the new facility are on the forest side of Groveland and will eliminate more than 50% of these trips.</t>
  </si>
  <si>
    <t xml:space="preserve">Count of truck trips avoided is not currently available. 
+ More detailed assessment will be available once the Biomass Facility location is finalized. </t>
  </si>
  <si>
    <t>Per Acre Cost</t>
  </si>
  <si>
    <t xml:space="preserve">Costs are based on USFS estimates for noxious weed removal at $400/acre with associated management and planning expense.
</t>
  </si>
  <si>
    <t>The contingency value is 10% of total lifecycle cost. The contingency is applied to lifecycle costs through 2022.</t>
  </si>
  <si>
    <t>Annual Value
(Over 7 Years)</t>
  </si>
  <si>
    <t>The contingency value is 2% of total lifecycle cost. The contingency is applied to lifecycle costs through 2022.</t>
  </si>
  <si>
    <t>Annual Total Benefit At 1:4</t>
  </si>
  <si>
    <t>Annual Total Benefit at 1:11</t>
  </si>
  <si>
    <t xml:space="preserve"> Total Benefit At 1:4
(25 Years)</t>
  </si>
  <si>
    <t xml:space="preserve"> Total Benefit at 1:11
(25 Years)</t>
  </si>
  <si>
    <t xml:space="preserve">Small Home Food-Based Business Growth </t>
  </si>
  <si>
    <t>Meals-on-Wheels increase quality of life for elderly and disabled members of the community</t>
  </si>
  <si>
    <t xml:space="preserve">Improved resident shelter capacity </t>
  </si>
  <si>
    <t>CRC employment for 4 staff members</t>
  </si>
  <si>
    <t xml:space="preserve">Each CRC will hire 2 full time staff members to operate the facility at $30,000 per year for a total salary of $120,000.  </t>
  </si>
  <si>
    <t xml:space="preserve"> + Though creation of these jobs is important to the community and will provide a variety of social benefits to the new employees, the dollar value is not included in the BCA to avoid transfer/double counting issues.</t>
  </si>
  <si>
    <t>Social value of a community hub</t>
  </si>
  <si>
    <t xml:space="preserve">The CRCs will build community cohesion by providing a central location for training, gathering, celebrations, and emergency evacuation. Such a HUB with related access to various support services enhances understanding of and involvement in critical community issues. </t>
  </si>
  <si>
    <t xml:space="preserve"> ++ True value of this activity hub will be more easily defined once build and programming defined. </t>
  </si>
  <si>
    <t>Biomass Collection Staff
(8 Months/Year)</t>
  </si>
  <si>
    <t>Community employment for 14 biomass facility employees</t>
  </si>
  <si>
    <t xml:space="preserve"> ++  Though creation of these jobs is important to the community and will provide a variety of social benefits to the new employees, the dollar value is not included in the BCA to avoid transfer/double counting issues.
</t>
  </si>
  <si>
    <t>Business Success Rate</t>
  </si>
  <si>
    <t>Average Annual Revenue</t>
  </si>
  <si>
    <t>Success/Year</t>
  </si>
  <si>
    <t>Total Active Businesses</t>
  </si>
  <si>
    <t>New Revenue/Year</t>
  </si>
  <si>
    <t>Business Incubator</t>
  </si>
  <si>
    <t>TOTALS</t>
  </si>
  <si>
    <t>Participants (for 1 Year)</t>
  </si>
  <si>
    <t>Business Salary/Year</t>
  </si>
  <si>
    <t>Business Classes</t>
  </si>
  <si>
    <t xml:space="preserve">Participants </t>
  </si>
  <si>
    <t>Business Class Start-up Rate</t>
  </si>
  <si>
    <t>New Business Starts</t>
  </si>
  <si>
    <t>Staffing for CRCs</t>
  </si>
  <si>
    <t xml:space="preserve">Calculated at $30,000 per year for a total salary of $120,000.  </t>
  </si>
  <si>
    <t>Salary</t>
  </si>
  <si>
    <t>Total FTE</t>
  </si>
  <si>
    <t>Participant Revenue</t>
  </si>
  <si>
    <t>$0-$1,000</t>
  </si>
  <si>
    <t>$1001-$5000</t>
  </si>
  <si>
    <t>$5,001-$15,000</t>
  </si>
  <si>
    <t>$15,001 - 50,000</t>
  </si>
  <si>
    <t>$50,000+</t>
  </si>
  <si>
    <t>Average Revenue/Person</t>
  </si>
  <si>
    <t>Percentage Hired</t>
  </si>
  <si>
    <t xml:space="preserve">Kitchen Salary </t>
  </si>
  <si>
    <t>Employed</t>
  </si>
  <si>
    <t>Food Classes</t>
  </si>
  <si>
    <t xml:space="preserve">Avoided Trips per Year </t>
  </si>
  <si>
    <t>Avoided Trips to Day</t>
  </si>
  <si>
    <t>Avoided Travel Both CRCs</t>
  </si>
  <si>
    <t>Value Per Hour</t>
  </si>
  <si>
    <t xml:space="preserve">US Department of Transportation. Revised Departmental Guidance on Valuation of Travel Time in Economic Analysis. 2014. </t>
  </si>
  <si>
    <t>Annual Savings</t>
  </si>
  <si>
    <t>Miles Driven</t>
  </si>
  <si>
    <t>Social Cost of Carbon</t>
  </si>
  <si>
    <t>Tons Carbon/Year</t>
  </si>
  <si>
    <t>http://www3.epa.gov/otaq/climate/documents/420f14040a.pdf</t>
  </si>
  <si>
    <t>1M grams = Metric Ton</t>
  </si>
  <si>
    <t>Revenue Estimates from this study:  http://www.ewashtenaw.org/government/departments/community-and-economic-development/plans-reports-data/workforce-development/2013/seeds-for-change-incubator-business-plan-2013.pdf</t>
  </si>
  <si>
    <t xml:space="preserve">Total Employed </t>
  </si>
  <si>
    <t>Annual Productivity Gain</t>
  </si>
  <si>
    <t>Round Trip Miles</t>
  </si>
  <si>
    <t>CO2 Per Mile (Metric Tons)</t>
  </si>
  <si>
    <t>Annual Value ($)</t>
  </si>
  <si>
    <t>California Conservation Corps Social Benefit</t>
  </si>
  <si>
    <t>Travel Days</t>
  </si>
  <si>
    <t>Cost Per Hour</t>
  </si>
  <si>
    <t>Avoided Travel Per Day</t>
  </si>
  <si>
    <t>Annual Avoided Travel</t>
  </si>
  <si>
    <t>Revenue /Person</t>
  </si>
  <si>
    <t>% of Users</t>
  </si>
  <si>
    <t>Users Turned into Businesses</t>
  </si>
  <si>
    <t>Kitchen Business Generation (Both CRCs)</t>
  </si>
  <si>
    <t xml:space="preserve">Avg for Rev Category </t>
  </si>
  <si>
    <t>Tuolumne County Business Development Benefits Combined for Both CRCs</t>
  </si>
  <si>
    <t>Users with Business Revenue</t>
  </si>
  <si>
    <t>Assumptions:
- Recognize only revenue for current kitchen users
- Active business users capped at 18 per kitchen</t>
  </si>
  <si>
    <t>Assumptions:
Recognize only revenue for current incubator users
Max number of users =20 starting in year 15</t>
  </si>
  <si>
    <t>Productivity Gain from Training
(10% - per participant)</t>
  </si>
  <si>
    <t>Assumptions:
75% of participants get culinary job with 10% salary increase from other options
Revenue captures for ALL participant over the 30 year period.</t>
  </si>
  <si>
    <t/>
  </si>
  <si>
    <t xml:space="preserve">Total Users with Bus Revenue </t>
  </si>
  <si>
    <t xml:space="preserve">Total Users </t>
  </si>
  <si>
    <t>Avg Revenue/User</t>
  </si>
  <si>
    <t>Total Business/Years Over the Period</t>
  </si>
  <si>
    <t>Total Business Years with Revenue</t>
  </si>
  <si>
    <t>Revenue Per Business Year</t>
  </si>
  <si>
    <t>Revenue per Business Year</t>
  </si>
  <si>
    <t>Business Incubator Small Business Revenue Growth</t>
  </si>
  <si>
    <t xml:space="preserve">Class Participants/Year </t>
  </si>
  <si>
    <t>Total Student Years</t>
  </si>
  <si>
    <t>Culinary Class Productivity Gains</t>
  </si>
  <si>
    <t>Total Employment/Years Over the Period</t>
  </si>
  <si>
    <t>Annual Productivity Increase Average</t>
  </si>
  <si>
    <t>Reduced travel time for critical services and events</t>
  </si>
  <si>
    <t>Trips Per Day</t>
  </si>
  <si>
    <t>Time/Trip</t>
  </si>
  <si>
    <t>Value Time</t>
  </si>
  <si>
    <t>Annual Avoided Cost</t>
  </si>
  <si>
    <t>Travel time has been calculated based on a 52 mile round trip and  150 trips per day and using an average C02 emission of .000411 metric tons of CO2 per mile on average.  A total value for the year as been calculated. This is a conservative estimate since other pollutant avoided costs are not also included. 
(Source: EPA. Greenhouse Gas Emissions from a Typical Passenger Vehicle. May 2014. http://www3.epa.gov/otaq/climate/documents/420f14040a.pdf )</t>
  </si>
  <si>
    <t>Miles Per Trip</t>
  </si>
  <si>
    <t>Carbon Tons
 Per Mile</t>
  </si>
  <si>
    <t>Social Benefit Per</t>
  </si>
  <si>
    <t>Annual Value Added</t>
  </si>
  <si>
    <t>CCC Participants
(annual)</t>
  </si>
  <si>
    <r>
      <t xml:space="preserve">The values used here were published in Earth Economics' report, </t>
    </r>
    <r>
      <rPr>
        <b/>
        <i/>
        <sz val="11"/>
        <color theme="1"/>
        <rFont val="Calibri"/>
        <family val="2"/>
        <scheme val="minor"/>
      </rPr>
      <t>The Economic Impact of the 2013 Rim Fire on Natural Lands</t>
    </r>
    <r>
      <rPr>
        <sz val="11"/>
        <color theme="1"/>
        <rFont val="Calibri"/>
        <family val="2"/>
        <scheme val="minor"/>
      </rPr>
      <t>. The study summed property value in zip codes affected by fire and applied California-based studies that estimate property value loss from 3% to 16% from a major fire.  For the purposes of the Model 30-Year Fire, the average (9.5%) estimate was used to be conservative, data from the same area was used and a 30% reduction in damage due to mitigation was assumed. A ramp-up factor is used to account for phased implementation of mitigation measures.</t>
    </r>
  </si>
  <si>
    <t>Since the 2013 Rim Fire, property owners in the area have experienced significantly elevated insurance costs, and some local insurers have denied insurance outright. These insurance issues have also interrupted home sales and reduced home prices as buyers are unable to obtain the required insurance and proceed with the sale.</t>
  </si>
  <si>
    <t>Tuolumne County staff have begun to investigate this issue and have identified at least 41 insurance-related irregularities.  Due to the unique characteristics of each circumstance, the dollar impact has not been calculated. 
++ Additional, detailed analysis would be required to monetize this impact.</t>
  </si>
  <si>
    <t>Fences, cattle guards, and troughs ensure proper distribution of livestock in areas where forage is plentiful and away from sensitive areas and poisonous plants, etc. Fences and troughs that are currently not functioning do not keep cattle where they belong. This means that the ranchers are forced to move cattle much more frequently (keeping them on the allotment, in the correct grazing unit, away from sensitive areas, etc.) by herding, which requires a substantial amount of time and money (fuel, extra feed for horses, range riders, etc.) on a large grazing allotment. Repairing range fences to functioning condition will keep cattle where they belong so that the ranchers have more time and money to commit to other operational needs.</t>
  </si>
  <si>
    <t>2- Benefit is clear though the dollar value is uncertain.</t>
  </si>
  <si>
    <t>Ecosystem services are benefits that nature provides to the economy. Ecosystem service benefits include  critical functions, including habitat, disaster mitigation via flood reduction, water supply, and other benefits.  In the event of a fire, these benefits will be degraded or lost entirely, depending on the intensity and the Basal Area Loss of the fire.  As mitigation measures reduce both the geography and the intensity of a fire, ecosystem service losses will be avoided.</t>
  </si>
  <si>
    <t>2 - The estimates of ecosystem service losses are consider conservative due to the fact that peer-reviewed primary data only exists for a small number of services that are  known to exist in the study area. With future research within the Rim Fire area and throughout the state, we expect that these values will increase substantially.</t>
  </si>
  <si>
    <r>
      <t xml:space="preserve">Benefit Transfer methodology was used to quantify and monetize the ecosystem services that would be lost in a Model 30-Year fire. Ecosystem service values are typically provided as a range with low and high values organized by land cover type.  For the purposes of this analysis, the average of the low and high values has been used. Each value includes estimates for multiple ecosystem services and may include one or more published, peer-reviewed data sources. This work was originally published in Earth Economics' report, </t>
    </r>
    <r>
      <rPr>
        <b/>
        <i/>
        <sz val="11"/>
        <color theme="1"/>
        <rFont val="Calibri"/>
        <family val="2"/>
        <scheme val="minor"/>
      </rPr>
      <t>The Economic Impact of the 2013 Rim Fire on Natural Lands</t>
    </r>
    <r>
      <rPr>
        <sz val="11"/>
        <color theme="1"/>
        <rFont val="Calibri"/>
        <family val="2"/>
        <scheme val="minor"/>
      </rPr>
      <t>.  This report was submitted to FEMA by the State of California and supported the state's successful federal assistance request. Detailed calculations and full references can be found in this workbook on tabs ESV1, ESV1.1, and ESV3, and in the Methodology Section. A ramp-up factor is used to account for phased implementation of mitigation measures.</t>
    </r>
  </si>
  <si>
    <r>
      <t xml:space="preserve">Carbon loss was modeled using Earth Economics' </t>
    </r>
    <r>
      <rPr>
        <b/>
        <i/>
        <sz val="11"/>
        <color theme="1"/>
        <rFont val="Calibri"/>
        <family val="2"/>
        <scheme val="minor"/>
      </rPr>
      <t>Carbon Database Tool</t>
    </r>
    <r>
      <rPr>
        <sz val="11"/>
        <color theme="1"/>
        <rFont val="Calibri"/>
        <family val="2"/>
        <scheme val="minor"/>
      </rPr>
      <t xml:space="preserve"> that applies methods developed by the U.S. Department of Agriculture in its 2006 Report: </t>
    </r>
    <r>
      <rPr>
        <b/>
        <i/>
        <sz val="11"/>
        <color theme="1"/>
        <rFont val="Calibri"/>
        <family val="2"/>
        <scheme val="minor"/>
      </rPr>
      <t xml:space="preserve">Methods for Calculating Forest Ecosystem and Harvested Carbon with Standard Estimates for Forest Types of the United States </t>
    </r>
    <r>
      <rPr>
        <sz val="11"/>
        <color theme="1"/>
        <rFont val="Calibri"/>
        <family val="2"/>
        <scheme val="minor"/>
      </rPr>
      <t>to the study area's land cover and species profile. The carbon values are provided as a low/high range. For the purposes of this analysis, the average is used in the present value calculations. Detailed calculations can be found on workbook tab ESV2 and a detailed description of the approach is located in the Methodology Section. A ramp-up factor is used to account for phased implementation of mitigation measures.</t>
    </r>
  </si>
  <si>
    <t>Improved Water and Habitat Quality due to range improvements</t>
  </si>
  <si>
    <t xml:space="preserve"> ++ Ecosystem damage has been observed by stakeholders, but the dollar value of damage has not been calculated for this analysis. Additional site-specific survey work could be done to estimate the extent and severity of damage and assign loss values for ecosystem services and water quality impact on habitat and downstream stakeholders. </t>
  </si>
  <si>
    <t>Loss of fencing in the Rim Fire allowed livestock to access creeks and other sensitive areas.  This access, which has continued into 2015, degrades creek habitat, introduces fecal matter into the water stream, and slows restoration. In some areas grazing may cause a forest conversion to meadow/shrub. Restoration of fencing and other controls will eliminate this ongoing environmental damage.</t>
  </si>
  <si>
    <t xml:space="preserve">Avoided Anxiety and Mental Health Treatment </t>
  </si>
  <si>
    <r>
      <t xml:space="preserve">2- Calculation uses FEMA standard values from the </t>
    </r>
    <r>
      <rPr>
        <b/>
        <i/>
        <sz val="11"/>
        <color theme="1"/>
        <rFont val="Calibri"/>
        <family val="2"/>
        <scheme val="minor"/>
      </rPr>
      <t>Final Sustainability Benefits Methodology Report</t>
    </r>
    <r>
      <rPr>
        <sz val="11"/>
        <color theme="1"/>
        <rFont val="Calibri"/>
        <family val="2"/>
        <scheme val="minor"/>
      </rPr>
      <t xml:space="preserve">.  Formal records of mild/moderate and severe mental health incidence is not available for the Rim Fire though anecdotal experience supports the calculated estimates. </t>
    </r>
  </si>
  <si>
    <t>Annual Value
(After Ramp-up)</t>
  </si>
  <si>
    <r>
      <t>FEMA Values for Mental Health and Anxiety, as found in the</t>
    </r>
    <r>
      <rPr>
        <b/>
        <i/>
        <sz val="11"/>
        <color theme="1"/>
        <rFont val="Calibri"/>
        <family val="2"/>
        <scheme val="minor"/>
      </rPr>
      <t xml:space="preserve"> Final Sustainability Benefits Methodology Report</t>
    </r>
    <r>
      <rPr>
        <sz val="11"/>
        <color theme="1"/>
        <rFont val="Calibri"/>
        <family val="2"/>
        <scheme val="minor"/>
      </rPr>
      <t xml:space="preserve"> (2012), were used to calculate the anticipated costs of mental health treatment for the population requiring evacuation. An average per person value of $2,536 (2015 dollars) was applied to the avoided number of residents evacuations with mitigation. The per person value includes FEMA published assumptions about prevalence and severity of mental health issues within the affected population. </t>
    </r>
  </si>
  <si>
    <t>Large scale natural disasters have been shown to cause both evacuees and emergency responders significant stress and anxiety that may last up to 30 months after the event. Beyond the cost of mental health treatment, mental health symptoms are associated with reduced productivity. Reduced evacuation due to mitigation measures is expected to show a concomitant reduction in lost productivity.</t>
  </si>
  <si>
    <r>
      <t>2- Calculation uses FEMA standard values from the</t>
    </r>
    <r>
      <rPr>
        <b/>
        <i/>
        <sz val="11"/>
        <color theme="1"/>
        <rFont val="Calibri"/>
        <family val="2"/>
        <scheme val="minor"/>
      </rPr>
      <t xml:space="preserve"> Final Sustainability Benefits Methodology Report</t>
    </r>
    <r>
      <rPr>
        <sz val="11"/>
        <color theme="1"/>
        <rFont val="Calibri"/>
        <family val="2"/>
        <scheme val="minor"/>
      </rPr>
      <t xml:space="preserve">.  Formal records of mild/moderate and severe mental health incidence is not available for the Rim Fire though anecdotal experience supports the calculated estimates. </t>
    </r>
  </si>
  <si>
    <r>
      <t xml:space="preserve">FEMA values for lost productivity due to stress and anxiety, as found in the </t>
    </r>
    <r>
      <rPr>
        <b/>
        <i/>
        <sz val="11"/>
        <color theme="1"/>
        <rFont val="Calibri"/>
        <family val="2"/>
        <scheme val="minor"/>
      </rPr>
      <t>Final Sustainability Benefits Methodology Report</t>
    </r>
    <r>
      <rPr>
        <sz val="11"/>
        <color theme="1"/>
        <rFont val="Calibri"/>
        <family val="2"/>
        <scheme val="minor"/>
      </rPr>
      <t xml:space="preserve"> (2012), were used to calculate anticipated loss for the population requiring evacuation. An average per person value of $9,068 (2015 dollars) was applied to the fraction of the number of residents that would not require evacuation in the event of a Model 30-Year fire after mitigation. The productivity value applies to working members of the household, which was estimated as 50% of the evacuated population between the ages of 18 and 65 which is equivalent to 30% of the entire avoided evacuated population. Age ranges came from the U.S. Census Quick Facts for Tuolumne County - 2014. </t>
    </r>
  </si>
  <si>
    <t xml:space="preserve">4- Detailed survey information is not available.  This number is a rough estimate though considered conservative.. </t>
  </si>
  <si>
    <t>Total Avoided 
Daycare Expense</t>
  </si>
  <si>
    <t xml:space="preserve">Smoke from large fires in the Sierra Nevada Mountains covers a wide area and can cause adverse health effects to the exposed population. According to the California Air Resources Board, children younger than 18 years of age and adults over age 65 are expected to have the most significant response from mild irritation to severe effects requiring medical treatment. </t>
  </si>
  <si>
    <t xml:space="preserve">2-This is an estimate based on a peer-reviewed study for a Southern California event.  </t>
  </si>
  <si>
    <t>Assessment of health impact and cost from a fire event is challenging for several reasons. First, air monitoring data, especially in mountain areas, is often not available. This data gap makes it challenging to associate specific health events to exposure levels. Second, the exposure profile of individuals is difficult to ascertain with some residents sheltering indoors and others evacuated. To estimate avoided cost of poor air quality, especially elevated particulate matter,  the Richardson study was used. The study provides an estimate health cost value ($9.50/person-day) and a willingness to pay for a reduction in fire-induced symptoms ($84.42/person-day). To be conservative, these values were averaged and applied only to the sensitive populations within Tuolumne County - those under 18 years and over 65 years old. (Source: U.S. Census.) This calculation is also believed to be conservative because it does not account for smoke-related effects outside of Tuolumne County or for lower risk populations within the county.
(Source: Richardson, et al. 2012. The hidden cost of wildfires: Economic valuation of health effects of wildfire smoke exposure in Southern California. Journal of Forest Economics. Volume 18, Issue 1, Pages 14-15.)</t>
  </si>
  <si>
    <t>Avoided Fire Acres</t>
  </si>
  <si>
    <t xml:space="preserve">During a major fire, most tourists and recreational visitors cancel plans in the area due to smoke, road and facilities closures, and uncertainty about the event. Given that fires often occur during the popular tourism period of late summer and fall, the reduction in tourist revenue can be severe.  </t>
  </si>
  <si>
    <t xml:space="preserve">3 - The avoided tourism losses are challenging to estimate because any large fire (even the envisioned fire after mitigation measures are in place) will impact tourism and result in some loss.  However, with the potential for shorter duration and intensity the benefit is believed to be appropriate. </t>
  </si>
  <si>
    <t xml:space="preserve">There are a number of communities within the project area that have and are expected to suffer damage or complete loss of built structures in major fires. Since many of the mitigation measures will target protection of residential areas, a relatively higher avoided loss benefit is forecast. </t>
  </si>
  <si>
    <t>The creation of fuel breaks and biomass removal throughout the region, and especially near communities and structures, is expected to improve firefighters' ability to protect structures and increase the protection rate from 95% to 98.75%. This improved effectiveness will result in saving an additional 225 structures valued at an average of $50,000 each.  
(Source: Estimates were provided by CalFIRE in project communication.)</t>
  </si>
  <si>
    <t>The U.S. Forest Service generates Value-at-Risk (VAR) reports following a fire that projects the immediate and anticipated fire damages as far as 10 years into the future when the environment begins to stabilize.  The VAR from the Rim Fire and expert opinion from the USFS was used to estimate anticipated road damage in the Model 30-Year fire event.  Specifically, major repair of 2 miles ($1M/mile) of paved road and 100 miles of native road ($50k/mile) are expected in the Model 30-Year event. Mitigation measures are expected to reduce this cost by 30%.  
(Source: Estimates were provided by the USFS in project communication.)</t>
  </si>
  <si>
    <t>2- Fire in forested areas is highly unpredictable and different events will have quite different profiles.  That said, this is believed to be a solid estimate based on information available today.</t>
  </si>
  <si>
    <t>Miles of Road Damage Avoided
Native ($50k/mi)</t>
  </si>
  <si>
    <t>Miles of Road Damage Avoided
Paved ($1m/mi)</t>
  </si>
  <si>
    <t>The VAR from the Rim Fire and expert opinion from the USFS was used to estimate anticipated bridge damage in the Model 30-Year fire event.  Specifically, major repair/replacement of 3 bridges would be expected in the Model 30-Year event. Mitigation measures are expected to reduce this cost by 30%.  
(Source: Estimates were provided by the USFS in project communication.)</t>
  </si>
  <si>
    <t>The VAR from the Rim Fire and expert opinion from the USFS was used to estimate anticipated water infrastructure damage in the Model 30-Year fire event. Damage mitigation measures are expected to reduce this cost by 30%.  
(Source: Estimates were provided by the USFS in project communication.)</t>
  </si>
  <si>
    <t>Avoided Hydroelectric Infrastructure Damage</t>
  </si>
  <si>
    <t>Intense wildfire and subsequent flood and wind will damage the many recreational hiking trails in the project area. These trails require restoration before they can be opened again to recreational users.</t>
  </si>
  <si>
    <t>The VAR from the Rim Fire and expert opinion from the USFS was used to estimate anticipated damage to trails in the Model 30-Year fire event. Damage to 100 miles of trails with a restoration cost of $5,000/mile was projected. Mitigation measures are expected to reduce this cost by 30%.  
(Source: Estimates were provided by the USFS in project communication.)</t>
  </si>
  <si>
    <t xml:space="preserve">Intense wildfire and subsequent flood and wind cause damage to the many recreational facilities in the project area such as camp grounds, visitor centers, vendor sites, and group camp sites. Damage to these facilities in past fires has caused closures ranging from months to years in duration.   </t>
  </si>
  <si>
    <t>The VAR from the Rim Fire and expert opinion from the USFS was used to estimate anticipated loss of facility revenue in the Model 30-Year fire event at $2.5M. Mitigation measures are expected to reduce this cost by 30%.  
(Source: Estimates were provided by the USFS in project communication.)</t>
  </si>
  <si>
    <t xml:space="preserve">In addition to trail damage and loss of revenue for recreational facilities, USFS also tracks a value for the lost opportunity to use these resources. When unavailable, potential users change plans, may travel further and may have to settle for a lower quality experience. </t>
  </si>
  <si>
    <t>Calculation of this value by the USFS depends largely on their experience, user survey data, and the nature of the damage. 
(Source: Estimates were provided by the USFS in project communication.)</t>
  </si>
  <si>
    <t xml:space="preserve">4- Lost opportunity of use is challenging to calculate. A much more comprehensive review of activities and user behavior would be required to refine the estimates. This value is considered uncertain though it may be lower or higher. </t>
  </si>
  <si>
    <t xml:space="preserve">The Biomass Removal Project will remove burned logs, brush and other debris from 8,000 acres of forest land within the Rim Fire area. Removal will reduce fuel loading and assist in reforestation by clearing fuels from planting sites. Ongoing funding for forest management and biomass collection will be funded by a combination of USFS, fuel purchase by the biomass facility and private land owner investment. </t>
  </si>
  <si>
    <t>After the primary biomass removal is complete, the USFS will support a maintenance program of $100,000 per year throughout the period of analysis to continue cleanup and to maintain treated areas.</t>
  </si>
  <si>
    <t>This set of seven strategic fuel breaks will meet resilient recovery objectives by making area forests and communities more resistant to large, damaging fires such as the Rim Fire.  These new fuel breaks will compliment other fuel reduction work in the area and will link a series of strategic fuel breaks together. This work will help to keep our forests healthy and resistant to catastrophic, stand-replacing fires, ensuring a healthy timber and tourist industry.</t>
  </si>
  <si>
    <t xml:space="preserve">Fuel break treatments are projected to have a 10-year life before additional treatment is required. A total of three treatments are planned during the analysis period. Each treatment will take approximately 3 years.  There are 7 separate fuel breaks planned with sizes ranging from 123 acres to 1615 acres. The average cost for treatment is $1,100/acre with 3-4% for project administration and equipment. </t>
  </si>
  <si>
    <t>Costs are based on USFS estimates for restoration of 31.5 miles of fencing, two corrals, and 9 water troughs with associated planning and management expense. Detailed budget is too complex to present here.</t>
  </si>
  <si>
    <t>The reforestation initiative will reduce biomass fuel and plant trees on 25,000 acres and conduct management and thinning activities on an additional 12,000 acres.</t>
  </si>
  <si>
    <t xml:space="preserve">The project requires contingency dollars to cover potential project budget overrun and unforeseen delay. </t>
  </si>
  <si>
    <t>Costs are based on USFS estimates for restoration  and biomass removal activities. Detailed budget items are too complex to present here.</t>
  </si>
  <si>
    <t>Inspection and 
Supply Expense</t>
  </si>
  <si>
    <t>The contingency value is calculated at 10% of total lifecycle cost. The contingency is applied to lifecycle costs through 2022.</t>
  </si>
  <si>
    <t xml:space="preserve">2- Contingency as a general project fund to cover overrun, delay and unforeseen events. These costs are uncertain by nature. </t>
  </si>
  <si>
    <t>Design engineers predict that the biomass facility will operate at 85% efficiency over it useful 30 year life. Thus the 3MW facility will produce approximately 2.55 MW of electricity during full time, 12-month operations. The revenue estimates a utility purchase rate of $0.15/kwh per California Senate Bill 1122 - bioenergy Feed-in Tariff. Availability of this power source to the region is considered an economic benefit due to the fact that it is both a new source of revenue and will assist with power supply resilience.
(Source: Calculations provide by biomass subject matter experts on the project team.)</t>
  </si>
  <si>
    <t>Revenue stream assumes $500/ton at a rate of 10% of biomass processed by the facility.  The facility is designed to consume 24,000 Bone Dry Tons per year  of biomass - 10% of this amount equates to 2,400 Bone Dry Tons/year. 
(Source: Calculations provide by biomass subject matter experts on the project team.)</t>
  </si>
  <si>
    <t>Based on current, local compost prices of $50/cubic yard, a conservative estimate of $40/cubic yard has been assumed for this analysis. Production is projected to climb from 750 cubic yards in production Year 1 to 2,500 cubic yards in production year 5 and thereafter.
(Source: Calculations provide by biomass subject matter experts on the project team.)</t>
  </si>
  <si>
    <t>The Biomass Facility will produce firewood as a value-added product for resident use.</t>
  </si>
  <si>
    <t>Depending on species (pine/cedar or oak) these are the current average delivered prices per cord:  cedar: $200, oak: $265 and pine: $162.50 in the Tuolumne region. Assuming 389 cords produced and backing out the delivery cost (assume $30/cord) then average value is $180/cord FOB, the facility and revenue from firewood operation is $70,000/year in year one.   By year three firewood production will double to $140,000 per year.
(Source: Calculations provide by biomass subject matter experts on the project team.)</t>
  </si>
  <si>
    <t>CO2 Reduction Benefit
(Tons Carbon 
per Ton Biomass)</t>
  </si>
  <si>
    <t xml:space="preserve">The Biomass Facility will operate year round with a fulltime staff of 6 plant operators and another 8 seasonal crew members to pick up feedstock and transport it to the facility.  These jobs will pay an annual equivalent of $30,000 - $40,000/year. </t>
  </si>
  <si>
    <t>The impact of this incentive for biomass collection cannot be fully determined until the facility location is selected and feedstock availability is determined.  Nevertheless, this biomass resource will contribute to overall stewardship of the forest. As a highly conservative estimate, this program is estimated to protect an additional 10 structures in the Model 30-Year fire at $50,000/each.</t>
  </si>
  <si>
    <t>Plant construction will require 10 full time construction staff at $25/hour. This estimate was provided by the project's engineering consultant.</t>
  </si>
  <si>
    <t>Estimated staff salary is $20/hr. This estimate was provided by the project's engineering consultant.</t>
  </si>
  <si>
    <t>The Community Resilience Centers (CRC) will provide incubator space to support small business start-up in professional services - software, financial, etc. The start-up space will allow participants to stay for one year as they start their business and will provide some level of support services the scope of which is yet to be determined.</t>
  </si>
  <si>
    <r>
      <t xml:space="preserve">Each CRC will initially have space for 3 start-up businesses each year 2 businesses are forecast to succeed and one will fail. In year 15 the capacity will increase to 5 start-ups in each CRC with 3 succeeding.  Revenue will be tracked for the start-ups for three years at an average of $35,000 per business. So a maximum of 18 businesses' revenue will be counted as a benefit for this analysis.  This is considered to be a VERY conservative estimate because some business will leave the incubator and continue to grow and will hire additional employees in the future.  See tab </t>
    </r>
    <r>
      <rPr>
        <i/>
        <sz val="11"/>
        <rFont val="Calibri"/>
        <family val="2"/>
        <scheme val="minor"/>
      </rPr>
      <t xml:space="preserve">CRC Business Development </t>
    </r>
    <r>
      <rPr>
        <sz val="11"/>
        <rFont val="Calibri"/>
        <family val="2"/>
        <scheme val="minor"/>
      </rPr>
      <t>for more detailed calculations. 
(Source: Tuolumne Economic Development Authority)</t>
    </r>
  </si>
  <si>
    <t>4- The scope and scale of the incubator will be defined with more community input. This estimate is quite uncertain.</t>
  </si>
  <si>
    <t>Annual Revenue
Average</t>
  </si>
  <si>
    <t>Business Training Related Revenue Growth</t>
  </si>
  <si>
    <t xml:space="preserve">Columbia College will provide culinary class at both CRC facilities to prepare students to enter the restaurant business or achieve higher level employment.  This training will raise the salary potential of the students, i.e. their productivity.  </t>
  </si>
  <si>
    <t>2- This is an expansion of similar programs offered in other parts of the county and results in those programs are proven.</t>
  </si>
  <si>
    <t>The Groveland CRC will have space for students in infant, toddler, and Pre-K programs with a total of 28-31 students. Literature indicates that participants in early learning programs show 'long-term improvement in important outcomes such as schooling attainment, earnings, and crime reduction."(1)
(1) Garces, E et al. 2000. Longer Term Effects of Head Start. Working Paper 8054. National Bureau of Economic Research.</t>
  </si>
  <si>
    <t xml:space="preserve"> ++ Data released by the National Institute of Health indicates that investment in early learning programs, in this case the Chicago Public School's Child-Parent Centers, generate an estimated benefit per child between $4 and $11 per dollar invested (2011 $).  While it is clearly challenging to estimate the timing of this benefit for the Groveland CRC facility, we have taken a conservative approach and estimated a benefit of $4 per program dollar.  This impact is not counted in the BCA calculation because it is based largely on Federal investment that would occur in another school/program an therefore is considered a transfer.  However, this benefit will have a significant impact on the local Tuolumne community over the program analysis period.  Furthermore, the benefit will include reduced social service expenses for local participants. 
NIH. 2011. High-quality Preschool program produces long-term economic payoff. NIH News.  National Institutes of Health.</t>
  </si>
  <si>
    <t xml:space="preserve"> + Easier access to these classes are expected to provide a variety of benefits to the local community including improved opportunities for employment and improved social cohesion. The specific number and type of classes are not available at this time to allow monetization of this benefit.
</t>
  </si>
  <si>
    <t>Columbia College will host classes in the new CRC facilities.  These classes will bring technical skills and other learning opportunities in topics like fire science and restoration to the local communities.</t>
  </si>
  <si>
    <t>3- This is a planning estimate.  Details will be refined during further program development as the space available is better understood as well as student population in the area.</t>
  </si>
  <si>
    <r>
      <t xml:space="preserve">Facility rental values were calculated for each type of facility and rental rate per hour, percent occupancy, and open hours per year. Rental fees are considered a transfer and not a benefit so they are not included in the BCA.  Nevertheless, the fees will help to finance CRC operations. And have a present value of $27M.  See detailed assumptions on the TAB: </t>
    </r>
    <r>
      <rPr>
        <i/>
        <sz val="11"/>
        <rFont val="Calibri"/>
        <family val="2"/>
        <scheme val="minor"/>
      </rPr>
      <t>CRC Fac Rental</t>
    </r>
  </si>
  <si>
    <t xml:space="preserve">The California Conservation Corps seeks to house 3 15-member crews of 18-25 years at the Groveland CRC for 8 months per year. The crew members will received significant training that is intended to build their skills and future employment and leadership prospects. The intent is that one crew (15 members) will be hired directly from the local community each year. </t>
  </si>
  <si>
    <t xml:space="preserve">ABT and Associates has completed one study that makes a conservative estimate of this social benefit - $852 per corpsmember per year in 2015$.  This amount has been multiplied by the number of corpmembers at the Groveland CRC over the planning period. </t>
  </si>
  <si>
    <t>2- The many benefits for this type of work are well documented in the literature but dollar values have not been assigned. The assumption is that the true benefit is substantially higher.</t>
  </si>
  <si>
    <t>1 - This is a strong benefit of community centers though not easily monetized.</t>
  </si>
  <si>
    <t>Travel time has been calculated based on a 52 mile, 1.5 hour round trip down a challenging mountain road. The estimate for both CRCs combined is that a combined 150 trips per day are avoided at an average value of travel (VOT) cost of $12.80 as provided by DOT.  
(Source: US Department of Transportation. Revised Departmental Guidance on Valuation of Travel Time in Economic Analysis. 2014. )</t>
  </si>
  <si>
    <t>The CRCs will both bring services to remote communities which will have multiple benefits. One benefit carbon emissions due to  driving down to Sonora or other cities to conduct business, attend events, and get basic health service like vaccinations.</t>
  </si>
  <si>
    <t xml:space="preserve">3- The final trips avoided will depend upon service offered at the facilities. </t>
  </si>
  <si>
    <t>The CRCs will host wellness events such as vaccination events or nutrition clinics.  Increased availability of these services is expected to both increase access for residents especially elderly. This access to basic information and services will likely reduce healthcare costs and improve wellness within the community.</t>
  </si>
  <si>
    <t xml:space="preserve"> + Though the benefit is likely final details will depend on programming in the buildings.  </t>
  </si>
  <si>
    <t>The CRCs will provide a facility for domestic animals and will have occasional visits by veterinarians.   Increased availability of these services is expected to both increase access for residents to participate and reduce animal care expense/increase well-being.</t>
  </si>
  <si>
    <t xml:space="preserve">The commercial kitchen will be used to prepare and distribute meals to the community.  This enhanced capacity will have benefit, especially for the high elderly population in the communities by reducing hunger and increasing access to healthy foods. </t>
  </si>
  <si>
    <t xml:space="preserve"> ++ The shelter will be available for Tuolumne fires and other adverse events and will also be able to accept evacuees from neighboring counties. Availability of this shelter will also reduce transportation time and cost to farther way shelter locations. The evacuation value of this shelter capacity has not been estimated due to the unpredictability of need.
</t>
  </si>
  <si>
    <t xml:space="preserve"> ++ Although this benefit is clear, records are not available for the Rim Fire of domestic animal losses or increase human casualty due to staying with animals. Additional survey work would be needed to refine this estimate.</t>
  </si>
  <si>
    <t>Construction of a multipurpose community center will serve both disaster management needs as well as provide the community with a location for community events and services and to house the California  Conservation Corps (CCC.)</t>
  </si>
  <si>
    <t>Each CRC will hire 2 full time staff members to operate each facility.</t>
  </si>
  <si>
    <t>Quantitative data on the cost to farmers of the damaged and destroyed infrastructure is not available. But anecdotal reports are consistent. 
+ More detailed survey information of range tenants would be needed to quantify and monetize this effect.</t>
  </si>
  <si>
    <t>During the Rim Fire, all schools in Tuolumne County were closed for at least 5 days and some for up to 7 days.  In total, 31,885 student-days of school were missed.    For the Model 30-Year fire after mitigation there is an assumed 30% reduction in childcare required due to reduced intensity and geography of fire.  Childcare is assumed at a conservative rate of $10/hr. for 6 hours in each day missed. 
(Source: Tuolumne County Superintendent of Schools.)</t>
  </si>
  <si>
    <t xml:space="preserve">The project will cover 8,000 acres at $1,900 per acre for fuel reduction. Additional expense of $285,000 is budgeted for forest service staff to conduct project layout, monitoring, and administration and to support vehicle and supply needs. </t>
  </si>
  <si>
    <t xml:space="preserve">The Biomass Facility will produce electricity from burning 24,000 Bone Dry Tons of wood waste per year starting immediately after construction.  Per California Senate Bill 1122, Bioenergy Feed-in Tariff, the power will be sold to the local utility, PG&amp;E. </t>
  </si>
  <si>
    <r>
      <t xml:space="preserve">To calculate the value of avoided carbon release the Greenhouse Gas Emission Factors for open biomass burning (2.06 tons CO2 equivalents/bone dry ton biomass) was subtracted from the emission factor for a biomass energy facility (1.76 tons CO2 equivalents/BDT.) The result, 0.30 tons CO2 equivalent/BDT was the calculated benefit of the biomass facility compared to open pile burning.  This benefit was then multiplied by the social cost of carbon, $51.43 (2015 $) found calculated by the U.S. Environmental Protection Agency. 
</t>
    </r>
    <r>
      <rPr>
        <sz val="11"/>
        <rFont val="Calibri"/>
        <family val="2"/>
        <scheme val="minor"/>
      </rPr>
      <t>Source: Biomass Energy Production in California: The Case for a Biomass Policy Initiative. 2000. National Renewable Energy Laboratory. P.47.
Environmental Protection Agency: http://www3.epa.gov/climate change/EPA activities/economics/scc.html</t>
    </r>
  </si>
  <si>
    <t>The project requires contingency dollars to cover potential project budget overrun and unforeseen delay. The contingency value is 10% of total lifecycle cost. The contingency is applied to lifecycle costs through 2022.</t>
  </si>
  <si>
    <t>Detailed demographics of potential kitchen users in Tuolumne County have not yet been developed. Data from surveys of existing kitchens around that nation have been used to estimate  revenue potential user profile and revenue prospects. Access to commercial quality kitchen facilities is extremely limited in the community so it is assumed that all revenue from the kitchens is new productivity.  Based on similar surveys it is estimated that 30 individual small businesses will use each  kitchen and will produce between $0 - $75,000 of revenue each year. Revenue has been distributed according to survey data compiled by Washtenaw County, Michigan into categories of $0, $0-$1000, $1001-$5,000, $5001-$15,000, $15,000-$50,000 and $50,000+.  Common activities include bakery, catering, value added products, prepared meals and food truck prep. See Tab: CRC Business Development for Calculation Details.
Source: Econsult Solutions, Inc. 2013. U.S. Kitchen Incubators: An Industry Snapshot.  http://www.econsultsolutions.com/wp-content/uploads/2013/08/ESI-SharedKitchenReport_2013.pdf
Washtenaw County, Michigan. 2013. Office of Community and Economic Development. http://www.ewashtenaw.org/government/departments/community-and-economic-development/plans-reports-data/workforce-development/2013/seeds-for-change-incubator-business-plan-2013.pdf</t>
  </si>
  <si>
    <t xml:space="preserve">The Community Resource Centers (CRC) will  provide ongoing business training to provide strong base skills to get students started with their own businesses. These are intense classes that have a high rate of business success for participants. </t>
  </si>
  <si>
    <t>Approximately 160 prospective or current business owners will take courses each year.  If these 20% are expected to start their own businesses or significantly grow their revenues with an average increase of $20,000. As an extremely conservative assumption revenue is only counted in the first year of the business start-up. This will greatly underestimate the long term benefits of this program in terms of overall economic activity and additional jobs added. See tab: CRC Business Development for details.
(Source: Tuolumne Economic Development Authority)</t>
  </si>
  <si>
    <t>Approximately 40 students per year will take these courses and 75% of these will be hired in the culinary field. Annual salary boost of 10% of their $30,000 salary is captured for each user through the analysis period. Again, this is considered a very conservative estimate since it does not capture the likely progression of participants into higher paid restaurant work. Nor does it account for students that shift to another career due to this experience. See tab: CRC Business Development for details.
(Source: Tuolumne Economic Development Authority)</t>
  </si>
  <si>
    <t xml:space="preserve"> + savings of as much as 20% per year in future utilities are expected. Data will be available further along in design and planning process</t>
  </si>
  <si>
    <t>CCC employment of 46 individuals annually for seasonal forest restoration work</t>
  </si>
  <si>
    <t>Reduced carbon emissions due to less driving off of the mountain.</t>
  </si>
  <si>
    <t>Assumptions:
20% of class participants start businesses
Revenue captured for a max of 30 business per year @$20k</t>
  </si>
  <si>
    <t>Trip Duration (hrs.)</t>
  </si>
  <si>
    <t>Avoided Transport Cost by Crews Living at CCC</t>
  </si>
  <si>
    <t>Number of cattle lost in Model Fire is estimated from cattle lost in Rim Fire based on communication with Ranchers and the County Ag Commissioner.</t>
  </si>
  <si>
    <t xml:space="preserve">Burn intensity over the fire areas was calculated based on historical experience and verified by Stanislaus National Forest staff.  While it is likely that the profile will change under the treatment scenario to reduce high intensity burned area and yield more low-mod intensity, this change has not yet be validated in research.  To be conservative the No Action profile is used in the action scenario as well. </t>
  </si>
  <si>
    <t>Estimate from CalFire and NFS based on best available knowledge and experience in this project area. Strategic use of management activities is expected to provide significant overall burn area reductions.</t>
  </si>
  <si>
    <t>During a major fire with large firefighting crews working in rugged terrain and thousands of residents requiring evacuation there are likely to be injuries, mostly minor, though serious injury and death is always a risk.</t>
  </si>
  <si>
    <t>Avoided Injury to residents and firefighters</t>
  </si>
  <si>
    <t xml:space="preserve">4 - This data is an estimation based on the number of residents evacuated and forecast to be involved.  Additional research may be able to provide more detailed information. </t>
  </si>
  <si>
    <t>Injuries Avoided</t>
  </si>
  <si>
    <t>Average Cost Per</t>
  </si>
  <si>
    <t>Ave</t>
  </si>
  <si>
    <t>Forest (Broad Leaf, Mixed, and Unknown)</t>
  </si>
  <si>
    <t>Inflation Correction Factor</t>
  </si>
  <si>
    <t>Mental Health Treatment  Costs
(Source: FEMA Final Sustainability Benefits Methodology Report - 2012 PP.10-13)</t>
  </si>
  <si>
    <t>Productivity Loss Due to Mental Health
(Source: FEMA Final Sustainability Benefits Methodology Report - 2012 PP.10-13)</t>
  </si>
  <si>
    <t>CCC Rental-Utilities/Year</t>
  </si>
  <si>
    <t>Sherriff Department Community Service Unit</t>
  </si>
  <si>
    <t xml:space="preserve">Annual Revenue </t>
  </si>
  <si>
    <t>Low Cost of Carbon Emissions ($/tCO2)</t>
  </si>
  <si>
    <t>High Cost of Carbon Emissions ($/tCO2)</t>
  </si>
  <si>
    <t>Trip Reduction Calculations for CRCs</t>
  </si>
  <si>
    <t>2- Details will be refined during further program design and  development.</t>
  </si>
  <si>
    <t>2- This is a planning estimate based on conceptual design.  Facility design, planning, and site selection may raise or lower staffing requirements</t>
  </si>
  <si>
    <t>2- This is a planning estimate based on conceptual design.  Facility design, planning, and site selection may raise or lower overhead requirements</t>
  </si>
  <si>
    <t>2- This is a planning estimate based on conceptual design.  Facility design, planning, and site selection may raise or lower the O&amp;M requirements.</t>
  </si>
  <si>
    <t>2- This is a planning estimate based on conceptual design.  Facility design, planning, and site selection may raise or lower the construction labor requirement.</t>
  </si>
  <si>
    <t>2- Details will be refined during further program development.</t>
  </si>
  <si>
    <t>Injury rates for fires are very difficult to predict. Many fires have few injuries but others depending on fire behavior and terrain can have injuries and deaths. Detailed records were not available for this analysis so a conservative estimate of 50 injuries avoided through reduced fire size and intensity has been used. The majority, 40, were assigned as AIS1 minor with the remaining distirbuted in the other severity categories with a single death. Detailed calculations on tab: Firefighting and Injury Cost. 
(Source: Value of Statistical Life and Abbreviated Injury Scale (AIS) Monetization.)</t>
  </si>
  <si>
    <t>Discount Rate = 3%
Project Life = 30 Years</t>
  </si>
  <si>
    <t>Discount Rate = 7%
Project Life = 30 Years</t>
  </si>
  <si>
    <t xml:space="preserve">The CRCs will both bring services to remote communities which will have multiple benefits. One benefit is reduced time and expense driving down to Sonora or other cities to conduct business, attend events, and get basic health services like vaccinations. In addition this reduced travel has added benefit of reduce hazard of driving the challenging road that is especially important for elderly residents.  </t>
  </si>
  <si>
    <t xml:space="preserve">4- The final trips avoided will depend upon service offered at the facilities. </t>
  </si>
  <si>
    <t>Avoided Travel Combined for Both CRCs</t>
  </si>
  <si>
    <t xml:space="preserve">Avoided % Destroyed </t>
  </si>
  <si>
    <t>Avoided #
 Destroyed</t>
  </si>
  <si>
    <t>No-Action</t>
  </si>
  <si>
    <r>
      <rPr>
        <b/>
        <sz val="14"/>
        <color theme="1"/>
        <rFont val="Calibri"/>
        <family val="2"/>
        <scheme val="minor"/>
      </rPr>
      <t>With-Action</t>
    </r>
    <r>
      <rPr>
        <b/>
        <sz val="12"/>
        <color theme="1"/>
        <rFont val="Calibri"/>
        <family val="2"/>
        <scheme val="minor"/>
      </rPr>
      <t xml:space="preserve">
(Fuel Break/Biomass Removal)</t>
    </r>
  </si>
  <si>
    <t>Monetized Benefit
(NPV 30 Years, 
7% Discount Rate)</t>
  </si>
  <si>
    <t>Monetized Benefit
(NPV 30 Years, 
3% Discount Rate)</t>
  </si>
  <si>
    <r>
      <t xml:space="preserve">Firefighting costs for the Model 30-Year Fire are based on actual costs experienced in the Stanislaus National Forest over the past 20 years. An average per acre cost was calculated, although the range is quite large, with larger fires having a relatively lower per acre cost as would be expected. The per acre value used in these calculations was $571/acre and appears to be an appropriate value for the anticipated scale of the Model 30-Year fire.  The avoided acreage of the fire is 45,000.  All data was provided by U.S. Forest Service. Additional detail is on the workbook tab </t>
    </r>
    <r>
      <rPr>
        <b/>
        <i/>
        <sz val="11"/>
        <color theme="1"/>
        <rFont val="Calibri"/>
        <family val="2"/>
        <scheme val="minor"/>
      </rPr>
      <t>Firefighting and Injury Cost</t>
    </r>
    <r>
      <rPr>
        <sz val="11"/>
        <color theme="1"/>
        <rFont val="Calibri"/>
        <family val="2"/>
        <scheme val="minor"/>
      </rPr>
      <t xml:space="preserve">. </t>
    </r>
  </si>
  <si>
    <r>
      <rPr>
        <b/>
        <sz val="20"/>
        <color theme="1"/>
        <rFont val="Calibri"/>
        <family val="2"/>
        <scheme val="minor"/>
      </rPr>
      <t>Guide to this workbook</t>
    </r>
    <r>
      <rPr>
        <sz val="20"/>
        <color theme="1"/>
        <rFont val="Calibri"/>
        <family val="2"/>
        <scheme val="minor"/>
      </rPr>
      <t xml:space="preserve">
&gt; </t>
    </r>
    <r>
      <rPr>
        <b/>
        <i/>
        <sz val="20"/>
        <color theme="1"/>
        <rFont val="Calibri"/>
        <family val="2"/>
        <scheme val="minor"/>
      </rPr>
      <t>NDRC Format</t>
    </r>
    <r>
      <rPr>
        <sz val="20"/>
        <color theme="1"/>
        <rFont val="Calibri"/>
        <family val="2"/>
        <scheme val="minor"/>
      </rPr>
      <t xml:space="preserve"> (Green Tab) Includes all Cost/Benefit Narrative, high-level calculations, and annual distributions of costs and benefits
&gt; </t>
    </r>
    <r>
      <rPr>
        <b/>
        <i/>
        <sz val="20"/>
        <color theme="1"/>
        <rFont val="Calibri"/>
        <family val="2"/>
        <scheme val="minor"/>
      </rPr>
      <t>Benefit Cost Ratios</t>
    </r>
    <r>
      <rPr>
        <sz val="20"/>
        <color theme="1"/>
        <rFont val="Calibri"/>
        <family val="2"/>
        <scheme val="minor"/>
      </rPr>
      <t xml:space="preserve"> (1st Orange Tab) Shows summary results for each project and category for Discount Rates of 7% and 3%
&gt; Gray Tabs show more detailed calculations supporting calculations incuded in the </t>
    </r>
    <r>
      <rPr>
        <b/>
        <i/>
        <sz val="20"/>
        <color theme="1"/>
        <rFont val="Calibri"/>
        <family val="2"/>
        <scheme val="minor"/>
      </rPr>
      <t>NDRC Format</t>
    </r>
    <r>
      <rPr>
        <sz val="20"/>
        <color theme="1"/>
        <rFont val="Calibri"/>
        <family val="2"/>
        <scheme val="minor"/>
      </rPr>
      <t xml:space="preserve"> worksheet for each cost and benefit
&gt; </t>
    </r>
    <r>
      <rPr>
        <b/>
        <sz val="20"/>
        <color theme="1"/>
        <rFont val="Calibri"/>
        <family val="2"/>
        <scheme val="minor"/>
      </rPr>
      <t>Data Summary</t>
    </r>
    <r>
      <rPr>
        <sz val="20"/>
        <color theme="1"/>
        <rFont val="Calibri"/>
        <family val="2"/>
        <scheme val="minor"/>
      </rPr>
      <t xml:space="preserve"> (Blue Tab) is for data management - do not use.
</t>
    </r>
  </si>
  <si>
    <t>Ongoing maintenance of the facility is estimated at 3% of capital equipment cost.</t>
  </si>
  <si>
    <t xml:space="preserve">Groveland  CRC &amp; CCC O&amp;M </t>
  </si>
  <si>
    <t xml:space="preserve">Tuolumne City CRC O&amp;M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</si>
</sst>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_-* #,##0.00_-;\-* #,##0.00_-;_-* &quot;-&quot;??_-;_-@_-"/>
    <numFmt numFmtId="167" formatCode="0.00000"/>
    <numFmt numFmtId="168" formatCode="&quot;$&quot;#,##0"/>
    <numFmt numFmtId="169" formatCode="&quot;$&quot;#,##0.00"/>
    <numFmt numFmtId="170" formatCode="_-* #,##0_-;\-* #,##0_-;_-* &quot;-&quot;??_-;_-@_-"/>
    <numFmt numFmtId="171" formatCode="_-&quot;$&quot;* #,##0_-;\-&quot;$&quot;* #,##0_-;_-&quot;$&quot;* &quot;-&quot;??_-;_-@_-"/>
    <numFmt numFmtId="172" formatCode="&quot;$&quot;#,##0;[Red]&quot;$&quot;#,##0"/>
    <numFmt numFmtId="173" formatCode="&quot;$&quot;#,##0.00;[Red]&quot;$&quot;#,##0.00"/>
    <numFmt numFmtId="174" formatCode="_(* #,##0_);_(* \(#,##0\);_(* &quot;-&quot;??_);_(@_)"/>
    <numFmt numFmtId="175" formatCode="_-* #,##0.000_-;\-* #,##0.000_-;_-* &quot;-&quot;??_-;_-@_-"/>
    <numFmt numFmtId="176" formatCode="_(&quot;$&quot;* #,##0_);_(&quot;$&quot;* \(#,##0\);_(&quot;$&quot;* &quot;-&quot;??_);_(@_)"/>
  </numFmts>
  <fonts count="4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6"/>
      <color theme="1"/>
      <name val="Calibri"/>
      <family val="2"/>
      <scheme val="minor"/>
    </font>
    <font>
      <sz val="1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22"/>
      <color theme="1"/>
      <name val="Calibri"/>
      <family val="2"/>
      <scheme val="minor"/>
    </font>
    <font>
      <sz val="14"/>
      <color theme="1"/>
      <name val="Calibri"/>
      <family val="2"/>
      <scheme val="minor"/>
    </font>
    <font>
      <b/>
      <sz val="12"/>
      <color theme="1"/>
      <name val="Calibri"/>
      <family val="2"/>
      <scheme val="minor"/>
    </font>
    <font>
      <b/>
      <sz val="18"/>
      <color theme="1"/>
      <name val="Calibri"/>
      <family val="2"/>
      <scheme val="minor"/>
    </font>
    <font>
      <sz val="16"/>
      <color theme="1"/>
      <name val="Calibri"/>
      <family val="2"/>
      <scheme val="minor"/>
    </font>
    <font>
      <sz val="14"/>
      <color rgb="FFFF0000"/>
      <name val="Calibri"/>
      <family val="2"/>
      <scheme val="minor"/>
    </font>
    <font>
      <i/>
      <sz val="11"/>
      <color theme="1"/>
      <name val="Calibri"/>
      <family val="2"/>
      <scheme val="minor"/>
    </font>
    <font>
      <sz val="10"/>
      <color theme="1"/>
      <name val="Calibri"/>
      <family val="2"/>
      <scheme val="minor"/>
    </font>
    <font>
      <sz val="10"/>
      <name val="Geneva"/>
    </font>
    <font>
      <b/>
      <sz val="9"/>
      <color indexed="81"/>
      <name val="Tahoma"/>
      <family val="2"/>
    </font>
    <font>
      <sz val="9"/>
      <color indexed="81"/>
      <name val="Tahoma"/>
      <family val="2"/>
    </font>
    <font>
      <sz val="18"/>
      <color theme="1"/>
      <name val="Calibri"/>
      <family val="2"/>
      <scheme val="minor"/>
    </font>
    <font>
      <sz val="14"/>
      <name val="Calibri"/>
      <family val="2"/>
      <scheme val="minor"/>
    </font>
    <font>
      <b/>
      <sz val="18"/>
      <name val="Calibri"/>
      <family val="2"/>
      <scheme val="minor"/>
    </font>
    <font>
      <sz val="16"/>
      <color rgb="FFFF0000"/>
      <name val="Calibri"/>
      <family val="2"/>
      <scheme val="minor"/>
    </font>
    <font>
      <b/>
      <sz val="10"/>
      <color theme="1"/>
      <name val="Calibri"/>
      <family val="2"/>
      <scheme val="minor"/>
    </font>
    <font>
      <b/>
      <sz val="14"/>
      <name val="Calibri"/>
      <family val="2"/>
      <scheme val="minor"/>
    </font>
    <font>
      <b/>
      <i/>
      <sz val="11"/>
      <color theme="1"/>
      <name val="Calibri"/>
      <family val="2"/>
      <scheme val="minor"/>
    </font>
    <font>
      <b/>
      <sz val="11"/>
      <color rgb="FF000000"/>
      <name val="Calibri"/>
      <family val="2"/>
      <scheme val="minor"/>
    </font>
    <font>
      <sz val="20"/>
      <color theme="1"/>
      <name val="Calibri"/>
      <family val="2"/>
      <scheme val="minor"/>
    </font>
    <font>
      <b/>
      <i/>
      <sz val="20"/>
      <color theme="1"/>
      <name val="Calibri"/>
      <family val="2"/>
      <scheme val="minor"/>
    </font>
    <font>
      <b/>
      <sz val="24"/>
      <color theme="1"/>
      <name val="Calibri"/>
      <family val="2"/>
      <scheme val="minor"/>
    </font>
    <font>
      <sz val="24"/>
      <color theme="1"/>
      <name val="Calibri"/>
      <family val="2"/>
      <scheme val="minor"/>
    </font>
    <font>
      <b/>
      <sz val="14"/>
      <name val="Arial"/>
      <family val="2"/>
    </font>
    <font>
      <b/>
      <sz val="10"/>
      <name val="Arial"/>
      <family val="2"/>
    </font>
    <font>
      <sz val="14"/>
      <name val="Arial"/>
      <family val="2"/>
    </font>
    <font>
      <sz val="8"/>
      <name val="Calibri"/>
      <family val="2"/>
      <scheme val="minor"/>
    </font>
    <font>
      <i/>
      <sz val="11"/>
      <name val="Calibri"/>
      <family val="2"/>
      <scheme val="minor"/>
    </font>
    <font>
      <b/>
      <sz val="20"/>
      <color theme="1"/>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8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C5D9F1"/>
        <bgColor rgb="FF000000"/>
      </patternFill>
    </fill>
    <fill>
      <patternFill patternType="solid">
        <fgColor theme="7" tint="0.5999938962981048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526">
    <xf numFmtId="0" fontId="0" fillId="0" borderId="0"/>
    <xf numFmtId="165" fontId="6" fillId="0" borderId="0" applyFont="0" applyFill="0" applyBorder="0" applyAlignment="0" applyProtection="0"/>
    <xf numFmtId="0" fontId="5" fillId="0" borderId="0"/>
    <xf numFmtId="0" fontId="12" fillId="0" borderId="0"/>
    <xf numFmtId="9" fontId="6"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6" fontId="6"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3" fillId="0" borderId="0"/>
    <xf numFmtId="43" fontId="6"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501">
    <xf numFmtId="0" fontId="0" fillId="0" borderId="0" xfId="0"/>
    <xf numFmtId="0" fontId="0" fillId="0" borderId="0" xfId="0"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9" fillId="5" borderId="0" xfId="0" applyFont="1" applyFill="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170" fontId="0" fillId="0" borderId="0" xfId="85" applyNumberFormat="1" applyFont="1"/>
    <xf numFmtId="0" fontId="0" fillId="2" borderId="0" xfId="0" applyFill="1" applyAlignment="1">
      <alignment vertical="center"/>
    </xf>
    <xf numFmtId="0" fontId="0" fillId="2" borderId="2" xfId="0" applyFill="1" applyBorder="1" applyAlignment="1">
      <alignment horizontal="center" vertical="center"/>
    </xf>
    <xf numFmtId="168" fontId="0" fillId="0" borderId="2" xfId="0" applyNumberFormat="1" applyFill="1" applyBorder="1" applyAlignment="1">
      <alignment vertical="center"/>
    </xf>
    <xf numFmtId="0" fontId="9" fillId="8" borderId="0" xfId="0" applyFont="1" applyFill="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19" fillId="0" borderId="0" xfId="0" applyFont="1" applyAlignment="1">
      <alignment vertical="center"/>
    </xf>
    <xf numFmtId="0" fontId="0" fillId="6" borderId="0" xfId="0" applyFill="1" applyAlignment="1">
      <alignment vertical="center"/>
    </xf>
    <xf numFmtId="0" fontId="0" fillId="0" borderId="0" xfId="0" applyAlignment="1">
      <alignment vertical="center" wrapText="1"/>
    </xf>
    <xf numFmtId="0" fontId="9" fillId="0" borderId="0" xfId="0" applyFont="1" applyFill="1" applyAlignment="1">
      <alignment vertical="center"/>
    </xf>
    <xf numFmtId="0" fontId="9" fillId="2" borderId="0" xfId="0" applyFont="1" applyFill="1" applyAlignment="1">
      <alignment horizontal="center" vertical="center"/>
    </xf>
    <xf numFmtId="0" fontId="9" fillId="9" borderId="0" xfId="0" applyFont="1" applyFill="1" applyAlignment="1">
      <alignment horizontal="center" vertical="center" wrapText="1"/>
    </xf>
    <xf numFmtId="168" fontId="0" fillId="0" borderId="0" xfId="0" applyNumberFormat="1" applyAlignment="1">
      <alignment vertical="center"/>
    </xf>
    <xf numFmtId="0" fontId="18" fillId="0" borderId="0" xfId="0" applyFont="1" applyAlignment="1">
      <alignment vertical="center"/>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0" xfId="0" applyFont="1" applyBorder="1" applyAlignment="1">
      <alignment horizontal="left" vertical="center" wrapText="1"/>
    </xf>
    <xf numFmtId="3" fontId="7" fillId="0" borderId="0" xfId="232" applyNumberFormat="1" applyFont="1" applyBorder="1" applyAlignment="1">
      <alignment horizontal="center" vertical="center"/>
    </xf>
    <xf numFmtId="0" fontId="26" fillId="0" borderId="0" xfId="0" applyFont="1" applyAlignment="1">
      <alignment vertical="center"/>
    </xf>
    <xf numFmtId="0" fontId="0" fillId="0" borderId="2" xfId="0" applyBorder="1" applyAlignment="1">
      <alignment vertical="center"/>
    </xf>
    <xf numFmtId="174" fontId="0" fillId="0" borderId="2" xfId="232" applyNumberFormat="1" applyFont="1" applyBorder="1" applyAlignment="1">
      <alignment vertical="center"/>
    </xf>
    <xf numFmtId="0" fontId="0" fillId="0" borderId="0" xfId="0" applyBorder="1" applyAlignment="1">
      <alignment vertical="center"/>
    </xf>
    <xf numFmtId="9" fontId="7" fillId="0" borderId="0" xfId="4" applyFont="1" applyFill="1" applyBorder="1" applyAlignment="1">
      <alignment vertical="center"/>
    </xf>
    <xf numFmtId="0" fontId="7" fillId="0" borderId="2" xfId="0" applyFont="1" applyFill="1" applyBorder="1" applyAlignment="1">
      <alignment vertical="center"/>
    </xf>
    <xf numFmtId="0" fontId="7" fillId="0" borderId="0" xfId="0" applyFont="1" applyFill="1" applyBorder="1" applyAlignment="1">
      <alignment vertical="center"/>
    </xf>
    <xf numFmtId="10" fontId="0" fillId="0" borderId="2" xfId="4" applyNumberFormat="1" applyFont="1" applyBorder="1" applyAlignment="1">
      <alignment vertical="center"/>
    </xf>
    <xf numFmtId="3" fontId="0" fillId="7" borderId="2" xfId="0" applyNumberFormat="1" applyFill="1" applyBorder="1" applyAlignment="1">
      <alignment vertical="center"/>
    </xf>
    <xf numFmtId="3" fontId="0" fillId="0" borderId="0" xfId="0" applyNumberFormat="1" applyAlignment="1">
      <alignment vertical="center"/>
    </xf>
    <xf numFmtId="9" fontId="0" fillId="0" borderId="0" xfId="4" applyFont="1" applyAlignment="1">
      <alignment vertical="center"/>
    </xf>
    <xf numFmtId="9" fontId="0" fillId="0" borderId="2" xfId="0" applyNumberFormat="1" applyBorder="1" applyAlignment="1">
      <alignment vertical="center"/>
    </xf>
    <xf numFmtId="0" fontId="0" fillId="0" borderId="2" xfId="0" applyFill="1" applyBorder="1" applyAlignment="1">
      <alignment vertical="center"/>
    </xf>
    <xf numFmtId="3" fontId="0" fillId="0" borderId="2" xfId="4" applyNumberFormat="1" applyFont="1" applyBorder="1" applyAlignment="1">
      <alignment vertical="center"/>
    </xf>
    <xf numFmtId="168" fontId="0" fillId="0" borderId="2" xfId="0" applyNumberFormat="1" applyBorder="1" applyAlignment="1">
      <alignment vertical="center"/>
    </xf>
    <xf numFmtId="0" fontId="7" fillId="0" borderId="0" xfId="0" applyFont="1" applyBorder="1" applyAlignment="1">
      <alignment vertical="center"/>
    </xf>
    <xf numFmtId="3" fontId="7" fillId="0" borderId="0" xfId="0" applyNumberFormat="1" applyFont="1" applyBorder="1" applyAlignment="1">
      <alignment vertical="center"/>
    </xf>
    <xf numFmtId="168" fontId="7" fillId="0" borderId="0" xfId="0" applyNumberFormat="1" applyFont="1" applyAlignment="1">
      <alignment vertical="center"/>
    </xf>
    <xf numFmtId="0" fontId="19" fillId="0" borderId="0" xfId="0" applyFont="1" applyAlignment="1">
      <alignment horizontal="center" vertical="center" wrapText="1"/>
    </xf>
    <xf numFmtId="0" fontId="9" fillId="2" borderId="0" xfId="0" applyFont="1" applyFill="1" applyAlignment="1">
      <alignment horizontal="right" vertical="center"/>
    </xf>
    <xf numFmtId="0" fontId="0" fillId="0" borderId="0" xfId="0" applyFill="1" applyAlignment="1">
      <alignment vertical="center"/>
    </xf>
    <xf numFmtId="168" fontId="7" fillId="2" borderId="0" xfId="0" applyNumberFormat="1" applyFont="1" applyFill="1" applyAlignment="1">
      <alignment vertical="center"/>
    </xf>
    <xf numFmtId="168" fontId="9" fillId="10" borderId="0" xfId="0" applyNumberFormat="1" applyFont="1" applyFill="1" applyAlignment="1">
      <alignment vertical="center"/>
    </xf>
    <xf numFmtId="1" fontId="17" fillId="0" borderId="0" xfId="0" applyNumberFormat="1" applyFont="1" applyFill="1" applyAlignment="1">
      <alignment vertical="center"/>
    </xf>
    <xf numFmtId="169" fontId="17" fillId="0" borderId="0" xfId="0" applyNumberFormat="1" applyFont="1" applyAlignment="1">
      <alignment vertical="center"/>
    </xf>
    <xf numFmtId="0" fontId="0" fillId="2" borderId="2" xfId="0" applyFill="1" applyBorder="1" applyAlignment="1">
      <alignment vertical="center"/>
    </xf>
    <xf numFmtId="170" fontId="0" fillId="0" borderId="2" xfId="85" applyNumberFormat="1" applyFont="1" applyFill="1" applyBorder="1" applyAlignment="1">
      <alignment vertical="center"/>
    </xf>
    <xf numFmtId="175" fontId="0" fillId="0" borderId="2" xfId="85" applyNumberFormat="1" applyFont="1" applyFill="1" applyBorder="1" applyAlignment="1">
      <alignment vertical="center"/>
    </xf>
    <xf numFmtId="9" fontId="0" fillId="0" borderId="2" xfId="4" applyFont="1" applyFill="1" applyBorder="1" applyAlignment="1">
      <alignment vertical="center"/>
    </xf>
    <xf numFmtId="0" fontId="0" fillId="3" borderId="0" xfId="0" applyFill="1" applyAlignment="1">
      <alignment horizontal="center" vertical="center" wrapText="1"/>
    </xf>
    <xf numFmtId="171" fontId="9" fillId="0" borderId="2" xfId="1" applyNumberFormat="1" applyFont="1" applyFill="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7" fillId="2" borderId="0" xfId="0" applyFont="1" applyFill="1" applyBorder="1" applyAlignment="1">
      <alignment horizontal="right" vertical="center" wrapText="1"/>
    </xf>
    <xf numFmtId="0" fontId="0" fillId="0" borderId="2" xfId="0" applyBorder="1" applyAlignment="1">
      <alignment vertical="center" wrapText="1"/>
    </xf>
    <xf numFmtId="169" fontId="0" fillId="0" borderId="2" xfId="0" applyNumberFormat="1" applyBorder="1" applyAlignment="1">
      <alignment vertical="center"/>
    </xf>
    <xf numFmtId="0" fontId="19" fillId="0" borderId="0" xfId="0" applyFont="1" applyAlignment="1">
      <alignment vertical="center" wrapText="1"/>
    </xf>
    <xf numFmtId="0" fontId="7" fillId="2" borderId="2" xfId="0" applyFont="1" applyFill="1" applyBorder="1" applyAlignment="1">
      <alignment horizontal="left" vertical="center" wrapText="1"/>
    </xf>
    <xf numFmtId="0" fontId="9" fillId="2" borderId="2" xfId="0" applyFont="1" applyFill="1" applyBorder="1" applyAlignment="1">
      <alignment vertical="center"/>
    </xf>
    <xf numFmtId="0" fontId="0" fillId="0" borderId="2" xfId="0" applyFill="1" applyBorder="1" applyAlignment="1">
      <alignment vertical="center" wrapText="1"/>
    </xf>
    <xf numFmtId="49" fontId="0" fillId="0" borderId="2" xfId="0" applyNumberFormat="1" applyFont="1" applyFill="1" applyBorder="1" applyAlignment="1">
      <alignment vertical="center" wrapText="1"/>
    </xf>
    <xf numFmtId="3" fontId="0" fillId="0" borderId="2" xfId="0" applyNumberFormat="1" applyFill="1" applyBorder="1" applyAlignment="1">
      <alignment vertical="center"/>
    </xf>
    <xf numFmtId="49" fontId="0" fillId="0" borderId="2" xfId="0" applyNumberFormat="1" applyFont="1" applyFill="1" applyBorder="1" applyAlignment="1">
      <alignment vertical="center"/>
    </xf>
    <xf numFmtId="0" fontId="0" fillId="0" borderId="0" xfId="0" applyFill="1" applyBorder="1" applyAlignment="1">
      <alignment vertical="center"/>
    </xf>
    <xf numFmtId="49" fontId="7" fillId="0" borderId="0" xfId="0" applyNumberFormat="1" applyFont="1" applyFill="1" applyBorder="1" applyAlignment="1">
      <alignment vertical="center" wrapText="1"/>
    </xf>
    <xf numFmtId="3" fontId="7" fillId="0" borderId="0" xfId="0" applyNumberFormat="1" applyFont="1" applyFill="1" applyBorder="1" applyAlignment="1">
      <alignment horizontal="center" vertical="center"/>
    </xf>
    <xf numFmtId="0" fontId="9" fillId="2" borderId="0" xfId="0" applyFont="1" applyFill="1" applyAlignment="1">
      <alignment vertical="center"/>
    </xf>
    <xf numFmtId="49" fontId="7" fillId="2" borderId="0" xfId="0" applyNumberFormat="1" applyFont="1" applyFill="1" applyBorder="1" applyAlignment="1">
      <alignment vertical="center" wrapText="1"/>
    </xf>
    <xf numFmtId="3" fontId="0" fillId="0" borderId="2" xfId="0" applyNumberFormat="1" applyBorder="1" applyAlignment="1">
      <alignment vertical="center"/>
    </xf>
    <xf numFmtId="1" fontId="0" fillId="0" borderId="2" xfId="0" applyNumberFormat="1" applyFont="1" applyFill="1" applyBorder="1" applyAlignment="1">
      <alignment horizontal="right" vertical="center"/>
    </xf>
    <xf numFmtId="168" fontId="0" fillId="0" borderId="2" xfId="0" applyNumberFormat="1" applyFont="1" applyFill="1" applyBorder="1" applyAlignment="1">
      <alignment vertical="center"/>
    </xf>
    <xf numFmtId="1" fontId="0" fillId="0" borderId="2" xfId="0" applyNumberFormat="1" applyFont="1" applyFill="1" applyBorder="1" applyAlignment="1">
      <alignment vertical="center"/>
    </xf>
    <xf numFmtId="1" fontId="0" fillId="0" borderId="2" xfId="0" applyNumberFormat="1" applyBorder="1" applyAlignment="1">
      <alignment horizontal="right" vertical="center"/>
    </xf>
    <xf numFmtId="168" fontId="7" fillId="0" borderId="2" xfId="0" applyNumberFormat="1" applyFont="1" applyFill="1" applyBorder="1" applyAlignment="1">
      <alignment vertical="center"/>
    </xf>
    <xf numFmtId="0" fontId="7" fillId="2" borderId="2" xfId="0" applyFont="1" applyFill="1" applyBorder="1" applyAlignment="1">
      <alignment horizontal="center" vertical="center" wrapText="1"/>
    </xf>
    <xf numFmtId="0" fontId="0" fillId="0" borderId="0" xfId="0" applyFill="1" applyAlignment="1">
      <alignment horizontal="center" vertical="center"/>
    </xf>
    <xf numFmtId="0" fontId="9" fillId="2" borderId="2" xfId="0" applyFont="1" applyFill="1" applyBorder="1" applyAlignment="1">
      <alignment horizontal="center" vertical="center"/>
    </xf>
    <xf numFmtId="49" fontId="7" fillId="2" borderId="2" xfId="0" applyNumberFormat="1" applyFont="1" applyFill="1" applyBorder="1" applyAlignment="1">
      <alignment vertical="center" wrapText="1"/>
    </xf>
    <xf numFmtId="9" fontId="7" fillId="2" borderId="2" xfId="4" applyFont="1" applyFill="1" applyBorder="1" applyAlignment="1">
      <alignment vertical="center"/>
    </xf>
    <xf numFmtId="3" fontId="7" fillId="2" borderId="2" xfId="0" applyNumberFormat="1" applyFont="1" applyFill="1" applyBorder="1" applyAlignment="1">
      <alignment vertical="center"/>
    </xf>
    <xf numFmtId="49" fontId="7" fillId="2" borderId="5" xfId="0" applyNumberFormat="1" applyFont="1" applyFill="1" applyBorder="1" applyAlignment="1">
      <alignment horizontal="right" vertical="center"/>
    </xf>
    <xf numFmtId="3" fontId="7" fillId="2" borderId="0" xfId="0" applyNumberFormat="1" applyFont="1" applyFill="1" applyBorder="1" applyAlignment="1">
      <alignment vertical="center"/>
    </xf>
    <xf numFmtId="0" fontId="0" fillId="2" borderId="0" xfId="0" applyFill="1" applyBorder="1" applyAlignment="1">
      <alignment vertical="center"/>
    </xf>
    <xf numFmtId="0" fontId="30" fillId="2" borderId="2" xfId="0" applyFont="1" applyFill="1" applyBorder="1" applyAlignment="1">
      <alignment horizontal="center" vertical="center"/>
    </xf>
    <xf numFmtId="0" fontId="30" fillId="2" borderId="2" xfId="0" applyFont="1" applyFill="1" applyBorder="1" applyAlignment="1">
      <alignment horizontal="center" vertical="center" wrapText="1"/>
    </xf>
    <xf numFmtId="0" fontId="22" fillId="0" borderId="0" xfId="0" applyFont="1" applyAlignment="1">
      <alignment horizontal="center" vertical="center"/>
    </xf>
    <xf numFmtId="174" fontId="7" fillId="2" borderId="2" xfId="232" applyNumberFormat="1" applyFont="1" applyFill="1" applyBorder="1" applyAlignment="1">
      <alignment vertical="center"/>
    </xf>
    <xf numFmtId="10" fontId="7" fillId="2" borderId="2" xfId="0" applyNumberFormat="1" applyFont="1" applyFill="1" applyBorder="1" applyAlignment="1">
      <alignment vertical="center"/>
    </xf>
    <xf numFmtId="0" fontId="31" fillId="0" borderId="1" xfId="0" applyFont="1" applyBorder="1" applyAlignment="1">
      <alignment horizontal="left" vertical="center"/>
    </xf>
    <xf numFmtId="0" fontId="7" fillId="2" borderId="0" xfId="0" applyFont="1" applyFill="1" applyAlignment="1">
      <alignment vertical="center"/>
    </xf>
    <xf numFmtId="0" fontId="0" fillId="0" borderId="0" xfId="0" applyFont="1" applyFill="1" applyAlignment="1">
      <alignment horizontal="left" vertical="center" wrapText="1"/>
    </xf>
    <xf numFmtId="0" fontId="0" fillId="0" borderId="0" xfId="0"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8" fontId="7" fillId="2" borderId="2" xfId="0" applyNumberFormat="1" applyFont="1" applyFill="1" applyBorder="1" applyAlignment="1">
      <alignment vertical="center"/>
    </xf>
    <xf numFmtId="168" fontId="0" fillId="2" borderId="0" xfId="0" applyNumberFormat="1" applyFill="1" applyAlignment="1">
      <alignment vertical="center"/>
    </xf>
    <xf numFmtId="2" fontId="21" fillId="0" borderId="2" xfId="0" applyNumberFormat="1" applyFont="1" applyBorder="1" applyAlignment="1">
      <alignment horizontal="center" vertical="center"/>
    </xf>
    <xf numFmtId="0" fontId="16" fillId="6" borderId="0" xfId="0" applyFont="1" applyFill="1" applyAlignment="1">
      <alignment vertical="center"/>
    </xf>
    <xf numFmtId="0" fontId="16" fillId="0" borderId="0" xfId="0" applyFont="1" applyAlignment="1">
      <alignment vertical="center"/>
    </xf>
    <xf numFmtId="166" fontId="16" fillId="6" borderId="0" xfId="85" applyFont="1" applyFill="1" applyAlignment="1">
      <alignment vertical="center"/>
    </xf>
    <xf numFmtId="0" fontId="4" fillId="0" borderId="0" xfId="0" applyFont="1"/>
    <xf numFmtId="0" fontId="4" fillId="0" borderId="0" xfId="0" applyFont="1" applyAlignment="1">
      <alignment vertical="center"/>
    </xf>
    <xf numFmtId="0" fontId="9" fillId="11" borderId="0" xfId="0" applyFont="1" applyFill="1" applyAlignment="1">
      <alignment vertical="center"/>
    </xf>
    <xf numFmtId="173" fontId="9" fillId="11" borderId="0" xfId="0" applyNumberFormat="1" applyFont="1" applyFill="1" applyAlignment="1">
      <alignmen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9" fontId="16" fillId="0" borderId="2" xfId="4" applyFont="1" applyFill="1" applyBorder="1" applyAlignment="1">
      <alignment horizontal="center" vertical="center" wrapText="1"/>
    </xf>
    <xf numFmtId="9" fontId="16" fillId="7" borderId="2" xfId="4" applyFont="1" applyFill="1" applyBorder="1" applyAlignment="1">
      <alignment horizontal="center" vertical="center" wrapText="1"/>
    </xf>
    <xf numFmtId="172" fontId="16" fillId="0" borderId="2" xfId="85" applyNumberFormat="1" applyFont="1" applyFill="1" applyBorder="1" applyAlignment="1">
      <alignment horizontal="center" vertical="center" wrapText="1"/>
    </xf>
    <xf numFmtId="172" fontId="16" fillId="7" borderId="2" xfId="85" applyNumberFormat="1" applyFont="1" applyFill="1" applyBorder="1" applyAlignment="1">
      <alignment horizontal="center" vertical="center" wrapText="1"/>
    </xf>
    <xf numFmtId="172" fontId="16" fillId="0" borderId="2" xfId="4" applyNumberFormat="1" applyFont="1" applyFill="1" applyBorder="1" applyAlignment="1">
      <alignment horizontal="center" vertical="center" wrapText="1"/>
    </xf>
    <xf numFmtId="172" fontId="9" fillId="0" borderId="2" xfId="0" applyNumberFormat="1" applyFont="1" applyFill="1" applyBorder="1" applyAlignment="1">
      <alignment horizontal="center" vertical="center" wrapText="1"/>
    </xf>
    <xf numFmtId="2" fontId="16" fillId="0" borderId="2" xfId="85" applyNumberFormat="1" applyFont="1" applyFill="1" applyBorder="1" applyAlignment="1">
      <alignment horizontal="center" vertical="center" wrapText="1"/>
    </xf>
    <xf numFmtId="0" fontId="16" fillId="0" borderId="2" xfId="4" applyNumberFormat="1" applyFont="1" applyFill="1" applyBorder="1" applyAlignment="1">
      <alignment horizontal="center" vertical="center" wrapText="1"/>
    </xf>
    <xf numFmtId="0" fontId="16" fillId="0" borderId="2" xfId="85" applyNumberFormat="1" applyFont="1" applyFill="1" applyBorder="1" applyAlignment="1">
      <alignment horizontal="center" vertical="center" wrapText="1"/>
    </xf>
    <xf numFmtId="1" fontId="16" fillId="0" borderId="2" xfId="85" applyNumberFormat="1" applyFont="1" applyFill="1" applyBorder="1" applyAlignment="1">
      <alignment horizontal="center" vertical="center" wrapText="1"/>
    </xf>
    <xf numFmtId="10" fontId="16" fillId="0" borderId="2" xfId="4"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9" fillId="2" borderId="2" xfId="0" applyFont="1" applyFill="1" applyBorder="1" applyAlignment="1">
      <alignment horizontal="center" vertical="center" wrapText="1"/>
    </xf>
    <xf numFmtId="0" fontId="0" fillId="0" borderId="2" xfId="0" applyBorder="1" applyAlignment="1">
      <alignment horizontal="center" vertical="center"/>
    </xf>
    <xf numFmtId="172" fontId="0" fillId="0" borderId="2" xfId="0" applyNumberFormat="1" applyBorder="1" applyAlignment="1">
      <alignment vertical="center"/>
    </xf>
    <xf numFmtId="9" fontId="0" fillId="0" borderId="2" xfId="4" applyFont="1" applyBorder="1" applyAlignment="1">
      <alignment horizontal="center" vertical="center"/>
    </xf>
    <xf numFmtId="0" fontId="7" fillId="11" borderId="2" xfId="0" applyFont="1" applyFill="1" applyBorder="1" applyAlignment="1">
      <alignment horizontal="right" vertical="center"/>
    </xf>
    <xf numFmtId="172" fontId="0" fillId="11" borderId="2" xfId="0" applyNumberFormat="1" applyFill="1" applyBorder="1" applyAlignment="1">
      <alignment vertical="center"/>
    </xf>
    <xf numFmtId="168" fontId="9" fillId="10" borderId="3" xfId="0" applyNumberFormat="1" applyFont="1" applyFill="1" applyBorder="1" applyAlignment="1">
      <alignment vertical="center"/>
    </xf>
    <xf numFmtId="0" fontId="9" fillId="2" borderId="2" xfId="0" applyFont="1" applyFill="1" applyBorder="1" applyAlignment="1">
      <alignment horizontal="right" vertical="center"/>
    </xf>
    <xf numFmtId="168" fontId="7" fillId="2" borderId="2" xfId="0" applyNumberFormat="1" applyFont="1" applyFill="1" applyBorder="1" applyAlignment="1">
      <alignment horizontal="center" vertical="center"/>
    </xf>
    <xf numFmtId="0" fontId="9" fillId="0" borderId="2" xfId="0" applyFont="1" applyBorder="1" applyAlignment="1">
      <alignment horizontal="right" vertical="center"/>
    </xf>
    <xf numFmtId="170" fontId="0" fillId="0" borderId="2" xfId="85" applyNumberFormat="1" applyFont="1" applyBorder="1" applyAlignment="1">
      <alignment vertical="center"/>
    </xf>
    <xf numFmtId="171" fontId="0" fillId="0" borderId="2" xfId="1" applyNumberFormat="1" applyFont="1" applyBorder="1" applyAlignment="1">
      <alignment vertical="center"/>
    </xf>
    <xf numFmtId="171" fontId="0" fillId="0" borderId="2" xfId="1" applyNumberFormat="1" applyFont="1" applyBorder="1" applyAlignment="1">
      <alignment horizontal="right" vertical="center"/>
    </xf>
    <xf numFmtId="0" fontId="17" fillId="2" borderId="2" xfId="0" applyFont="1" applyFill="1" applyBorder="1" applyAlignment="1">
      <alignment horizontal="right" vertical="center"/>
    </xf>
    <xf numFmtId="170" fontId="17" fillId="2" borderId="2" xfId="85" applyNumberFormat="1" applyFont="1" applyFill="1" applyBorder="1" applyAlignment="1">
      <alignment vertical="center"/>
    </xf>
    <xf numFmtId="1" fontId="17" fillId="2" borderId="2" xfId="0" applyNumberFormat="1" applyFont="1" applyFill="1" applyBorder="1" applyAlignment="1">
      <alignment vertical="center"/>
    </xf>
    <xf numFmtId="0" fontId="16" fillId="0" borderId="2" xfId="0" applyFont="1" applyBorder="1" applyAlignment="1">
      <alignment vertical="center"/>
    </xf>
    <xf numFmtId="9" fontId="16" fillId="0" borderId="2" xfId="0" applyNumberFormat="1" applyFont="1" applyBorder="1" applyAlignment="1">
      <alignment horizontal="center" vertical="center"/>
    </xf>
    <xf numFmtId="3" fontId="16" fillId="0" borderId="2" xfId="0" applyNumberFormat="1" applyFont="1" applyBorder="1" applyAlignment="1">
      <alignment horizontal="center" vertical="center"/>
    </xf>
    <xf numFmtId="9" fontId="9" fillId="2" borderId="2"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9" fontId="9" fillId="2" borderId="2" xfId="4" applyFont="1" applyFill="1" applyBorder="1" applyAlignment="1">
      <alignment horizontal="center" vertical="center"/>
    </xf>
    <xf numFmtId="172" fontId="7" fillId="0" borderId="2" xfId="0" applyNumberFormat="1" applyFont="1" applyBorder="1" applyAlignment="1">
      <alignment vertical="center"/>
    </xf>
    <xf numFmtId="172" fontId="7" fillId="11" borderId="2" xfId="0" applyNumberFormat="1" applyFont="1" applyFill="1" applyBorder="1" applyAlignment="1">
      <alignment vertical="center"/>
    </xf>
    <xf numFmtId="9" fontId="17" fillId="0" borderId="2" xfId="0" applyNumberFormat="1"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7" fillId="0" borderId="2" xfId="0" applyFont="1" applyFill="1" applyBorder="1" applyAlignment="1">
      <alignment vertical="center" wrapText="1"/>
    </xf>
    <xf numFmtId="0" fontId="10" fillId="0" borderId="0" xfId="0" applyFont="1" applyFill="1" applyAlignment="1">
      <alignment horizontal="righ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170" fontId="7" fillId="0" borderId="0" xfId="85" applyNumberFormat="1" applyFont="1" applyAlignment="1">
      <alignment horizontal="center" vertical="center"/>
    </xf>
    <xf numFmtId="172" fontId="7" fillId="0" borderId="2" xfId="0" applyNumberFormat="1" applyFont="1" applyFill="1" applyBorder="1" applyAlignment="1">
      <alignment vertical="center" wrapText="1"/>
    </xf>
    <xf numFmtId="172" fontId="7" fillId="0" borderId="2" xfId="0" applyNumberFormat="1" applyFont="1" applyFill="1" applyBorder="1" applyAlignment="1">
      <alignment horizontal="center" vertical="center" wrapText="1"/>
    </xf>
    <xf numFmtId="172" fontId="7" fillId="0" borderId="2" xfId="0" applyNumberFormat="1" applyFont="1" applyFill="1" applyBorder="1" applyAlignment="1">
      <alignment horizontal="center" vertical="center"/>
    </xf>
    <xf numFmtId="172" fontId="9" fillId="0" borderId="0" xfId="0" applyNumberFormat="1" applyFont="1" applyFill="1" applyAlignment="1">
      <alignment vertical="center"/>
    </xf>
    <xf numFmtId="9" fontId="7" fillId="0" borderId="2" xfId="4" applyFont="1" applyFill="1" applyBorder="1" applyAlignment="1">
      <alignment horizontal="center" vertical="center" wrapText="1"/>
    </xf>
    <xf numFmtId="9" fontId="7" fillId="0" borderId="2" xfId="4" applyFont="1" applyFill="1" applyBorder="1" applyAlignment="1">
      <alignment horizontal="center" vertical="center"/>
    </xf>
    <xf numFmtId="0" fontId="8" fillId="0" borderId="0" xfId="0" applyFont="1" applyAlignment="1">
      <alignment vertical="center"/>
    </xf>
    <xf numFmtId="172" fontId="16" fillId="0" borderId="0" xfId="4" applyNumberFormat="1" applyFont="1" applyFill="1" applyBorder="1" applyAlignment="1">
      <alignment horizontal="center" vertical="center" wrapText="1"/>
    </xf>
    <xf numFmtId="172" fontId="16" fillId="0" borderId="0" xfId="85" applyNumberFormat="1" applyFont="1" applyFill="1" applyBorder="1" applyAlignment="1">
      <alignment horizontal="center" vertical="center" wrapText="1"/>
    </xf>
    <xf numFmtId="172" fontId="9" fillId="0" borderId="0"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72" fontId="0" fillId="0" borderId="0" xfId="0" applyNumberFormat="1" applyFill="1" applyAlignment="1">
      <alignment horizontal="right" vertical="center" wrapText="1"/>
    </xf>
    <xf numFmtId="0" fontId="7" fillId="2" borderId="0" xfId="0" applyFont="1" applyFill="1" applyAlignment="1">
      <alignment horizontal="right" vertical="center"/>
    </xf>
    <xf numFmtId="172" fontId="7" fillId="2" borderId="0" xfId="0" applyNumberFormat="1" applyFont="1" applyFill="1" applyAlignment="1">
      <alignment vertical="center"/>
    </xf>
    <xf numFmtId="0" fontId="0" fillId="3" borderId="0" xfId="0" applyFill="1" applyAlignment="1">
      <alignment horizontal="left" vertical="center" wrapText="1"/>
    </xf>
    <xf numFmtId="0" fontId="0" fillId="7" borderId="0" xfId="0" applyFill="1" applyAlignment="1">
      <alignment horizontal="left" vertical="center" wrapText="1"/>
    </xf>
    <xf numFmtId="0" fontId="0" fillId="7" borderId="0" xfId="0" applyFill="1" applyAlignment="1">
      <alignment horizontal="center" vertical="center" wrapText="1"/>
    </xf>
    <xf numFmtId="0" fontId="0" fillId="0" borderId="0" xfId="0" applyAlignment="1">
      <alignment horizontal="right" vertical="center" wrapText="1"/>
    </xf>
    <xf numFmtId="0" fontId="0" fillId="2" borderId="0" xfId="0" applyFill="1" applyAlignment="1">
      <alignment horizontal="left" vertical="center" wrapText="1"/>
    </xf>
    <xf numFmtId="0" fontId="0" fillId="7" borderId="2" xfId="0" applyFill="1" applyBorder="1" applyAlignment="1">
      <alignment horizontal="center" vertical="center" wrapText="1"/>
    </xf>
    <xf numFmtId="0" fontId="0" fillId="0" borderId="7" xfId="0" applyFill="1" applyBorder="1" applyAlignment="1">
      <alignment vertical="center" wrapText="1"/>
    </xf>
    <xf numFmtId="0" fontId="7" fillId="2" borderId="0" xfId="0" applyFont="1" applyFill="1" applyAlignment="1">
      <alignment horizontal="center" vertical="center" wrapText="1"/>
    </xf>
    <xf numFmtId="0" fontId="0" fillId="7" borderId="7" xfId="0" applyFill="1" applyBorder="1" applyAlignment="1">
      <alignment vertical="center" wrapText="1"/>
    </xf>
    <xf numFmtId="167" fontId="0" fillId="7" borderId="2" xfId="0" applyNumberFormat="1" applyFill="1" applyBorder="1" applyAlignment="1">
      <alignment vertical="center" wrapText="1"/>
    </xf>
    <xf numFmtId="2" fontId="0" fillId="7" borderId="2" xfId="0" applyNumberFormat="1" applyFill="1" applyBorder="1" applyAlignment="1">
      <alignment vertical="center" wrapText="1"/>
    </xf>
    <xf numFmtId="10" fontId="0" fillId="0" borderId="0" xfId="4" applyNumberFormat="1" applyFont="1" applyFill="1" applyAlignment="1">
      <alignment horizontal="center" vertical="center" wrapText="1"/>
    </xf>
    <xf numFmtId="9" fontId="0" fillId="0" borderId="0" xfId="4" applyFont="1" applyFill="1" applyAlignment="1">
      <alignment horizontal="center" vertical="center" wrapText="1"/>
    </xf>
    <xf numFmtId="172" fontId="0" fillId="0" borderId="7" xfId="0" applyNumberFormat="1" applyFill="1" applyBorder="1" applyAlignment="1">
      <alignment vertical="center" wrapText="1"/>
    </xf>
    <xf numFmtId="172" fontId="0" fillId="0" borderId="0" xfId="0" applyNumberFormat="1" applyAlignment="1">
      <alignment horizontal="center" vertical="center" wrapText="1"/>
    </xf>
    <xf numFmtId="172" fontId="0" fillId="7" borderId="0" xfId="0" applyNumberFormat="1" applyFill="1" applyAlignment="1">
      <alignment horizontal="left" vertical="center" wrapText="1"/>
    </xf>
    <xf numFmtId="0" fontId="0" fillId="0" borderId="0" xfId="0" applyAlignment="1">
      <alignment wrapText="1"/>
    </xf>
    <xf numFmtId="170" fontId="0" fillId="0" borderId="0" xfId="85" applyNumberFormat="1" applyFont="1" applyAlignment="1">
      <alignment horizontal="center" vertical="center" wrapText="1"/>
    </xf>
    <xf numFmtId="9" fontId="0" fillId="0" borderId="0" xfId="4"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172" fontId="0" fillId="0" borderId="0" xfId="0" applyNumberFormat="1" applyFill="1" applyAlignment="1">
      <alignment horizontal="center" vertical="center" wrapText="1"/>
    </xf>
    <xf numFmtId="0" fontId="0" fillId="0" borderId="0" xfId="0" applyAlignment="1">
      <alignment horizontal="center" wrapText="1"/>
    </xf>
    <xf numFmtId="170" fontId="0" fillId="0" borderId="0" xfId="85" applyNumberFormat="1" applyFont="1" applyFill="1" applyAlignment="1">
      <alignment horizontal="center" vertical="center" wrapText="1"/>
    </xf>
    <xf numFmtId="170" fontId="0" fillId="0" borderId="0" xfId="0" applyNumberFormat="1" applyFill="1" applyAlignment="1">
      <alignment horizontal="center" vertical="center" wrapText="1"/>
    </xf>
    <xf numFmtId="173" fontId="0" fillId="0" borderId="0" xfId="85" applyNumberFormat="1" applyFont="1" applyAlignment="1">
      <alignment horizontal="center" vertical="center" wrapText="1"/>
    </xf>
    <xf numFmtId="172" fontId="7" fillId="12" borderId="0" xfId="0" applyNumberFormat="1" applyFont="1" applyFill="1" applyAlignment="1">
      <alignment horizontal="center" vertical="center" wrapText="1"/>
    </xf>
    <xf numFmtId="170"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7" fillId="2" borderId="0" xfId="0" applyFont="1" applyFill="1" applyAlignment="1">
      <alignment horizontal="center" vertical="center" wrapText="1"/>
    </xf>
    <xf numFmtId="0" fontId="0" fillId="0" borderId="0" xfId="0" applyAlignment="1">
      <alignment horizontal="center" vertical="center"/>
    </xf>
    <xf numFmtId="0" fontId="33" fillId="13" borderId="0" xfId="0" applyFont="1" applyFill="1" applyAlignment="1">
      <alignment horizontal="center" vertical="center" wrapText="1"/>
    </xf>
    <xf numFmtId="0" fontId="0" fillId="7" borderId="2" xfId="0" applyFill="1" applyBorder="1" applyAlignment="1">
      <alignment horizontal="left" vertical="center"/>
    </xf>
    <xf numFmtId="0" fontId="0" fillId="0" borderId="0" xfId="0" applyFill="1" applyAlignment="1">
      <alignment horizontal="left" vertical="center"/>
    </xf>
    <xf numFmtId="168" fontId="0" fillId="0" borderId="0" xfId="0" applyNumberFormat="1"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ont="1" applyFill="1" applyAlignment="1">
      <alignment vertical="center" wrapText="1"/>
    </xf>
    <xf numFmtId="0" fontId="0" fillId="0" borderId="2" xfId="0" applyFont="1" applyFill="1" applyBorder="1" applyAlignment="1">
      <alignment horizontal="left" vertical="center" wrapText="1"/>
    </xf>
    <xf numFmtId="0" fontId="0" fillId="0" borderId="0" xfId="0" applyAlignment="1">
      <alignment vertical="center"/>
    </xf>
    <xf numFmtId="0" fontId="7" fillId="4" borderId="0" xfId="0" applyFont="1" applyFill="1" applyAlignment="1">
      <alignment vertical="center"/>
    </xf>
    <xf numFmtId="168" fontId="0" fillId="4" borderId="0" xfId="0" applyNumberFormat="1" applyFont="1" applyFill="1" applyAlignment="1">
      <alignment vertical="center"/>
    </xf>
    <xf numFmtId="0" fontId="0" fillId="0" borderId="0" xfId="0" applyFill="1" applyAlignment="1">
      <alignment wrapText="1"/>
    </xf>
    <xf numFmtId="0" fontId="0" fillId="0" borderId="2" xfId="0" applyFill="1" applyBorder="1" applyAlignment="1">
      <alignment wrapText="1"/>
    </xf>
    <xf numFmtId="0" fontId="16" fillId="0" borderId="0" xfId="0" applyFont="1" applyFill="1" applyBorder="1" applyAlignment="1">
      <alignment horizontal="left" vertical="center" wrapText="1"/>
    </xf>
    <xf numFmtId="0" fontId="16" fillId="0" borderId="0" xfId="0" applyFont="1" applyAlignment="1">
      <alignment wrapText="1"/>
    </xf>
    <xf numFmtId="0" fontId="9" fillId="11" borderId="0" xfId="0" applyFont="1" applyFill="1" applyAlignment="1">
      <alignment wrapText="1"/>
    </xf>
    <xf numFmtId="166" fontId="0" fillId="0" borderId="0" xfId="85" applyFont="1" applyAlignment="1">
      <alignment wrapText="1"/>
    </xf>
    <xf numFmtId="170" fontId="0" fillId="0" borderId="0" xfId="85" applyNumberFormat="1" applyFont="1" applyAlignment="1">
      <alignment wrapText="1"/>
    </xf>
    <xf numFmtId="0" fontId="9" fillId="5" borderId="0" xfId="0" applyFont="1" applyFill="1" applyAlignment="1">
      <alignment vertical="center" wrapText="1"/>
    </xf>
    <xf numFmtId="0" fontId="0" fillId="0" borderId="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vertical="center"/>
    </xf>
    <xf numFmtId="0" fontId="7" fillId="2" borderId="2" xfId="0" applyFont="1" applyFill="1" applyBorder="1" applyAlignment="1">
      <alignment horizontal="center" vertical="center" wrapText="1"/>
    </xf>
    <xf numFmtId="173" fontId="0" fillId="0" borderId="0" xfId="4" applyNumberFormat="1" applyFont="1" applyAlignment="1">
      <alignment horizontal="center" vertical="center" wrapText="1"/>
    </xf>
    <xf numFmtId="0" fontId="0" fillId="0" borderId="0" xfId="85" applyNumberFormat="1"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center" vertical="center" wrapText="1"/>
    </xf>
    <xf numFmtId="0" fontId="7" fillId="2" borderId="0" xfId="0" applyFont="1" applyFill="1" applyAlignment="1">
      <alignment horizontal="center" vertical="center" wrapText="1"/>
    </xf>
    <xf numFmtId="0" fontId="0" fillId="0" borderId="2" xfId="0" applyBorder="1" applyAlignment="1">
      <alignment horizontal="left" vertical="center" wrapText="1"/>
    </xf>
    <xf numFmtId="0" fontId="38" fillId="0" borderId="0" xfId="0" applyFont="1" applyAlignment="1">
      <alignment vertical="center"/>
    </xf>
    <xf numFmtId="0" fontId="39" fillId="0" borderId="0" xfId="0" applyFont="1" applyAlignment="1">
      <alignment vertical="center"/>
    </xf>
    <xf numFmtId="176" fontId="0" fillId="0" borderId="2" xfId="0" applyNumberFormat="1" applyBorder="1" applyAlignment="1">
      <alignment vertical="center"/>
    </xf>
    <xf numFmtId="44" fontId="0" fillId="0" borderId="0" xfId="0" applyNumberFormat="1" applyAlignment="1">
      <alignment vertical="center"/>
    </xf>
    <xf numFmtId="176" fontId="39" fillId="0" borderId="0" xfId="0" applyNumberFormat="1" applyFont="1" applyAlignment="1">
      <alignment vertical="center"/>
    </xf>
    <xf numFmtId="176" fontId="39" fillId="0" borderId="0" xfId="0" applyNumberFormat="1"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9" fontId="7" fillId="0" borderId="2" xfId="0" applyNumberFormat="1" applyFont="1" applyBorder="1" applyAlignment="1">
      <alignment horizontal="center" vertical="center"/>
    </xf>
    <xf numFmtId="0" fontId="39" fillId="2" borderId="2" xfId="0" applyFont="1" applyFill="1" applyBorder="1" applyAlignment="1">
      <alignment horizontal="center" vertical="center"/>
    </xf>
    <xf numFmtId="0" fontId="39" fillId="2" borderId="2" xfId="0" applyFont="1" applyFill="1" applyBorder="1" applyAlignment="1">
      <alignment vertical="center"/>
    </xf>
    <xf numFmtId="176" fontId="0" fillId="2" borderId="2" xfId="0" applyNumberFormat="1" applyFill="1" applyBorder="1" applyAlignment="1">
      <alignment vertical="center"/>
    </xf>
    <xf numFmtId="0" fontId="5" fillId="0" borderId="2" xfId="0" applyFont="1" applyBorder="1" applyAlignment="1">
      <alignment vertical="center"/>
    </xf>
    <xf numFmtId="2" fontId="21" fillId="0" borderId="0" xfId="0" applyNumberFormat="1" applyFont="1" applyAlignment="1">
      <alignment vertical="center"/>
    </xf>
    <xf numFmtId="3" fontId="7" fillId="0" borderId="0" xfId="0" applyNumberFormat="1" applyFont="1" applyAlignment="1">
      <alignment vertical="center"/>
    </xf>
    <xf numFmtId="0" fontId="31" fillId="0" borderId="0" xfId="0" applyFont="1" applyAlignment="1">
      <alignment vertical="center"/>
    </xf>
    <xf numFmtId="176" fontId="7" fillId="2" borderId="2" xfId="0" applyNumberFormat="1" applyFont="1" applyFill="1" applyBorder="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7" fillId="2" borderId="0" xfId="0" applyFont="1" applyFill="1" applyAlignment="1">
      <alignment horizontal="center" vertical="center" wrapText="1"/>
    </xf>
    <xf numFmtId="172" fontId="0" fillId="0" borderId="0" xfId="0" applyNumberFormat="1" applyAlignment="1">
      <alignment horizontal="center" vertical="center" wrapText="1"/>
    </xf>
    <xf numFmtId="0" fontId="18" fillId="0" borderId="0" xfId="0" applyFont="1" applyAlignment="1">
      <alignment horizontal="center" vertical="center" wrapText="1"/>
    </xf>
    <xf numFmtId="0" fontId="9" fillId="8" borderId="0" xfId="0" applyFont="1" applyFill="1" applyAlignment="1">
      <alignment horizontal="right" vertical="center" wrapText="1"/>
    </xf>
    <xf numFmtId="172" fontId="20" fillId="0" borderId="2" xfId="1" applyNumberFormat="1" applyFont="1" applyBorder="1" applyAlignment="1">
      <alignment horizontal="center" vertical="center" wrapText="1"/>
    </xf>
    <xf numFmtId="172" fontId="20" fillId="0" borderId="2" xfId="0" applyNumberFormat="1" applyFont="1" applyBorder="1" applyAlignment="1">
      <alignment horizontal="center" vertical="center" wrapText="1"/>
    </xf>
    <xf numFmtId="171" fontId="10" fillId="8" borderId="0" xfId="0" applyNumberFormat="1" applyFont="1" applyFill="1" applyAlignment="1">
      <alignment horizontal="center" vertical="center" wrapText="1"/>
    </xf>
    <xf numFmtId="172" fontId="16" fillId="0" borderId="2" xfId="1" applyNumberFormat="1" applyFont="1" applyBorder="1" applyAlignment="1">
      <alignment horizontal="center" vertical="center" wrapText="1"/>
    </xf>
    <xf numFmtId="172" fontId="16" fillId="0" borderId="2" xfId="0" applyNumberFormat="1" applyFont="1" applyBorder="1" applyAlignment="1">
      <alignment horizontal="center" vertical="center" wrapText="1"/>
    </xf>
    <xf numFmtId="2" fontId="10" fillId="0" borderId="2" xfId="85" applyNumberFormat="1" applyFont="1" applyBorder="1" applyAlignment="1">
      <alignment horizontal="center" vertical="center" wrapText="1"/>
    </xf>
    <xf numFmtId="2" fontId="10" fillId="8" borderId="0" xfId="85" applyNumberFormat="1" applyFont="1" applyFill="1" applyAlignment="1">
      <alignment horizontal="center" vertical="center" wrapText="1"/>
    </xf>
    <xf numFmtId="0" fontId="9" fillId="0" borderId="0" xfId="0" applyFont="1" applyFill="1" applyAlignment="1">
      <alignment horizontal="right" vertical="center" wrapText="1"/>
    </xf>
    <xf numFmtId="0" fontId="18" fillId="0" borderId="0" xfId="0" applyFont="1" applyAlignment="1">
      <alignment vertical="center" wrapText="1"/>
    </xf>
    <xf numFmtId="0" fontId="9" fillId="4" borderId="0" xfId="0" applyFont="1" applyFill="1" applyAlignment="1">
      <alignment horizontal="center" vertical="center" wrapText="1"/>
    </xf>
    <xf numFmtId="171" fontId="16" fillId="0" borderId="2" xfId="1" applyNumberFormat="1" applyFont="1" applyBorder="1" applyAlignment="1">
      <alignment horizontal="center" vertical="center" wrapText="1"/>
    </xf>
    <xf numFmtId="171" fontId="20" fillId="0" borderId="2" xfId="1" applyNumberFormat="1" applyFont="1" applyBorder="1" applyAlignment="1">
      <alignment horizontal="center" vertical="center" wrapText="1"/>
    </xf>
    <xf numFmtId="166" fontId="16" fillId="0" borderId="2" xfId="85" applyFont="1" applyBorder="1" applyAlignment="1">
      <alignment horizontal="center" vertical="center" wrapText="1"/>
    </xf>
    <xf numFmtId="0" fontId="9" fillId="9" borderId="0" xfId="0" applyFont="1" applyFill="1" applyAlignment="1">
      <alignment horizontal="right" vertical="center" wrapText="1"/>
    </xf>
    <xf numFmtId="171" fontId="29" fillId="9" borderId="0" xfId="0" applyNumberFormat="1" applyFont="1" applyFill="1" applyAlignment="1">
      <alignment horizontal="center" vertical="center" wrapText="1"/>
    </xf>
    <xf numFmtId="171" fontId="27" fillId="0" borderId="2" xfId="1" applyNumberFormat="1" applyFont="1" applyBorder="1" applyAlignment="1">
      <alignment horizontal="center" vertical="center" wrapText="1"/>
    </xf>
    <xf numFmtId="171" fontId="19" fillId="9" borderId="0" xfId="0" applyNumberFormat="1" applyFont="1" applyFill="1" applyAlignment="1">
      <alignment horizontal="center" vertical="center" wrapText="1"/>
    </xf>
    <xf numFmtId="2" fontId="28" fillId="0" borderId="2" xfId="85" applyNumberFormat="1" applyFont="1" applyBorder="1" applyAlignment="1">
      <alignment horizontal="center" vertical="center" wrapText="1"/>
    </xf>
    <xf numFmtId="2" fontId="18" fillId="9" borderId="0" xfId="85" applyNumberFormat="1" applyFont="1" applyFill="1" applyAlignment="1">
      <alignment horizontal="center" vertical="center" wrapText="1"/>
    </xf>
    <xf numFmtId="2" fontId="18" fillId="0" borderId="2" xfId="85" applyNumberFormat="1" applyFont="1" applyBorder="1" applyAlignment="1">
      <alignment horizontal="center" vertical="center" wrapText="1"/>
    </xf>
    <xf numFmtId="166" fontId="0" fillId="0" borderId="0" xfId="85" applyFont="1" applyAlignment="1">
      <alignment horizontal="center" vertical="center" wrapText="1"/>
    </xf>
    <xf numFmtId="0" fontId="0" fillId="0" borderId="0" xfId="85" applyNumberFormat="1" applyFont="1" applyAlignment="1">
      <alignment horizontal="center" vertical="center" wrapText="1"/>
    </xf>
    <xf numFmtId="172" fontId="0" fillId="0" borderId="0" xfId="85" applyNumberFormat="1" applyFont="1" applyAlignment="1">
      <alignment horizontal="center" vertical="center" wrapText="1"/>
    </xf>
    <xf numFmtId="172" fontId="0" fillId="0" borderId="0" xfId="4" applyNumberFormat="1" applyFont="1" applyAlignment="1">
      <alignment horizontal="center" vertical="center" wrapText="1"/>
    </xf>
    <xf numFmtId="0" fontId="0" fillId="0" borderId="0" xfId="0" applyAlignment="1">
      <alignment horizontal="center"/>
    </xf>
    <xf numFmtId="10" fontId="0" fillId="0" borderId="0" xfId="4" applyNumberFormat="1" applyFont="1" applyAlignment="1">
      <alignment horizontal="center" vertical="center" wrapText="1"/>
    </xf>
    <xf numFmtId="172" fontId="0" fillId="2" borderId="0" xfId="0" applyNumberFormat="1" applyFill="1" applyAlignment="1">
      <alignment horizontal="center" vertical="center" wrapText="1"/>
    </xf>
    <xf numFmtId="172" fontId="0" fillId="0" borderId="0" xfId="0" applyNumberFormat="1" applyAlignment="1">
      <alignment horizontal="center" wrapText="1"/>
    </xf>
    <xf numFmtId="172" fontId="7" fillId="2" borderId="0" xfId="0" applyNumberFormat="1" applyFont="1" applyFill="1" applyAlignment="1">
      <alignment horizontal="center" vertical="center" wrapText="1"/>
    </xf>
    <xf numFmtId="172" fontId="0" fillId="0" borderId="0" xfId="85" applyNumberFormat="1" applyFont="1" applyFill="1" applyAlignment="1">
      <alignment horizontal="center" vertical="center" wrapText="1"/>
    </xf>
    <xf numFmtId="172" fontId="0" fillId="0" borderId="0" xfId="0" applyNumberFormat="1" applyAlignment="1">
      <alignment horizontal="center"/>
    </xf>
    <xf numFmtId="172" fontId="0" fillId="2" borderId="0" xfId="0" applyNumberFormat="1" applyFill="1" applyAlignment="1">
      <alignment horizontal="center" vertical="center"/>
    </xf>
    <xf numFmtId="172" fontId="33" fillId="13" borderId="0" xfId="0" applyNumberFormat="1" applyFont="1" applyFill="1" applyAlignment="1">
      <alignment horizontal="center" vertical="center" wrapText="1"/>
    </xf>
    <xf numFmtId="173" fontId="0" fillId="0" borderId="0" xfId="0" applyNumberFormat="1" applyAlignment="1">
      <alignment horizontal="center" vertical="center" wrapText="1"/>
    </xf>
    <xf numFmtId="0" fontId="0" fillId="7" borderId="2" xfId="0" applyFill="1" applyBorder="1" applyAlignment="1">
      <alignment vertical="center" wrapText="1"/>
    </xf>
    <xf numFmtId="172" fontId="0" fillId="0" borderId="2" xfId="0" applyNumberFormat="1" applyFill="1" applyBorder="1" applyAlignment="1">
      <alignment vertical="center" wrapText="1"/>
    </xf>
    <xf numFmtId="172" fontId="0" fillId="7" borderId="2" xfId="0" applyNumberFormat="1" applyFill="1" applyBorder="1" applyAlignment="1">
      <alignment vertical="center" wrapText="1"/>
    </xf>
    <xf numFmtId="0" fontId="0" fillId="0" borderId="2" xfId="0" applyBorder="1"/>
    <xf numFmtId="170" fontId="0" fillId="0" borderId="2" xfId="0" applyNumberFormat="1" applyBorder="1" applyAlignment="1">
      <alignment horizontal="center" vertical="center"/>
    </xf>
    <xf numFmtId="170" fontId="0" fillId="0" borderId="2" xfId="0" applyNumberFormat="1" applyBorder="1" applyAlignment="1">
      <alignment vertical="center"/>
    </xf>
    <xf numFmtId="0" fontId="0" fillId="0" borderId="10" xfId="0" applyFill="1" applyBorder="1" applyAlignment="1">
      <alignment vertical="center" wrapText="1"/>
    </xf>
    <xf numFmtId="172" fontId="0" fillId="0" borderId="10" xfId="0" applyNumberFormat="1" applyFill="1" applyBorder="1" applyAlignment="1">
      <alignment vertical="center" wrapText="1"/>
    </xf>
    <xf numFmtId="0" fontId="0" fillId="0" borderId="10" xfId="0" applyBorder="1"/>
    <xf numFmtId="0" fontId="0" fillId="7" borderId="4" xfId="0" applyFill="1" applyBorder="1" applyAlignment="1">
      <alignment horizontal="left" vertical="center"/>
    </xf>
    <xf numFmtId="0" fontId="0" fillId="7" borderId="4" xfId="0" applyFill="1" applyBorder="1" applyAlignment="1">
      <alignment vertical="center"/>
    </xf>
    <xf numFmtId="0" fontId="0" fillId="7" borderId="5" xfId="0" applyFill="1" applyBorder="1" applyAlignment="1">
      <alignment vertical="center"/>
    </xf>
    <xf numFmtId="172" fontId="0" fillId="7" borderId="5" xfId="0" applyNumberFormat="1" applyFill="1" applyBorder="1" applyAlignment="1">
      <alignment vertical="center"/>
    </xf>
    <xf numFmtId="172" fontId="0" fillId="7" borderId="6" xfId="0" applyNumberFormat="1" applyFill="1" applyBorder="1" applyAlignment="1">
      <alignment vertical="center"/>
    </xf>
    <xf numFmtId="0" fontId="0" fillId="7" borderId="2" xfId="0" applyFill="1" applyBorder="1"/>
    <xf numFmtId="170" fontId="0" fillId="7" borderId="2" xfId="0" applyNumberFormat="1" applyFill="1" applyBorder="1" applyAlignment="1">
      <alignment vertical="center"/>
    </xf>
    <xf numFmtId="170" fontId="0" fillId="7" borderId="0" xfId="0" applyNumberFormat="1" applyFill="1" applyAlignment="1">
      <alignment vertical="center"/>
    </xf>
    <xf numFmtId="172" fontId="0" fillId="0" borderId="0" xfId="0" applyNumberFormat="1" applyAlignment="1">
      <alignment vertical="center" wrapText="1"/>
    </xf>
    <xf numFmtId="0" fontId="2" fillId="2" borderId="0" xfId="0" applyFont="1" applyFill="1" applyAlignment="1">
      <alignment vertical="center" wrapText="1"/>
    </xf>
    <xf numFmtId="0" fontId="17" fillId="5" borderId="2" xfId="0" applyFont="1" applyFill="1" applyBorder="1" applyAlignment="1">
      <alignment horizontal="center" vertical="center" wrapText="1"/>
    </xf>
    <xf numFmtId="172" fontId="17" fillId="5"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172"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2" xfId="85" applyNumberFormat="1" applyFont="1" applyBorder="1" applyAlignment="1">
      <alignment horizontal="center" vertical="center" wrapText="1"/>
    </xf>
    <xf numFmtId="172" fontId="2" fillId="0" borderId="2" xfId="0" applyNumberFormat="1" applyFont="1" applyBorder="1" applyAlignment="1">
      <alignment horizontal="right" vertical="center" wrapText="1"/>
    </xf>
    <xf numFmtId="0" fontId="0" fillId="0" borderId="0" xfId="0" applyAlignment="1">
      <alignment horizontal="center" vertical="center" wrapText="1"/>
    </xf>
    <xf numFmtId="172" fontId="0" fillId="0" borderId="0" xfId="0" applyNumberFormat="1" applyAlignment="1">
      <alignment horizontal="center" vertical="center" wrapText="1"/>
    </xf>
    <xf numFmtId="0" fontId="0" fillId="0" borderId="0" xfId="0" applyAlignment="1">
      <alignment horizontal="left" vertical="center" wrapText="1"/>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172" fontId="0" fillId="0" borderId="0" xfId="0" applyNumberFormat="1" applyAlignment="1">
      <alignment horizontal="center" vertical="center" wrapText="1"/>
    </xf>
    <xf numFmtId="172" fontId="0" fillId="0" borderId="2" xfId="0" applyNumberFormat="1" applyBorder="1" applyAlignment="1">
      <alignment horizontal="right" vertical="center" wrapText="1"/>
    </xf>
    <xf numFmtId="172" fontId="0" fillId="0" borderId="2" xfId="0" applyNumberFormat="1" applyBorder="1" applyAlignment="1">
      <alignment horizontal="center" vertical="center" wrapText="1"/>
    </xf>
    <xf numFmtId="172" fontId="17" fillId="2" borderId="0" xfId="0" applyNumberFormat="1" applyFont="1" applyFill="1" applyAlignment="1">
      <alignment horizontal="center" vertical="center" wrapText="1"/>
    </xf>
    <xf numFmtId="0" fontId="7" fillId="0" borderId="0" xfId="0" applyFont="1" applyAlignment="1">
      <alignment horizontal="right" vertical="center" wrapText="1"/>
    </xf>
    <xf numFmtId="0" fontId="7" fillId="8" borderId="0" xfId="0" applyFont="1" applyFill="1" applyAlignment="1">
      <alignment horizontal="center" vertical="center" wrapText="1"/>
    </xf>
    <xf numFmtId="9" fontId="7" fillId="8" borderId="0" xfId="4" applyFont="1" applyFill="1" applyAlignment="1">
      <alignment horizontal="center" vertical="center" wrapText="1"/>
    </xf>
    <xf numFmtId="172" fontId="7" fillId="8" borderId="0" xfId="0" applyNumberFormat="1" applyFont="1" applyFill="1" applyAlignment="1">
      <alignment horizontal="center" vertical="center" wrapText="1"/>
    </xf>
    <xf numFmtId="0" fontId="7" fillId="8" borderId="0" xfId="0" applyFont="1" applyFill="1" applyAlignment="1">
      <alignment horizontal="right" vertical="center" wrapText="1"/>
    </xf>
    <xf numFmtId="0" fontId="0" fillId="0" borderId="0" xfId="0" applyAlignment="1">
      <alignment horizontal="center" vertical="center" wrapText="1"/>
    </xf>
    <xf numFmtId="172" fontId="0" fillId="0" borderId="0" xfId="0" applyNumberFormat="1" applyAlignment="1">
      <alignment horizontal="center" vertical="center" wrapText="1"/>
    </xf>
    <xf numFmtId="0" fontId="0" fillId="0" borderId="0" xfId="0" applyAlignment="1">
      <alignment horizontal="left" vertical="center" wrapText="1"/>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9" fillId="8" borderId="0" xfId="0" applyFont="1" applyFill="1" applyAlignment="1">
      <alignment horizontal="center" vertical="center" wrapText="1"/>
    </xf>
    <xf numFmtId="0" fontId="9" fillId="0" borderId="0" xfId="0" applyFont="1" applyAlignment="1">
      <alignment horizontal="center" vertical="center" wrapText="1"/>
    </xf>
    <xf numFmtId="0" fontId="0" fillId="0" borderId="2" xfId="0" applyBorder="1" applyAlignment="1">
      <alignment horizontal="left" vertical="center" wrapText="1"/>
    </xf>
    <xf numFmtId="0" fontId="0" fillId="2" borderId="0" xfId="0" applyFill="1" applyAlignment="1">
      <alignment horizontal="center" vertical="center" wrapText="1"/>
    </xf>
    <xf numFmtId="1" fontId="0" fillId="0" borderId="0" xfId="85" applyNumberFormat="1" applyFont="1" applyAlignment="1">
      <alignment horizontal="center" vertical="center" wrapText="1"/>
    </xf>
    <xf numFmtId="164" fontId="0" fillId="0" borderId="0" xfId="0" applyNumberFormat="1" applyAlignment="1">
      <alignment horizontal="center" vertical="center" wrapText="1"/>
    </xf>
    <xf numFmtId="0" fontId="7" fillId="2" borderId="0" xfId="85" applyNumberFormat="1" applyFont="1" applyFill="1" applyAlignment="1">
      <alignment horizontal="center" vertical="center" wrapText="1"/>
    </xf>
    <xf numFmtId="0" fontId="0" fillId="2" borderId="0" xfId="85" applyNumberFormat="1" applyFont="1" applyFill="1" applyAlignment="1">
      <alignment horizontal="center" vertical="center" wrapText="1"/>
    </xf>
    <xf numFmtId="2" fontId="0" fillId="0" borderId="0" xfId="85" applyNumberFormat="1" applyFont="1" applyAlignment="1">
      <alignment horizontal="center" vertical="center" wrapText="1"/>
    </xf>
    <xf numFmtId="9" fontId="0" fillId="0" borderId="2" xfId="4" applyFont="1" applyBorder="1" applyAlignment="1">
      <alignment horizontal="center" vertical="center" wrapText="1"/>
    </xf>
    <xf numFmtId="0" fontId="7" fillId="2" borderId="0" xfId="0" applyFont="1" applyFill="1" applyAlignment="1">
      <alignment horizontal="right" vertical="center" wrapText="1"/>
    </xf>
    <xf numFmtId="172" fontId="7" fillId="2" borderId="0" xfId="85" applyNumberFormat="1" applyFont="1" applyFill="1" applyAlignment="1">
      <alignment horizontal="center" vertical="center" wrapText="1"/>
    </xf>
    <xf numFmtId="164" fontId="7" fillId="2" borderId="0" xfId="0" applyNumberFormat="1" applyFont="1" applyFill="1" applyAlignment="1">
      <alignment horizontal="center" vertical="center" wrapText="1"/>
    </xf>
    <xf numFmtId="0" fontId="10" fillId="0" borderId="0" xfId="0" applyFont="1" applyAlignment="1">
      <alignment horizontal="center" vertical="center" wrapText="1"/>
    </xf>
    <xf numFmtId="0" fontId="7" fillId="0" borderId="0" xfId="0" applyFont="1" applyFill="1" applyAlignment="1">
      <alignment horizontal="right" vertical="center" wrapText="1"/>
    </xf>
    <xf numFmtId="172"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72" fontId="0" fillId="0" borderId="0" xfId="4" quotePrefix="1" applyNumberFormat="1" applyFont="1" applyAlignment="1">
      <alignment horizontal="center" vertical="center" wrapText="1"/>
    </xf>
    <xf numFmtId="1" fontId="7" fillId="2" borderId="0" xfId="85" applyNumberFormat="1" applyFont="1" applyFill="1" applyAlignment="1">
      <alignment horizontal="center" vertical="center" wrapText="1"/>
    </xf>
    <xf numFmtId="1" fontId="0" fillId="0" borderId="0" xfId="0" applyNumberFormat="1" applyAlignment="1">
      <alignment horizontal="center" vertical="center" wrapText="1"/>
    </xf>
    <xf numFmtId="0" fontId="30" fillId="2" borderId="0" xfId="0" applyFont="1" applyFill="1" applyAlignment="1">
      <alignment horizontal="center" vertical="center" wrapText="1"/>
    </xf>
    <xf numFmtId="172" fontId="22" fillId="2" borderId="0" xfId="0" applyNumberFormat="1" applyFont="1" applyFill="1" applyAlignment="1">
      <alignment horizontal="center" vertical="center" wrapText="1"/>
    </xf>
    <xf numFmtId="172" fontId="0" fillId="2" borderId="0" xfId="0" applyNumberFormat="1" applyFont="1" applyFill="1" applyAlignment="1">
      <alignment horizontal="center" vertical="center" wrapText="1"/>
    </xf>
    <xf numFmtId="0" fontId="0" fillId="2" borderId="0" xfId="0" applyFont="1" applyFill="1" applyAlignment="1">
      <alignment horizontal="center" vertical="center" wrapText="1"/>
    </xf>
    <xf numFmtId="2" fontId="0" fillId="0" borderId="0" xfId="4" applyNumberFormat="1"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2" fontId="0" fillId="0" borderId="0" xfId="0" applyNumberFormat="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wrapText="1"/>
    </xf>
    <xf numFmtId="172" fontId="7" fillId="2" borderId="0" xfId="0" applyNumberFormat="1" applyFont="1" applyFill="1" applyAlignment="1">
      <alignment horizontal="center" vertical="center" wrapText="1"/>
    </xf>
    <xf numFmtId="0" fontId="7" fillId="0" borderId="0" xfId="0" applyFont="1" applyFill="1" applyAlignment="1">
      <alignment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0" borderId="2" xfId="0" applyFont="1" applyFill="1" applyBorder="1" applyAlignment="1">
      <alignment vertical="center" wrapText="1"/>
    </xf>
    <xf numFmtId="0" fontId="1" fillId="0" borderId="2" xfId="0" applyFont="1" applyFill="1" applyBorder="1" applyAlignment="1">
      <alignment horizontal="center" vertical="center" wrapText="1"/>
    </xf>
    <xf numFmtId="172" fontId="1" fillId="0" borderId="2" xfId="4" applyNumberFormat="1" applyFont="1" applyFill="1" applyBorder="1" applyAlignment="1">
      <alignment horizontal="center" vertical="center" wrapText="1"/>
    </xf>
    <xf numFmtId="172" fontId="1" fillId="0" borderId="2" xfId="0" applyNumberFormat="1" applyFont="1" applyFill="1" applyBorder="1" applyAlignment="1">
      <alignment horizontal="center" vertical="center" wrapText="1"/>
    </xf>
    <xf numFmtId="172"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7" fillId="2" borderId="2" xfId="0" applyFont="1" applyFill="1" applyBorder="1" applyAlignment="1">
      <alignment horizontal="right" vertical="center" wrapText="1"/>
    </xf>
    <xf numFmtId="0" fontId="17" fillId="2" borderId="8" xfId="85" applyNumberFormat="1" applyFont="1" applyFill="1" applyBorder="1" applyAlignment="1">
      <alignment horizontal="center" vertical="center" wrapText="1"/>
    </xf>
    <xf numFmtId="172" fontId="17" fillId="2" borderId="10" xfId="4" applyNumberFormat="1" applyFont="1" applyFill="1" applyBorder="1" applyAlignment="1">
      <alignment vertical="center" wrapText="1"/>
    </xf>
    <xf numFmtId="172" fontId="17" fillId="2" borderId="2" xfId="0" applyNumberFormat="1" applyFont="1" applyFill="1" applyBorder="1" applyAlignment="1">
      <alignment horizontal="center" vertical="center"/>
    </xf>
    <xf numFmtId="0" fontId="9" fillId="10" borderId="0" xfId="0" applyFont="1" applyFill="1" applyAlignment="1">
      <alignment horizontal="center" vertical="center" wrapText="1"/>
    </xf>
    <xf numFmtId="0" fontId="9" fillId="14" borderId="0" xfId="0" applyFont="1" applyFill="1" applyAlignment="1">
      <alignment horizontal="center" vertical="center" wrapText="1"/>
    </xf>
    <xf numFmtId="0" fontId="17" fillId="5" borderId="0" xfId="0" applyFont="1" applyFill="1" applyAlignment="1">
      <alignment horizontal="center"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vertical="center" wrapText="1"/>
    </xf>
    <xf numFmtId="9" fontId="0" fillId="8" borderId="0" xfId="4" applyFont="1" applyFill="1" applyAlignment="1">
      <alignment horizontal="center" vertical="center" wrapText="1"/>
    </xf>
    <xf numFmtId="0" fontId="0" fillId="8" borderId="0" xfId="85" applyNumberFormat="1" applyFont="1" applyFill="1" applyAlignment="1">
      <alignment horizontal="center" vertical="center" wrapText="1"/>
    </xf>
    <xf numFmtId="0" fontId="34" fillId="7" borderId="0" xfId="0" applyFont="1" applyFill="1" applyAlignment="1">
      <alignment horizontal="left" vertical="center" wrapText="1"/>
    </xf>
    <xf numFmtId="0" fontId="34" fillId="7" borderId="0" xfId="0" applyFont="1" applyFill="1" applyAlignment="1">
      <alignment horizontal="left" vertical="center"/>
    </xf>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7" borderId="0" xfId="0" applyFill="1" applyAlignment="1">
      <alignment horizontal="center" vertical="center" wrapText="1"/>
    </xf>
    <xf numFmtId="0" fontId="0" fillId="0" borderId="0" xfId="0" applyAlignment="1">
      <alignment vertical="center" wrapText="1"/>
    </xf>
    <xf numFmtId="0" fontId="0" fillId="0" borderId="0" xfId="0" applyFill="1" applyAlignment="1">
      <alignment horizontal="left" vertical="center" wrapText="1"/>
    </xf>
    <xf numFmtId="172" fontId="0" fillId="0" borderId="0" xfId="0" applyNumberFormat="1" applyAlignment="1">
      <alignment horizontal="center" vertical="center" wrapText="1"/>
    </xf>
    <xf numFmtId="172" fontId="0" fillId="7" borderId="0" xfId="0" applyNumberFormat="1" applyFill="1" applyAlignment="1">
      <alignment horizontal="center" vertical="center" wrapText="1"/>
    </xf>
    <xf numFmtId="0" fontId="0" fillId="7" borderId="7" xfId="0" applyFill="1" applyBorder="1" applyAlignment="1">
      <alignment horizontal="center" vertical="center" wrapText="1"/>
    </xf>
    <xf numFmtId="0" fontId="0" fillId="0" borderId="0" xfId="0" applyFill="1" applyAlignment="1">
      <alignment horizontal="center" vertical="center" wrapText="1"/>
    </xf>
    <xf numFmtId="0" fontId="11" fillId="0" borderId="0" xfId="0" applyFont="1" applyFill="1" applyAlignment="1">
      <alignment vertical="center" wrapText="1"/>
    </xf>
    <xf numFmtId="0" fontId="8" fillId="0" borderId="0" xfId="0" applyFont="1" applyFill="1" applyAlignment="1">
      <alignment vertical="center" wrapText="1"/>
    </xf>
    <xf numFmtId="0" fontId="0" fillId="7" borderId="0" xfId="0" applyFill="1" applyBorder="1" applyAlignment="1">
      <alignment horizontal="center" vertical="center" wrapText="1"/>
    </xf>
    <xf numFmtId="0" fontId="0" fillId="0" borderId="0" xfId="0" applyFill="1" applyAlignment="1">
      <alignment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Fill="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9" fillId="10" borderId="0" xfId="0" applyFont="1" applyFill="1" applyAlignment="1">
      <alignment horizontal="center" vertical="center" wrapText="1"/>
    </xf>
    <xf numFmtId="0" fontId="9" fillId="8" borderId="0" xfId="0" applyFont="1" applyFill="1" applyAlignment="1">
      <alignment horizontal="center" vertical="center" wrapText="1"/>
    </xf>
    <xf numFmtId="0" fontId="9" fillId="14" borderId="0" xfId="0" applyFont="1" applyFill="1" applyAlignment="1">
      <alignment horizontal="center" vertical="center" wrapText="1"/>
    </xf>
    <xf numFmtId="0" fontId="9" fillId="9"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0" fillId="0" borderId="2"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0" fillId="0" borderId="5" xfId="0" applyFont="1" applyFill="1" applyBorder="1" applyAlignment="1">
      <alignment vertical="center" wrapText="1"/>
    </xf>
    <xf numFmtId="0" fontId="13" fillId="0" borderId="0" xfId="210"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0" xfId="210" applyAlignment="1">
      <alignment horizontal="left" vertical="center"/>
    </xf>
    <xf numFmtId="0" fontId="0" fillId="0" borderId="0" xfId="0" applyAlignment="1">
      <alignment vertical="center"/>
    </xf>
    <xf numFmtId="0" fontId="13" fillId="0" borderId="0" xfId="210" applyAlignment="1">
      <alignment vertical="center"/>
    </xf>
    <xf numFmtId="0" fontId="31" fillId="0" borderId="1" xfId="0" applyFont="1" applyBorder="1" applyAlignment="1">
      <alignment horizontal="left" vertical="center"/>
    </xf>
    <xf numFmtId="0" fontId="9" fillId="0" borderId="0" xfId="0" applyFont="1" applyFill="1" applyAlignment="1">
      <alignment horizontal="left" vertical="center"/>
    </xf>
    <xf numFmtId="0" fontId="7" fillId="2" borderId="2" xfId="0" applyFont="1" applyFill="1" applyBorder="1" applyAlignment="1">
      <alignment horizontal="center" vertical="center"/>
    </xf>
    <xf numFmtId="0" fontId="7" fillId="2" borderId="0" xfId="0" applyFont="1" applyFill="1" applyBorder="1" applyAlignment="1">
      <alignment horizontal="right" vertical="center" wrapText="1"/>
    </xf>
    <xf numFmtId="0" fontId="7" fillId="2" borderId="11" xfId="0" applyFont="1" applyFill="1" applyBorder="1" applyAlignment="1">
      <alignment horizontal="right" vertical="center" wrapText="1"/>
    </xf>
    <xf numFmtId="3" fontId="7" fillId="2" borderId="2" xfId="232" applyNumberFormat="1" applyFont="1" applyFill="1" applyBorder="1" applyAlignment="1">
      <alignment horizontal="center" vertical="center"/>
    </xf>
    <xf numFmtId="9" fontId="7" fillId="2" borderId="8" xfId="0" applyNumberFormat="1" applyFont="1" applyFill="1" applyBorder="1" applyAlignment="1">
      <alignment horizontal="center" vertical="center"/>
    </xf>
    <xf numFmtId="9" fontId="7" fillId="2" borderId="9" xfId="0" applyNumberFormat="1" applyFont="1" applyFill="1" applyBorder="1" applyAlignment="1">
      <alignment horizontal="center" vertical="center"/>
    </xf>
    <xf numFmtId="9" fontId="7" fillId="2" borderId="10"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9" fillId="2" borderId="8"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9" xfId="0" applyFont="1" applyFill="1" applyBorder="1" applyAlignment="1">
      <alignment horizontal="center" vertical="center"/>
    </xf>
    <xf numFmtId="0" fontId="9" fillId="0" borderId="0" xfId="0" applyFont="1" applyAlignment="1">
      <alignment horizontal="left" vertical="center" wrapText="1"/>
    </xf>
    <xf numFmtId="0" fontId="40" fillId="0" borderId="1" xfId="0" applyFont="1" applyFill="1" applyBorder="1" applyAlignment="1">
      <alignment horizontal="left" vertical="center"/>
    </xf>
    <xf numFmtId="0" fontId="7" fillId="2" borderId="4" xfId="0" applyFont="1" applyFill="1" applyBorder="1" applyAlignment="1">
      <alignment horizontal="center" vertical="center"/>
    </xf>
    <xf numFmtId="3" fontId="7" fillId="2" borderId="8"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left" vertical="center" wrapText="1"/>
    </xf>
    <xf numFmtId="0" fontId="7" fillId="2" borderId="0" xfId="0" applyFont="1" applyFill="1" applyAlignment="1">
      <alignment horizontal="right" vertical="center" wrapText="1"/>
    </xf>
    <xf numFmtId="0" fontId="0" fillId="2" borderId="0" xfId="0" applyFill="1" applyAlignment="1">
      <alignment horizontal="center" vertical="center" wrapText="1"/>
    </xf>
    <xf numFmtId="0" fontId="0" fillId="0" borderId="0" xfId="0" applyAlignment="1">
      <alignment horizontal="left" vertical="top" wrapText="1"/>
    </xf>
    <xf numFmtId="0" fontId="18" fillId="0" borderId="0" xfId="0" applyFont="1" applyAlignment="1">
      <alignment horizontal="center" vertical="center" wrapText="1"/>
    </xf>
    <xf numFmtId="0" fontId="7" fillId="0" borderId="0" xfId="0" applyFont="1" applyAlignment="1">
      <alignment horizontal="center" vertical="center" wrapText="1"/>
    </xf>
    <xf numFmtId="0" fontId="7" fillId="8" borderId="0" xfId="0" applyFont="1" applyFill="1" applyAlignment="1">
      <alignment horizontal="center" vertical="center" wrapText="1"/>
    </xf>
    <xf numFmtId="172" fontId="0" fillId="2" borderId="0" xfId="0" applyNumberFormat="1" applyFont="1" applyFill="1" applyAlignment="1">
      <alignment horizontal="center" vertical="center" wrapText="1"/>
    </xf>
    <xf numFmtId="172" fontId="7" fillId="2" borderId="0" xfId="0" applyNumberFormat="1" applyFont="1" applyFill="1" applyAlignment="1">
      <alignment horizontal="center" vertical="center" wrapText="1"/>
    </xf>
    <xf numFmtId="0" fontId="0" fillId="0" borderId="2" xfId="0" applyBorder="1" applyAlignment="1">
      <alignment horizontal="right" vertical="center" wrapText="1"/>
    </xf>
    <xf numFmtId="0" fontId="7" fillId="2" borderId="7" xfId="0" applyFont="1" applyFill="1" applyBorder="1" applyAlignment="1">
      <alignment horizontal="right" vertical="center" wrapText="1"/>
    </xf>
    <xf numFmtId="164" fontId="0" fillId="0" borderId="2" xfId="0" applyNumberFormat="1" applyBorder="1" applyAlignment="1">
      <alignment horizontal="right" vertical="center" wrapText="1"/>
    </xf>
    <xf numFmtId="0" fontId="2" fillId="2" borderId="0" xfId="0" applyFont="1" applyFill="1" applyAlignment="1">
      <alignment vertical="center" wrapText="1"/>
    </xf>
    <xf numFmtId="0" fontId="36" fillId="0" borderId="1"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cellXfs>
  <cellStyles count="526">
    <cellStyle name="Comma" xfId="85" builtinId="3"/>
    <cellStyle name="Comma 2" xfId="232"/>
    <cellStyle name="Currency" xfId="1"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cellStyle name="Normal" xfId="0" builtinId="0"/>
    <cellStyle name="Normal 2" xfId="2"/>
    <cellStyle name="Normal 3" xfId="3"/>
    <cellStyle name="Normal 5" xfId="231"/>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reFighting%20Frequency%20and%20C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Fighting Frequency and Co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ucsusa.org/sites/default/files/legacy/assets/documents/global_warming/playing-with-fire-report.pdf" TargetMode="External"/><Relationship Id="rId2" Type="http://schemas.openxmlformats.org/officeDocument/2006/relationships/hyperlink" Target="http://library.eri.nau.edu/gsdl/collect/erilibra/index/assoc/D2013004.dir/doc.pdf" TargetMode="External"/><Relationship Id="rId1" Type="http://schemas.openxmlformats.org/officeDocument/2006/relationships/hyperlink" Target="http://www.eartheconomics.org/FileLibrary/file/Reports/Earth%20Economics%20Rim%20Fire%20Report%2011.27.2013.pdf" TargetMode="External"/><Relationship Id="rId5" Type="http://schemas.openxmlformats.org/officeDocument/2006/relationships/hyperlink" Target="http://www.fs.fed.us/psw/publications/lydersen/psw_2014_lydersen001.pdf" TargetMode="External"/><Relationship Id="rId4" Type="http://schemas.openxmlformats.org/officeDocument/2006/relationships/hyperlink" Target="http://www.fs.usda.gov/Internet/FSE_DOCUMENTS/stelprd3845868.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bls.gov/data/inflation_calculator.htm" TargetMode="External"/><Relationship Id="rId2" Type="http://schemas.openxmlformats.org/officeDocument/2006/relationships/hyperlink" Target="http://www.bls.gov/data/inflation_calculator.htm" TargetMode="External"/><Relationship Id="rId1" Type="http://schemas.openxmlformats.org/officeDocument/2006/relationships/hyperlink" Target="http://www.eartheconomics.org/FileLibrary/file/Reports/Earth%20Economics%20Rim%20Fire%20Report%2011.27.2013.pdf" TargetMode="External"/><Relationship Id="rId6" Type="http://schemas.openxmlformats.org/officeDocument/2006/relationships/hyperlink" Target="http://www.bls.gov/data/inflation_calculator.htm" TargetMode="External"/><Relationship Id="rId5" Type="http://schemas.openxmlformats.org/officeDocument/2006/relationships/hyperlink" Target="http://www.bls.gov/data/inflation_calculator.htm" TargetMode="External"/><Relationship Id="rId4" Type="http://schemas.openxmlformats.org/officeDocument/2006/relationships/hyperlink" Target="http://www.bls.gov/data/inflation_calculator.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26"/>
  <sheetViews>
    <sheetView topLeftCell="A4" workbookViewId="0">
      <selection sqref="A1:E26"/>
    </sheetView>
  </sheetViews>
  <sheetFormatPr defaultColWidth="10.85546875" defaultRowHeight="15"/>
  <cols>
    <col min="1" max="2" width="10.85546875" style="222"/>
    <col min="3" max="3" width="15.140625" style="222" customWidth="1"/>
    <col min="4" max="4" width="42.42578125" style="222" customWidth="1"/>
    <col min="5" max="5" width="105" style="222" customWidth="1"/>
    <col min="6" max="16384" width="10.85546875" style="222"/>
  </cols>
  <sheetData>
    <row r="1" spans="1:6" s="221" customFormat="1" ht="26.1" customHeight="1">
      <c r="A1" s="404" t="s">
        <v>906</v>
      </c>
      <c r="B1" s="405"/>
      <c r="C1" s="405"/>
      <c r="D1" s="405"/>
      <c r="E1" s="405"/>
      <c r="F1"/>
    </row>
    <row r="2" spans="1:6" ht="26.1" customHeight="1">
      <c r="A2" s="405"/>
      <c r="B2" s="405"/>
      <c r="C2" s="405"/>
      <c r="D2" s="405"/>
      <c r="E2" s="405"/>
      <c r="F2"/>
    </row>
    <row r="3" spans="1:6" ht="26.1" customHeight="1">
      <c r="A3" s="405"/>
      <c r="B3" s="405"/>
      <c r="C3" s="405"/>
      <c r="D3" s="405"/>
      <c r="E3" s="405"/>
      <c r="F3"/>
    </row>
    <row r="4" spans="1:6" ht="26.1" customHeight="1">
      <c r="A4" s="405"/>
      <c r="B4" s="405"/>
      <c r="C4" s="405"/>
      <c r="D4" s="405"/>
      <c r="E4" s="405"/>
      <c r="F4"/>
    </row>
    <row r="5" spans="1:6" ht="26.1" customHeight="1">
      <c r="A5" s="405"/>
      <c r="B5" s="405"/>
      <c r="C5" s="405"/>
      <c r="D5" s="405"/>
      <c r="E5" s="405"/>
      <c r="F5"/>
    </row>
    <row r="6" spans="1:6" ht="26.1" customHeight="1">
      <c r="A6" s="405"/>
      <c r="B6" s="405"/>
      <c r="C6" s="405"/>
      <c r="D6" s="405"/>
      <c r="E6" s="405"/>
      <c r="F6"/>
    </row>
    <row r="7" spans="1:6" ht="26.1" customHeight="1">
      <c r="A7" s="405"/>
      <c r="B7" s="405"/>
      <c r="C7" s="405"/>
      <c r="D7" s="405"/>
      <c r="E7" s="405"/>
      <c r="F7"/>
    </row>
    <row r="8" spans="1:6" ht="26.1" customHeight="1">
      <c r="A8" s="405"/>
      <c r="B8" s="405"/>
      <c r="C8" s="405"/>
      <c r="D8" s="405"/>
      <c r="E8" s="405"/>
      <c r="F8"/>
    </row>
    <row r="9" spans="1:6">
      <c r="A9" s="405"/>
      <c r="B9" s="405"/>
      <c r="C9" s="405"/>
      <c r="D9" s="405"/>
      <c r="E9" s="405"/>
      <c r="F9"/>
    </row>
    <row r="10" spans="1:6">
      <c r="A10" s="405"/>
      <c r="B10" s="405"/>
      <c r="C10" s="405"/>
      <c r="D10" s="405"/>
      <c r="E10" s="405"/>
    </row>
    <row r="11" spans="1:6">
      <c r="A11" s="405"/>
      <c r="B11" s="405"/>
      <c r="C11" s="405"/>
      <c r="D11" s="405"/>
      <c r="E11" s="405"/>
    </row>
    <row r="12" spans="1:6">
      <c r="A12" s="405"/>
      <c r="B12" s="405"/>
      <c r="C12" s="405"/>
      <c r="D12" s="405"/>
      <c r="E12" s="405"/>
    </row>
    <row r="13" spans="1:6">
      <c r="A13" s="405"/>
      <c r="B13" s="405"/>
      <c r="C13" s="405"/>
      <c r="D13" s="405"/>
      <c r="E13" s="405"/>
    </row>
    <row r="14" spans="1:6">
      <c r="A14" s="405"/>
      <c r="B14" s="405"/>
      <c r="C14" s="405"/>
      <c r="D14" s="405"/>
      <c r="E14" s="405"/>
    </row>
    <row r="15" spans="1:6">
      <c r="A15" s="405"/>
      <c r="B15" s="405"/>
      <c r="C15" s="405"/>
      <c r="D15" s="405"/>
      <c r="E15" s="405"/>
    </row>
    <row r="16" spans="1:6">
      <c r="A16" s="405"/>
      <c r="B16" s="405"/>
      <c r="C16" s="405"/>
      <c r="D16" s="405"/>
      <c r="E16" s="405"/>
    </row>
    <row r="17" spans="1:5">
      <c r="A17" s="405"/>
      <c r="B17" s="405"/>
      <c r="C17" s="405"/>
      <c r="D17" s="405"/>
      <c r="E17" s="405"/>
    </row>
    <row r="18" spans="1:5">
      <c r="A18" s="405"/>
      <c r="B18" s="405"/>
      <c r="C18" s="405"/>
      <c r="D18" s="405"/>
      <c r="E18" s="405"/>
    </row>
    <row r="19" spans="1:5">
      <c r="A19" s="405"/>
      <c r="B19" s="405"/>
      <c r="C19" s="405"/>
      <c r="D19" s="405"/>
      <c r="E19" s="405"/>
    </row>
    <row r="20" spans="1:5">
      <c r="A20" s="405"/>
      <c r="B20" s="405"/>
      <c r="C20" s="405"/>
      <c r="D20" s="405"/>
      <c r="E20" s="405"/>
    </row>
    <row r="21" spans="1:5">
      <c r="A21" s="405"/>
      <c r="B21" s="405"/>
      <c r="C21" s="405"/>
      <c r="D21" s="405"/>
      <c r="E21" s="405"/>
    </row>
    <row r="22" spans="1:5">
      <c r="A22" s="405"/>
      <c r="B22" s="405"/>
      <c r="C22" s="405"/>
      <c r="D22" s="405"/>
      <c r="E22" s="405"/>
    </row>
    <row r="23" spans="1:5">
      <c r="A23" s="405"/>
      <c r="B23" s="405"/>
      <c r="C23" s="405"/>
      <c r="D23" s="405"/>
      <c r="E23" s="405"/>
    </row>
    <row r="24" spans="1:5">
      <c r="A24" s="405"/>
      <c r="B24" s="405"/>
      <c r="C24" s="405"/>
      <c r="D24" s="405"/>
      <c r="E24" s="405"/>
    </row>
    <row r="25" spans="1:5">
      <c r="A25" s="405"/>
      <c r="B25" s="405"/>
      <c r="C25" s="405"/>
      <c r="D25" s="405"/>
      <c r="E25" s="405"/>
    </row>
    <row r="26" spans="1:5">
      <c r="A26" s="405"/>
      <c r="B26" s="405"/>
      <c r="C26" s="405"/>
      <c r="D26" s="405"/>
      <c r="E26" s="405"/>
    </row>
  </sheetData>
  <mergeCells count="1">
    <mergeCell ref="A1:E26"/>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75" zoomScaleNormal="75" zoomScalePageLayoutView="75" workbookViewId="0">
      <selection activeCell="A182" sqref="A182"/>
    </sheetView>
  </sheetViews>
  <sheetFormatPr defaultColWidth="8.85546875" defaultRowHeight="15"/>
  <cols>
    <col min="1" max="1" width="28.42578125" style="239" customWidth="1"/>
    <col min="2" max="19" width="16.28515625" style="239" customWidth="1"/>
    <col min="20" max="20" width="12.7109375" style="239" customWidth="1"/>
    <col min="21" max="22" width="15.42578125" style="239" customWidth="1"/>
    <col min="23" max="16384" width="8.85546875" style="239"/>
  </cols>
  <sheetData>
    <row r="1" spans="1:11" ht="69.95" customHeight="1">
      <c r="A1" s="446" t="s">
        <v>645</v>
      </c>
      <c r="B1" s="447"/>
      <c r="C1" s="447"/>
      <c r="D1" s="447"/>
      <c r="E1" s="447"/>
      <c r="F1" s="10"/>
    </row>
    <row r="2" spans="1:11" ht="39" customHeight="1">
      <c r="A2" s="470" t="s">
        <v>349</v>
      </c>
      <c r="B2" s="470"/>
      <c r="C2" s="470"/>
      <c r="D2" s="470"/>
      <c r="E2" s="470"/>
      <c r="F2" s="10"/>
    </row>
    <row r="3" spans="1:11" ht="18" customHeight="1">
      <c r="A3" s="76"/>
      <c r="B3" s="457" t="s">
        <v>247</v>
      </c>
      <c r="C3" s="457"/>
      <c r="D3" s="457"/>
      <c r="E3" s="457"/>
    </row>
    <row r="4" spans="1:11" ht="18" customHeight="1">
      <c r="A4" s="55"/>
      <c r="B4" s="62" t="s">
        <v>248</v>
      </c>
      <c r="C4" s="62" t="s">
        <v>249</v>
      </c>
      <c r="D4" s="62" t="s">
        <v>250</v>
      </c>
      <c r="E4" s="62" t="s">
        <v>251</v>
      </c>
    </row>
    <row r="5" spans="1:11" ht="18" customHeight="1">
      <c r="A5" s="31" t="s">
        <v>280</v>
      </c>
      <c r="B5" s="32">
        <v>2019.9310829999995</v>
      </c>
      <c r="C5" s="32">
        <v>2808.5366792999998</v>
      </c>
      <c r="D5" s="32">
        <v>3232.5956469000002</v>
      </c>
      <c r="E5" s="32">
        <v>12139.653389999999</v>
      </c>
    </row>
    <row r="6" spans="1:11" ht="18" customHeight="1">
      <c r="A6" s="31" t="s">
        <v>281</v>
      </c>
      <c r="B6" s="32">
        <v>94.962330000000009</v>
      </c>
      <c r="C6" s="32">
        <v>148.85547</v>
      </c>
      <c r="D6" s="32">
        <v>113.07500999999999</v>
      </c>
      <c r="E6" s="32">
        <v>220.49088</v>
      </c>
    </row>
    <row r="7" spans="1:11" ht="18" customHeight="1">
      <c r="A7" s="31" t="s">
        <v>212</v>
      </c>
      <c r="B7" s="32">
        <v>257.16167999999999</v>
      </c>
      <c r="C7" s="32">
        <v>112.654563</v>
      </c>
      <c r="D7" s="32">
        <v>48.976088000000004</v>
      </c>
      <c r="E7" s="32">
        <v>28.367608000000001</v>
      </c>
    </row>
    <row r="8" spans="1:11" ht="18" customHeight="1">
      <c r="A8" s="31" t="s">
        <v>226</v>
      </c>
      <c r="B8" s="32">
        <v>63.357598400000001</v>
      </c>
      <c r="C8" s="32">
        <v>49.247920600000015</v>
      </c>
      <c r="D8" s="32">
        <v>26.687321000000001</v>
      </c>
      <c r="E8" s="32">
        <v>51.274211999999991</v>
      </c>
    </row>
    <row r="9" spans="1:11" ht="18" customHeight="1">
      <c r="A9" s="31" t="s">
        <v>234</v>
      </c>
      <c r="B9" s="32">
        <v>89.970726000000013</v>
      </c>
      <c r="C9" s="32">
        <v>39.289589999999997</v>
      </c>
      <c r="D9" s="32">
        <v>22.634810000000002</v>
      </c>
      <c r="E9" s="32">
        <v>8.7969200000000001</v>
      </c>
    </row>
    <row r="10" spans="1:11" ht="18" customHeight="1">
      <c r="A10" s="31" t="s">
        <v>282</v>
      </c>
      <c r="B10" s="32">
        <v>2099.2767905000001</v>
      </c>
      <c r="C10" s="32">
        <v>3630.5875548999998</v>
      </c>
      <c r="D10" s="32">
        <v>4164.8513730000004</v>
      </c>
      <c r="E10" s="32">
        <v>22028.265541400004</v>
      </c>
    </row>
    <row r="11" spans="1:11" ht="18" customHeight="1">
      <c r="A11" s="31" t="s">
        <v>283</v>
      </c>
      <c r="B11" s="32">
        <v>7322.7474057000009</v>
      </c>
      <c r="C11" s="32">
        <v>10560.301000399995</v>
      </c>
      <c r="D11" s="32">
        <v>7492.8761032999973</v>
      </c>
      <c r="E11" s="32">
        <v>21622.93033570001</v>
      </c>
    </row>
    <row r="12" spans="1:11" ht="18" customHeight="1">
      <c r="A12" s="31" t="s">
        <v>193</v>
      </c>
      <c r="B12" s="32">
        <v>40058.036253600003</v>
      </c>
      <c r="C12" s="32">
        <v>35464.051638900004</v>
      </c>
      <c r="D12" s="32">
        <v>23669.012762900002</v>
      </c>
      <c r="E12" s="32">
        <v>54964.45579729999</v>
      </c>
      <c r="G12" s="33"/>
      <c r="H12" s="33"/>
      <c r="I12" s="33"/>
      <c r="J12" s="33"/>
      <c r="K12" s="33"/>
    </row>
    <row r="13" spans="1:11" ht="18" customHeight="1">
      <c r="A13" s="61" t="s">
        <v>33</v>
      </c>
      <c r="B13" s="96">
        <f>SUM(B5:B12)</f>
        <v>52005.443867200003</v>
      </c>
      <c r="C13" s="96">
        <f t="shared" ref="C13:E13" si="0">SUM(C5:C12)</f>
        <v>52813.524417099994</v>
      </c>
      <c r="D13" s="96">
        <f t="shared" si="0"/>
        <v>38770.709115099999</v>
      </c>
      <c r="E13" s="96">
        <f t="shared" si="0"/>
        <v>111064.2346844</v>
      </c>
      <c r="G13" s="34"/>
      <c r="H13" s="34"/>
      <c r="I13" s="34"/>
      <c r="J13" s="34"/>
      <c r="K13" s="33"/>
    </row>
    <row r="14" spans="1:11" ht="18" customHeight="1">
      <c r="A14" s="61" t="s">
        <v>260</v>
      </c>
      <c r="B14" s="460">
        <f>SUM(B13:E13)</f>
        <v>254653.91208380001</v>
      </c>
      <c r="C14" s="460"/>
      <c r="D14" s="460"/>
      <c r="E14" s="460"/>
      <c r="G14" s="33"/>
      <c r="H14" s="33"/>
      <c r="I14" s="33"/>
      <c r="J14" s="33"/>
      <c r="K14" s="33"/>
    </row>
    <row r="15" spans="1:11">
      <c r="A15" s="36"/>
      <c r="B15" s="29"/>
      <c r="C15" s="29"/>
      <c r="D15" s="29"/>
      <c r="E15" s="29"/>
      <c r="G15" s="33"/>
      <c r="H15" s="33"/>
      <c r="I15" s="33"/>
      <c r="J15" s="33"/>
      <c r="K15" s="33"/>
    </row>
    <row r="17" spans="1:5" ht="18.75">
      <c r="A17" s="10" t="s">
        <v>639</v>
      </c>
    </row>
    <row r="18" spans="1:5" ht="20.100000000000001" customHeight="1">
      <c r="A18" s="76"/>
      <c r="B18" s="457" t="s">
        <v>284</v>
      </c>
      <c r="C18" s="457"/>
      <c r="D18" s="457"/>
      <c r="E18" s="457"/>
    </row>
    <row r="19" spans="1:5" ht="20.100000000000001" customHeight="1">
      <c r="A19" s="55"/>
      <c r="B19" s="62" t="s">
        <v>248</v>
      </c>
      <c r="C19" s="62" t="s">
        <v>249</v>
      </c>
      <c r="D19" s="62" t="s">
        <v>250</v>
      </c>
      <c r="E19" s="62" t="s">
        <v>251</v>
      </c>
    </row>
    <row r="20" spans="1:5" ht="20.100000000000001" customHeight="1">
      <c r="A20" s="31" t="s">
        <v>280</v>
      </c>
      <c r="B20" s="37">
        <f t="shared" ref="B20:E27" si="1">B5/B$13</f>
        <v>3.8840762289387487E-2</v>
      </c>
      <c r="C20" s="37">
        <f t="shared" si="1"/>
        <v>5.3178361230341413E-2</v>
      </c>
      <c r="D20" s="37">
        <f t="shared" si="1"/>
        <v>8.3377263936630031E-2</v>
      </c>
      <c r="E20" s="37">
        <f t="shared" si="1"/>
        <v>0.10930299411413606</v>
      </c>
    </row>
    <row r="21" spans="1:5" ht="20.100000000000001" customHeight="1">
      <c r="A21" s="31" t="s">
        <v>281</v>
      </c>
      <c r="B21" s="37">
        <f t="shared" si="1"/>
        <v>1.8260074895715495E-3</v>
      </c>
      <c r="C21" s="37">
        <f t="shared" si="1"/>
        <v>2.8185104410832214E-3</v>
      </c>
      <c r="D21" s="37">
        <f t="shared" si="1"/>
        <v>2.9165061094010465E-3</v>
      </c>
      <c r="E21" s="37">
        <f t="shared" si="1"/>
        <v>1.9852554751450513E-3</v>
      </c>
    </row>
    <row r="22" spans="1:5" ht="20.100000000000001" customHeight="1">
      <c r="A22" s="31" t="s">
        <v>212</v>
      </c>
      <c r="B22" s="37">
        <f t="shared" si="1"/>
        <v>4.9448992427924008E-3</v>
      </c>
      <c r="C22" s="37">
        <f t="shared" si="1"/>
        <v>2.133062775934049E-3</v>
      </c>
      <c r="D22" s="37">
        <f t="shared" si="1"/>
        <v>1.2632239419352101E-3</v>
      </c>
      <c r="E22" s="37">
        <f t="shared" si="1"/>
        <v>2.5541622900125644E-4</v>
      </c>
    </row>
    <row r="23" spans="1:5" ht="20.100000000000001" customHeight="1">
      <c r="A23" s="31" t="s">
        <v>226</v>
      </c>
      <c r="B23" s="37">
        <f t="shared" si="1"/>
        <v>1.2182878115950442E-3</v>
      </c>
      <c r="C23" s="37">
        <f t="shared" si="1"/>
        <v>9.3248691776484616E-4</v>
      </c>
      <c r="D23" s="37">
        <f t="shared" si="1"/>
        <v>6.8833719086159586E-4</v>
      </c>
      <c r="E23" s="37">
        <f t="shared" si="1"/>
        <v>4.6166267787015985E-4</v>
      </c>
    </row>
    <row r="24" spans="1:5" ht="20.100000000000001" customHeight="1">
      <c r="A24" s="31" t="s">
        <v>234</v>
      </c>
      <c r="B24" s="37">
        <f t="shared" si="1"/>
        <v>1.7300251533233202E-3</v>
      </c>
      <c r="C24" s="37">
        <f t="shared" si="1"/>
        <v>7.4393046920532332E-4</v>
      </c>
      <c r="D24" s="37">
        <f t="shared" si="1"/>
        <v>5.8381212303347941E-4</v>
      </c>
      <c r="E24" s="37">
        <f t="shared" si="1"/>
        <v>7.9205695919999075E-5</v>
      </c>
    </row>
    <row r="25" spans="1:5" ht="20.100000000000001" customHeight="1">
      <c r="A25" s="31" t="s">
        <v>282</v>
      </c>
      <c r="B25" s="37">
        <f t="shared" si="1"/>
        <v>4.0366481552598005E-2</v>
      </c>
      <c r="C25" s="37">
        <f t="shared" si="1"/>
        <v>6.8743519675511108E-2</v>
      </c>
      <c r="D25" s="37">
        <f t="shared" si="1"/>
        <v>0.1074226256898128</v>
      </c>
      <c r="E25" s="37">
        <f t="shared" si="1"/>
        <v>0.19833806629105669</v>
      </c>
    </row>
    <row r="26" spans="1:5" ht="20.100000000000001" customHeight="1">
      <c r="A26" s="31" t="s">
        <v>283</v>
      </c>
      <c r="B26" s="37">
        <f t="shared" si="1"/>
        <v>0.14080732441009855</v>
      </c>
      <c r="C26" s="37">
        <f t="shared" si="1"/>
        <v>0.19995448357127205</v>
      </c>
      <c r="D26" s="37">
        <f t="shared" si="1"/>
        <v>0.19326126022239176</v>
      </c>
      <c r="E26" s="37">
        <f t="shared" si="1"/>
        <v>0.1946885097362234</v>
      </c>
    </row>
    <row r="27" spans="1:5" ht="20.100000000000001" customHeight="1">
      <c r="A27" s="31" t="s">
        <v>193</v>
      </c>
      <c r="B27" s="37">
        <f t="shared" si="1"/>
        <v>0.77026621205063361</v>
      </c>
      <c r="C27" s="37">
        <f t="shared" si="1"/>
        <v>0.67149564491888813</v>
      </c>
      <c r="D27" s="37">
        <f t="shared" si="1"/>
        <v>0.61048697078593406</v>
      </c>
      <c r="E27" s="37">
        <f t="shared" si="1"/>
        <v>0.49488888978064743</v>
      </c>
    </row>
    <row r="28" spans="1:5" ht="20.100000000000001" customHeight="1">
      <c r="A28" s="61" t="s">
        <v>33</v>
      </c>
      <c r="B28" s="97">
        <f>SUM(B20:B27)</f>
        <v>1</v>
      </c>
      <c r="C28" s="97">
        <f t="shared" ref="C28:E28" si="2">SUM(C20:C27)</f>
        <v>1</v>
      </c>
      <c r="D28" s="97">
        <f t="shared" si="2"/>
        <v>1</v>
      </c>
      <c r="E28" s="97">
        <f t="shared" si="2"/>
        <v>1</v>
      </c>
    </row>
    <row r="31" spans="1:5" ht="18.75">
      <c r="A31" s="10" t="s">
        <v>640</v>
      </c>
    </row>
    <row r="32" spans="1:5" ht="18.75">
      <c r="A32" s="76"/>
      <c r="B32" s="457" t="s">
        <v>285</v>
      </c>
      <c r="C32" s="457"/>
      <c r="D32" s="457"/>
      <c r="E32" s="457"/>
    </row>
    <row r="33" spans="1:12" ht="28.7" customHeight="1">
      <c r="A33" s="67"/>
      <c r="B33" s="62" t="s">
        <v>248</v>
      </c>
      <c r="C33" s="62" t="s">
        <v>249</v>
      </c>
      <c r="D33" s="62" t="s">
        <v>250</v>
      </c>
      <c r="E33" s="62" t="s">
        <v>251</v>
      </c>
    </row>
    <row r="34" spans="1:12">
      <c r="A34" s="67" t="s">
        <v>262</v>
      </c>
      <c r="B34" s="461" t="s">
        <v>247</v>
      </c>
      <c r="C34" s="462"/>
      <c r="D34" s="462"/>
      <c r="E34" s="463"/>
    </row>
    <row r="35" spans="1:12">
      <c r="A35" s="27" t="s">
        <v>7</v>
      </c>
      <c r="B35" s="38">
        <f>'Fire Intensity Profile'!C4</f>
        <v>30000</v>
      </c>
      <c r="C35" s="38">
        <v>30000</v>
      </c>
      <c r="D35" s="38">
        <f>'Fire Intensity Profile'!C6</f>
        <v>45000</v>
      </c>
      <c r="E35" s="38">
        <v>45000</v>
      </c>
      <c r="F35" s="39"/>
      <c r="H35" s="40"/>
      <c r="I35" s="40"/>
      <c r="J35" s="40"/>
      <c r="K35" s="40"/>
    </row>
    <row r="36" spans="1:12" ht="30">
      <c r="A36" s="27" t="s">
        <v>263</v>
      </c>
      <c r="B36" s="38">
        <f>'Fire Intensity Profile'!E4</f>
        <v>21000</v>
      </c>
      <c r="C36" s="38">
        <v>21000</v>
      </c>
      <c r="D36" s="38">
        <v>31500</v>
      </c>
      <c r="E36" s="38">
        <v>31500</v>
      </c>
      <c r="F36" s="39"/>
      <c r="H36" s="40"/>
      <c r="I36" s="40"/>
      <c r="J36" s="40"/>
      <c r="K36" s="40"/>
    </row>
    <row r="37" spans="1:12" ht="28.7" customHeight="1">
      <c r="A37" s="67"/>
      <c r="B37" s="464" t="s">
        <v>623</v>
      </c>
      <c r="C37" s="465"/>
      <c r="D37" s="465"/>
      <c r="E37" s="466"/>
    </row>
    <row r="38" spans="1:12">
      <c r="A38" s="26"/>
      <c r="B38" s="257">
        <v>0</v>
      </c>
      <c r="C38" s="257">
        <v>0.1</v>
      </c>
      <c r="D38" s="257">
        <v>0.5</v>
      </c>
      <c r="E38" s="257">
        <v>0.9</v>
      </c>
    </row>
    <row r="41" spans="1:12" ht="18.75">
      <c r="A41" s="10" t="s">
        <v>641</v>
      </c>
    </row>
    <row r="42" spans="1:12" ht="18.75">
      <c r="A42" s="76"/>
      <c r="B42" s="457" t="s">
        <v>247</v>
      </c>
      <c r="C42" s="457"/>
      <c r="D42" s="457"/>
      <c r="E42" s="457"/>
    </row>
    <row r="43" spans="1:12">
      <c r="A43" s="55"/>
      <c r="B43" s="240" t="s">
        <v>248</v>
      </c>
      <c r="C43" s="240" t="s">
        <v>249</v>
      </c>
      <c r="D43" s="240" t="s">
        <v>250</v>
      </c>
      <c r="E43" s="240" t="s">
        <v>251</v>
      </c>
    </row>
    <row r="44" spans="1:12" ht="20.100000000000001" customHeight="1">
      <c r="A44" s="42" t="s">
        <v>280</v>
      </c>
      <c r="B44" s="43">
        <f t="shared" ref="B44:E51" si="3">B$35*B20</f>
        <v>1165.2228686816245</v>
      </c>
      <c r="C44" s="43">
        <f t="shared" si="3"/>
        <v>1595.3508369102424</v>
      </c>
      <c r="D44" s="43">
        <f t="shared" si="3"/>
        <v>3751.9768771483514</v>
      </c>
      <c r="E44" s="43">
        <f t="shared" si="3"/>
        <v>4918.6347351361228</v>
      </c>
      <c r="F44" s="24"/>
      <c r="G44" s="24"/>
      <c r="H44" s="24"/>
      <c r="I44" s="24"/>
      <c r="J44" s="262"/>
      <c r="K44" s="24"/>
      <c r="L44" s="24"/>
    </row>
    <row r="45" spans="1:12" ht="20.100000000000001" customHeight="1">
      <c r="A45" s="42" t="s">
        <v>281</v>
      </c>
      <c r="B45" s="43">
        <f t="shared" si="3"/>
        <v>54.780224687146486</v>
      </c>
      <c r="C45" s="43">
        <f t="shared" si="3"/>
        <v>84.555313232496644</v>
      </c>
      <c r="D45" s="43">
        <f t="shared" si="3"/>
        <v>131.24277492304708</v>
      </c>
      <c r="E45" s="43">
        <f t="shared" si="3"/>
        <v>89.336496381527311</v>
      </c>
      <c r="F45" s="24"/>
      <c r="G45" s="24"/>
      <c r="H45" s="24"/>
      <c r="I45" s="24"/>
      <c r="J45" s="262"/>
      <c r="K45" s="24"/>
      <c r="L45" s="24"/>
    </row>
    <row r="46" spans="1:12" ht="20.100000000000001" customHeight="1">
      <c r="A46" s="42" t="s">
        <v>212</v>
      </c>
      <c r="B46" s="43">
        <f t="shared" si="3"/>
        <v>148.34697728377202</v>
      </c>
      <c r="C46" s="43">
        <f t="shared" si="3"/>
        <v>63.991883278021469</v>
      </c>
      <c r="D46" s="43">
        <f t="shared" si="3"/>
        <v>56.845077387084459</v>
      </c>
      <c r="E46" s="43">
        <f t="shared" si="3"/>
        <v>11.493730305056539</v>
      </c>
      <c r="F46" s="24"/>
      <c r="G46" s="24"/>
      <c r="H46" s="24"/>
      <c r="I46" s="24"/>
      <c r="J46" s="262"/>
      <c r="K46" s="24"/>
      <c r="L46" s="24"/>
    </row>
    <row r="47" spans="1:12" ht="20.100000000000001" customHeight="1">
      <c r="A47" s="42" t="s">
        <v>226</v>
      </c>
      <c r="B47" s="43">
        <f t="shared" si="3"/>
        <v>36.548634347851326</v>
      </c>
      <c r="C47" s="43">
        <f t="shared" si="3"/>
        <v>27.974607532945384</v>
      </c>
      <c r="D47" s="43">
        <f t="shared" si="3"/>
        <v>30.975173588771813</v>
      </c>
      <c r="E47" s="43">
        <f t="shared" si="3"/>
        <v>20.774820504157194</v>
      </c>
      <c r="F47" s="24"/>
      <c r="G47" s="24"/>
      <c r="H47" s="24"/>
      <c r="I47" s="24"/>
      <c r="J47" s="262"/>
      <c r="K47" s="24"/>
      <c r="L47" s="24"/>
    </row>
    <row r="48" spans="1:12" ht="20.100000000000001" customHeight="1">
      <c r="A48" s="42" t="s">
        <v>234</v>
      </c>
      <c r="B48" s="43">
        <f t="shared" si="3"/>
        <v>51.90075459969961</v>
      </c>
      <c r="C48" s="43">
        <f t="shared" si="3"/>
        <v>22.317914076159699</v>
      </c>
      <c r="D48" s="43">
        <f t="shared" si="3"/>
        <v>26.271545536506572</v>
      </c>
      <c r="E48" s="43">
        <f t="shared" si="3"/>
        <v>3.5642563163999585</v>
      </c>
      <c r="F48" s="24"/>
      <c r="G48" s="24"/>
      <c r="H48" s="24"/>
      <c r="I48" s="24"/>
      <c r="J48" s="262"/>
      <c r="K48" s="24"/>
      <c r="L48" s="24"/>
    </row>
    <row r="49" spans="1:12" ht="20.100000000000001" customHeight="1">
      <c r="A49" s="42" t="s">
        <v>282</v>
      </c>
      <c r="B49" s="43">
        <f t="shared" si="3"/>
        <v>1210.9944465779402</v>
      </c>
      <c r="C49" s="43">
        <f t="shared" si="3"/>
        <v>2062.3055902653332</v>
      </c>
      <c r="D49" s="43">
        <f t="shared" si="3"/>
        <v>4834.0181560415758</v>
      </c>
      <c r="E49" s="43">
        <f t="shared" si="3"/>
        <v>8925.21298309755</v>
      </c>
      <c r="F49" s="24"/>
      <c r="G49" s="24"/>
      <c r="H49" s="24"/>
      <c r="I49" s="24"/>
      <c r="J49" s="262"/>
      <c r="K49" s="24"/>
      <c r="L49" s="24"/>
    </row>
    <row r="50" spans="1:12" ht="20.100000000000001" customHeight="1">
      <c r="A50" s="42" t="s">
        <v>283</v>
      </c>
      <c r="B50" s="43">
        <f t="shared" si="3"/>
        <v>4224.2197323029568</v>
      </c>
      <c r="C50" s="43">
        <f t="shared" si="3"/>
        <v>5998.6345071381611</v>
      </c>
      <c r="D50" s="43">
        <f t="shared" si="3"/>
        <v>8696.7567100076285</v>
      </c>
      <c r="E50" s="43">
        <f t="shared" si="3"/>
        <v>8760.9829381300533</v>
      </c>
      <c r="F50" s="24"/>
      <c r="G50" s="24"/>
      <c r="H50" s="24"/>
      <c r="I50" s="24"/>
      <c r="J50" s="262"/>
      <c r="K50" s="24"/>
      <c r="L50" s="24"/>
    </row>
    <row r="51" spans="1:12" ht="20.100000000000001" customHeight="1">
      <c r="A51" s="42" t="s">
        <v>193</v>
      </c>
      <c r="B51" s="43">
        <f t="shared" si="3"/>
        <v>23107.986361519008</v>
      </c>
      <c r="C51" s="43">
        <f t="shared" si="3"/>
        <v>20144.869347566644</v>
      </c>
      <c r="D51" s="43">
        <f t="shared" si="3"/>
        <v>27471.913685367032</v>
      </c>
      <c r="E51" s="43">
        <f t="shared" si="3"/>
        <v>22270.000040129136</v>
      </c>
      <c r="F51" s="24"/>
      <c r="G51" s="24"/>
      <c r="H51" s="24"/>
      <c r="I51" s="24"/>
      <c r="J51" s="262"/>
      <c r="K51" s="24"/>
      <c r="L51" s="24"/>
    </row>
    <row r="52" spans="1:12" ht="20.100000000000001" customHeight="1">
      <c r="A52" s="61" t="s">
        <v>33</v>
      </c>
      <c r="B52" s="89">
        <f>SUM(B44:B51)</f>
        <v>30000</v>
      </c>
      <c r="C52" s="89">
        <f t="shared" ref="C52:E52" si="4">SUM(C44:C51)</f>
        <v>30000.000000000004</v>
      </c>
      <c r="D52" s="89">
        <f t="shared" si="4"/>
        <v>45000</v>
      </c>
      <c r="E52" s="89">
        <f t="shared" si="4"/>
        <v>45000</v>
      </c>
      <c r="F52" s="263">
        <f>SUM(B52:E52)</f>
        <v>150000</v>
      </c>
      <c r="H52" s="47"/>
      <c r="I52" s="47"/>
      <c r="J52" s="47"/>
      <c r="K52" s="47"/>
      <c r="L52" s="47"/>
    </row>
    <row r="53" spans="1:12">
      <c r="H53" s="24"/>
      <c r="I53" s="24"/>
    </row>
    <row r="54" spans="1:12">
      <c r="H54" s="24"/>
      <c r="I54" s="24"/>
    </row>
    <row r="55" spans="1:12" ht="18.75">
      <c r="A55" s="10" t="s">
        <v>642</v>
      </c>
      <c r="H55" s="24"/>
      <c r="I55" s="24"/>
    </row>
    <row r="56" spans="1:12" ht="18.75">
      <c r="A56" s="76"/>
      <c r="B56" s="457" t="s">
        <v>247</v>
      </c>
      <c r="C56" s="457"/>
      <c r="D56" s="457"/>
      <c r="E56" s="457"/>
      <c r="H56" s="24"/>
      <c r="I56" s="24"/>
    </row>
    <row r="57" spans="1:12" ht="21" customHeight="1">
      <c r="A57" s="55"/>
      <c r="B57" s="240" t="s">
        <v>248</v>
      </c>
      <c r="C57" s="240" t="s">
        <v>249</v>
      </c>
      <c r="D57" s="240" t="s">
        <v>250</v>
      </c>
      <c r="E57" s="240" t="s">
        <v>251</v>
      </c>
      <c r="H57" s="24"/>
      <c r="I57" s="24"/>
    </row>
    <row r="58" spans="1:12" ht="21" customHeight="1">
      <c r="A58" s="31" t="s">
        <v>280</v>
      </c>
      <c r="B58" s="43">
        <f t="shared" ref="B58:E65" si="5">B$36*B20</f>
        <v>815.65600807713724</v>
      </c>
      <c r="C58" s="43">
        <f t="shared" si="5"/>
        <v>1116.7455858371698</v>
      </c>
      <c r="D58" s="43">
        <f t="shared" si="5"/>
        <v>2626.3838140038461</v>
      </c>
      <c r="E58" s="43">
        <f t="shared" si="5"/>
        <v>3443.0443145952859</v>
      </c>
      <c r="F58" s="24"/>
      <c r="G58" s="24"/>
      <c r="H58" s="24"/>
      <c r="I58" s="24"/>
      <c r="J58" s="262"/>
      <c r="K58" s="24"/>
      <c r="L58" s="24"/>
    </row>
    <row r="59" spans="1:12" ht="21" customHeight="1">
      <c r="A59" s="31" t="s">
        <v>281</v>
      </c>
      <c r="B59" s="43">
        <f t="shared" si="5"/>
        <v>38.34615728100254</v>
      </c>
      <c r="C59" s="43">
        <f t="shared" si="5"/>
        <v>59.188719262747647</v>
      </c>
      <c r="D59" s="43">
        <f t="shared" si="5"/>
        <v>91.869942446132967</v>
      </c>
      <c r="E59" s="43">
        <f t="shared" si="5"/>
        <v>62.535547467069115</v>
      </c>
      <c r="F59" s="24"/>
      <c r="G59" s="24"/>
      <c r="H59" s="24"/>
      <c r="I59" s="24"/>
      <c r="J59" s="262"/>
      <c r="K59" s="24"/>
      <c r="L59" s="24"/>
    </row>
    <row r="60" spans="1:12" ht="21" customHeight="1">
      <c r="A60" s="31" t="s">
        <v>212</v>
      </c>
      <c r="B60" s="43">
        <f t="shared" si="5"/>
        <v>103.84288409864041</v>
      </c>
      <c r="C60" s="43">
        <f t="shared" si="5"/>
        <v>44.794318294615032</v>
      </c>
      <c r="D60" s="43">
        <f t="shared" si="5"/>
        <v>39.791554170959117</v>
      </c>
      <c r="E60" s="43">
        <f t="shared" si="5"/>
        <v>8.0456112135395781</v>
      </c>
      <c r="F60" s="24"/>
      <c r="G60" s="24"/>
      <c r="H60" s="24"/>
      <c r="I60" s="24"/>
      <c r="J60" s="262"/>
      <c r="K60" s="24"/>
      <c r="L60" s="24"/>
    </row>
    <row r="61" spans="1:12" ht="21" customHeight="1">
      <c r="A61" s="31" t="s">
        <v>226</v>
      </c>
      <c r="B61" s="43">
        <f t="shared" si="5"/>
        <v>25.584044043495929</v>
      </c>
      <c r="C61" s="43">
        <f t="shared" si="5"/>
        <v>19.58222527306177</v>
      </c>
      <c r="D61" s="43">
        <f t="shared" si="5"/>
        <v>21.682621512140269</v>
      </c>
      <c r="E61" s="43">
        <f t="shared" si="5"/>
        <v>14.542374352910036</v>
      </c>
      <c r="F61" s="24"/>
      <c r="G61" s="24"/>
      <c r="H61" s="24"/>
      <c r="I61" s="24"/>
      <c r="J61" s="262"/>
      <c r="K61" s="24"/>
      <c r="L61" s="24"/>
    </row>
    <row r="62" spans="1:12" ht="21" customHeight="1">
      <c r="A62" s="31" t="s">
        <v>234</v>
      </c>
      <c r="B62" s="43">
        <f t="shared" si="5"/>
        <v>36.330528219789727</v>
      </c>
      <c r="C62" s="43">
        <f t="shared" si="5"/>
        <v>15.622539853311789</v>
      </c>
      <c r="D62" s="43">
        <f t="shared" si="5"/>
        <v>18.3900818755546</v>
      </c>
      <c r="E62" s="43">
        <f t="shared" si="5"/>
        <v>2.4949794214799708</v>
      </c>
      <c r="F62" s="24"/>
      <c r="G62" s="24"/>
      <c r="H62" s="24"/>
      <c r="I62" s="24"/>
      <c r="J62" s="262"/>
      <c r="K62" s="24"/>
      <c r="L62" s="24"/>
    </row>
    <row r="63" spans="1:12" ht="21" customHeight="1">
      <c r="A63" s="31" t="s">
        <v>282</v>
      </c>
      <c r="B63" s="43">
        <f t="shared" si="5"/>
        <v>847.69611260455815</v>
      </c>
      <c r="C63" s="43">
        <f t="shared" si="5"/>
        <v>1443.6139131857333</v>
      </c>
      <c r="D63" s="43">
        <f t="shared" si="5"/>
        <v>3383.8127092291033</v>
      </c>
      <c r="E63" s="43">
        <f t="shared" si="5"/>
        <v>6247.6490881682857</v>
      </c>
      <c r="F63" s="24"/>
      <c r="G63" s="24"/>
      <c r="H63" s="24"/>
      <c r="I63" s="24"/>
      <c r="J63" s="262"/>
      <c r="K63" s="24"/>
      <c r="L63" s="24"/>
    </row>
    <row r="64" spans="1:12" ht="21" customHeight="1">
      <c r="A64" s="31" t="s">
        <v>283</v>
      </c>
      <c r="B64" s="43">
        <f t="shared" si="5"/>
        <v>2956.9538126120697</v>
      </c>
      <c r="C64" s="43">
        <f t="shared" si="5"/>
        <v>4199.0441549967127</v>
      </c>
      <c r="D64" s="43">
        <f t="shared" si="5"/>
        <v>6087.7296970053403</v>
      </c>
      <c r="E64" s="43">
        <f t="shared" si="5"/>
        <v>6132.6880566910368</v>
      </c>
      <c r="F64" s="24"/>
      <c r="G64" s="24"/>
      <c r="H64" s="24"/>
      <c r="I64" s="24"/>
      <c r="J64" s="262"/>
      <c r="K64" s="24"/>
      <c r="L64" s="24"/>
    </row>
    <row r="65" spans="1:19" ht="21" customHeight="1">
      <c r="A65" s="31" t="s">
        <v>193</v>
      </c>
      <c r="B65" s="43">
        <f t="shared" si="5"/>
        <v>16175.590453063305</v>
      </c>
      <c r="C65" s="43">
        <f t="shared" si="5"/>
        <v>14101.408543296651</v>
      </c>
      <c r="D65" s="43">
        <f t="shared" si="5"/>
        <v>19230.339579756921</v>
      </c>
      <c r="E65" s="43">
        <f t="shared" si="5"/>
        <v>15589.000028090395</v>
      </c>
      <c r="F65" s="24"/>
      <c r="G65" s="24"/>
      <c r="H65" s="24"/>
      <c r="I65" s="24"/>
      <c r="J65" s="262"/>
      <c r="K65" s="24"/>
      <c r="L65" s="24"/>
    </row>
    <row r="66" spans="1:19" ht="21" customHeight="1">
      <c r="A66" s="61" t="s">
        <v>33</v>
      </c>
      <c r="B66" s="89">
        <f>SUM(B58:B65)</f>
        <v>21000</v>
      </c>
      <c r="C66" s="89">
        <f t="shared" ref="C66:E66" si="6">SUM(C58:C65)</f>
        <v>21000.000000000004</v>
      </c>
      <c r="D66" s="89">
        <f t="shared" si="6"/>
        <v>31499.999999999996</v>
      </c>
      <c r="E66" s="89">
        <f t="shared" si="6"/>
        <v>31500</v>
      </c>
      <c r="F66" s="263">
        <f>SUM(B66:E66)</f>
        <v>105000</v>
      </c>
      <c r="H66" s="47"/>
      <c r="I66" s="47"/>
      <c r="J66" s="47"/>
      <c r="K66" s="47"/>
      <c r="L66" s="47"/>
    </row>
    <row r="69" spans="1:19" ht="18">
      <c r="A69" s="249" t="s">
        <v>624</v>
      </c>
    </row>
    <row r="71" spans="1:19" ht="20.100000000000001" customHeight="1">
      <c r="A71" s="258"/>
      <c r="B71" s="467" t="s">
        <v>202</v>
      </c>
      <c r="C71" s="468"/>
      <c r="D71" s="467" t="s">
        <v>205</v>
      </c>
      <c r="E71" s="468"/>
      <c r="F71" s="467" t="s">
        <v>212</v>
      </c>
      <c r="G71" s="468"/>
      <c r="H71" s="467" t="s">
        <v>226</v>
      </c>
      <c r="I71" s="468"/>
      <c r="J71" s="467" t="s">
        <v>234</v>
      </c>
      <c r="K71" s="468"/>
      <c r="L71" s="467" t="s">
        <v>282</v>
      </c>
      <c r="M71" s="469"/>
      <c r="N71" s="469" t="s">
        <v>625</v>
      </c>
      <c r="O71" s="468"/>
      <c r="P71" s="467" t="s">
        <v>193</v>
      </c>
      <c r="Q71" s="468"/>
      <c r="R71" s="250"/>
      <c r="S71" s="250"/>
    </row>
    <row r="72" spans="1:19" ht="20.100000000000001" customHeight="1">
      <c r="A72" s="258"/>
      <c r="B72" s="258" t="s">
        <v>626</v>
      </c>
      <c r="C72" s="258" t="s">
        <v>627</v>
      </c>
      <c r="D72" s="258" t="s">
        <v>626</v>
      </c>
      <c r="E72" s="258" t="s">
        <v>627</v>
      </c>
      <c r="F72" s="258" t="s">
        <v>626</v>
      </c>
      <c r="G72" s="258" t="s">
        <v>627</v>
      </c>
      <c r="H72" s="258" t="s">
        <v>626</v>
      </c>
      <c r="I72" s="258" t="s">
        <v>627</v>
      </c>
      <c r="J72" s="258" t="s">
        <v>626</v>
      </c>
      <c r="K72" s="258" t="s">
        <v>627</v>
      </c>
      <c r="L72" s="258" t="s">
        <v>626</v>
      </c>
      <c r="M72" s="258" t="s">
        <v>627</v>
      </c>
      <c r="N72" s="258" t="s">
        <v>626</v>
      </c>
      <c r="O72" s="258" t="s">
        <v>627</v>
      </c>
      <c r="P72" s="258" t="s">
        <v>626</v>
      </c>
      <c r="Q72" s="258" t="s">
        <v>627</v>
      </c>
      <c r="R72" s="250"/>
      <c r="S72" s="250"/>
    </row>
    <row r="73" spans="1:19" ht="20.100000000000001" customHeight="1">
      <c r="A73" s="261" t="s">
        <v>178</v>
      </c>
      <c r="B73" s="251">
        <v>1952.9908777559101</v>
      </c>
      <c r="C73" s="251">
        <v>4810.6038776902478</v>
      </c>
      <c r="D73" s="251"/>
      <c r="E73" s="251"/>
      <c r="F73" s="251"/>
      <c r="G73" s="251"/>
      <c r="H73" s="251">
        <v>251.37721849792248</v>
      </c>
      <c r="I73" s="251">
        <v>1231.3846636219287</v>
      </c>
      <c r="J73" s="251">
        <v>30.768672219999996</v>
      </c>
      <c r="K73" s="251">
        <v>12270.484735004819</v>
      </c>
      <c r="L73" s="251"/>
      <c r="M73" s="251"/>
      <c r="N73" s="251">
        <v>133.15</v>
      </c>
      <c r="O73" s="251">
        <v>11221.8</v>
      </c>
      <c r="P73" s="251"/>
      <c r="Q73" s="251"/>
    </row>
    <row r="74" spans="1:19" ht="20.100000000000001" customHeight="1">
      <c r="A74" s="261" t="s">
        <v>181</v>
      </c>
      <c r="B74" s="251"/>
      <c r="C74" s="251"/>
      <c r="D74" s="251"/>
      <c r="E74" s="251"/>
      <c r="F74" s="251"/>
      <c r="G74" s="251"/>
      <c r="H74" s="251"/>
      <c r="I74" s="251"/>
      <c r="J74" s="251"/>
      <c r="K74" s="251"/>
      <c r="L74" s="251"/>
      <c r="M74" s="251"/>
      <c r="N74" s="251">
        <v>1.8230425937007921</v>
      </c>
      <c r="O74" s="251">
        <v>2.5079933486652664</v>
      </c>
      <c r="P74" s="251">
        <v>11.27699961537102</v>
      </c>
      <c r="Q74" s="251">
        <v>11.27699961537102</v>
      </c>
    </row>
    <row r="75" spans="1:19" ht="20.100000000000001" customHeight="1">
      <c r="A75" s="261" t="s">
        <v>628</v>
      </c>
      <c r="B75" s="251"/>
      <c r="C75" s="251"/>
      <c r="D75" s="251"/>
      <c r="E75" s="251"/>
      <c r="F75" s="251"/>
      <c r="G75" s="251"/>
      <c r="H75" s="251"/>
      <c r="I75" s="251"/>
      <c r="J75" s="251"/>
      <c r="K75" s="251"/>
      <c r="L75" s="251"/>
      <c r="M75" s="251"/>
      <c r="N75" s="251">
        <v>0</v>
      </c>
      <c r="O75" s="251">
        <v>0</v>
      </c>
      <c r="P75" s="251"/>
      <c r="Q75" s="251"/>
    </row>
    <row r="76" spans="1:19" ht="20.100000000000001" customHeight="1">
      <c r="A76" s="261" t="s">
        <v>195</v>
      </c>
      <c r="B76" s="251"/>
      <c r="C76" s="251"/>
      <c r="D76" s="251">
        <v>1698.1345359252336</v>
      </c>
      <c r="E76" s="251">
        <v>7753.9083274766353</v>
      </c>
      <c r="F76" s="251"/>
      <c r="G76" s="251"/>
      <c r="H76" s="251">
        <v>45.612793207799996</v>
      </c>
      <c r="I76" s="251">
        <v>63.066236933699997</v>
      </c>
      <c r="J76" s="251"/>
      <c r="K76" s="251"/>
      <c r="L76" s="251"/>
      <c r="M76" s="251"/>
      <c r="N76" s="251"/>
      <c r="O76" s="251"/>
      <c r="P76" s="251">
        <v>670.93408254548569</v>
      </c>
      <c r="Q76" s="251">
        <v>670.93408254548569</v>
      </c>
    </row>
    <row r="77" spans="1:19" ht="20.100000000000001" customHeight="1">
      <c r="A77" s="261" t="s">
        <v>185</v>
      </c>
      <c r="B77" s="251">
        <v>10.785279177778838</v>
      </c>
      <c r="C77" s="251">
        <v>165.98520042411258</v>
      </c>
      <c r="D77" s="251"/>
      <c r="E77" s="251"/>
      <c r="F77" s="251"/>
      <c r="G77" s="251"/>
      <c r="H77" s="251"/>
      <c r="I77" s="251"/>
      <c r="J77" s="251"/>
      <c r="K77" s="251"/>
      <c r="L77" s="251">
        <v>6.4301355252514565</v>
      </c>
      <c r="M77" s="251">
        <v>8.1075621840127052</v>
      </c>
      <c r="N77" s="251">
        <v>18.290691807873998</v>
      </c>
      <c r="O77" s="251">
        <v>267.43295955214467</v>
      </c>
      <c r="P77" s="251">
        <v>12.848115784859715</v>
      </c>
      <c r="Q77" s="251">
        <v>348.26560710052581</v>
      </c>
    </row>
    <row r="78" spans="1:19" ht="20.100000000000001" customHeight="1">
      <c r="A78" s="261" t="s">
        <v>198</v>
      </c>
      <c r="B78" s="251"/>
      <c r="C78" s="251"/>
      <c r="D78" s="251">
        <v>166.89542433052793</v>
      </c>
      <c r="E78" s="251">
        <v>54659.046720623788</v>
      </c>
      <c r="F78" s="251"/>
      <c r="G78" s="251"/>
      <c r="H78" s="251">
        <v>11.485296991018604</v>
      </c>
      <c r="I78" s="251">
        <v>52.640456968005104</v>
      </c>
      <c r="J78" s="251">
        <v>139.61726999999999</v>
      </c>
      <c r="K78" s="251">
        <v>3037.0941899999998</v>
      </c>
      <c r="L78" s="251">
        <v>0.64422907908946536</v>
      </c>
      <c r="M78" s="251">
        <v>330.27072279131812</v>
      </c>
      <c r="N78" s="251"/>
      <c r="O78" s="251"/>
      <c r="P78" s="251">
        <v>0.95095000000000007</v>
      </c>
      <c r="Q78" s="251">
        <v>660.54144558263624</v>
      </c>
    </row>
    <row r="79" spans="1:19" ht="20.100000000000001" customHeight="1">
      <c r="A79" s="261" t="s">
        <v>200</v>
      </c>
      <c r="B79" s="251">
        <v>420.204025454423</v>
      </c>
      <c r="C79" s="251">
        <v>420.204025454423</v>
      </c>
      <c r="D79" s="251"/>
      <c r="E79" s="251"/>
      <c r="F79" s="251"/>
      <c r="G79" s="251"/>
      <c r="H79" s="251"/>
      <c r="I79" s="251"/>
      <c r="J79" s="251"/>
      <c r="K79" s="251"/>
      <c r="L79" s="251">
        <v>1.3735450176813129</v>
      </c>
      <c r="M79" s="251">
        <v>6.89203561969296</v>
      </c>
      <c r="N79" s="251"/>
      <c r="O79" s="251"/>
      <c r="P79" s="251">
        <v>71.716067294864999</v>
      </c>
      <c r="Q79" s="251">
        <v>420.204025454423</v>
      </c>
    </row>
    <row r="80" spans="1:19" ht="20.100000000000001" customHeight="1">
      <c r="A80" s="261" t="s">
        <v>187</v>
      </c>
      <c r="B80" s="251"/>
      <c r="C80" s="251"/>
      <c r="D80" s="251">
        <v>43.91984850803366</v>
      </c>
      <c r="E80" s="251">
        <v>12753.750004752477</v>
      </c>
      <c r="F80" s="251">
        <v>26.06</v>
      </c>
      <c r="G80" s="251">
        <v>45439.147336985137</v>
      </c>
      <c r="H80" s="251">
        <v>199.15965043516488</v>
      </c>
      <c r="I80" s="251">
        <v>2192.7359115692307</v>
      </c>
      <c r="J80" s="251">
        <v>5.436967536</v>
      </c>
      <c r="K80" s="251">
        <v>23871.296660907974</v>
      </c>
      <c r="L80" s="251">
        <v>15.88693219565908</v>
      </c>
      <c r="M80" s="251">
        <v>1327.2213003150875</v>
      </c>
      <c r="N80" s="251">
        <v>2.3085244421052633</v>
      </c>
      <c r="O80" s="251">
        <v>191.87602956371347</v>
      </c>
      <c r="P80" s="251">
        <v>0.21690833684210531</v>
      </c>
      <c r="Q80" s="251">
        <v>2623.118481067655</v>
      </c>
    </row>
    <row r="81" spans="1:19" ht="20.100000000000001" customHeight="1">
      <c r="A81" s="261" t="s">
        <v>232</v>
      </c>
      <c r="B81" s="251"/>
      <c r="C81" s="251"/>
      <c r="D81" s="251"/>
      <c r="E81" s="251"/>
      <c r="F81" s="251"/>
      <c r="G81" s="251"/>
      <c r="H81" s="251">
        <v>223.10571789473687</v>
      </c>
      <c r="I81" s="251">
        <v>1518.3583578947371</v>
      </c>
      <c r="J81" s="251"/>
      <c r="K81" s="251"/>
      <c r="L81" s="251"/>
      <c r="M81" s="251"/>
      <c r="N81" s="251"/>
      <c r="O81" s="251"/>
      <c r="P81" s="251"/>
      <c r="Q81" s="251"/>
    </row>
    <row r="82" spans="1:19" ht="20.100000000000001" customHeight="1">
      <c r="A82" s="261" t="s">
        <v>192</v>
      </c>
      <c r="B82" s="251"/>
      <c r="C82" s="251"/>
      <c r="D82" s="251"/>
      <c r="E82" s="251"/>
      <c r="F82" s="251">
        <v>1506.5683588104091</v>
      </c>
      <c r="G82" s="251">
        <v>1506.5683588104091</v>
      </c>
      <c r="H82" s="251"/>
      <c r="I82" s="251"/>
      <c r="J82" s="251"/>
      <c r="K82" s="251"/>
      <c r="L82" s="251"/>
      <c r="M82" s="251"/>
      <c r="N82" s="251">
        <v>54.548855333469476</v>
      </c>
      <c r="O82" s="251">
        <v>54.548855333469476</v>
      </c>
      <c r="P82" s="251">
        <v>205.81708992904825</v>
      </c>
      <c r="Q82" s="251">
        <v>205.81708992904825</v>
      </c>
      <c r="R82" s="33"/>
      <c r="S82" s="33"/>
    </row>
    <row r="83" spans="1:19" ht="20.100000000000001" customHeight="1">
      <c r="A83" s="261" t="s">
        <v>629</v>
      </c>
      <c r="B83" s="251"/>
      <c r="C83" s="251"/>
      <c r="D83" s="251">
        <v>0</v>
      </c>
      <c r="E83" s="251">
        <v>0</v>
      </c>
      <c r="F83" s="251"/>
      <c r="G83" s="251"/>
      <c r="H83" s="251">
        <v>0</v>
      </c>
      <c r="I83" s="251">
        <v>0</v>
      </c>
      <c r="J83" s="251">
        <v>0</v>
      </c>
      <c r="K83" s="251">
        <v>0</v>
      </c>
      <c r="L83" s="251"/>
      <c r="M83" s="251"/>
      <c r="N83" s="251"/>
      <c r="O83" s="251"/>
      <c r="P83" s="251">
        <v>0</v>
      </c>
      <c r="Q83" s="251">
        <v>0</v>
      </c>
      <c r="R83" s="33"/>
      <c r="S83" s="33"/>
    </row>
    <row r="84" spans="1:19" ht="20.100000000000001" customHeight="1">
      <c r="A84" s="259" t="s">
        <v>630</v>
      </c>
      <c r="B84" s="260">
        <f>SUM(B73:B83)</f>
        <v>2383.9801823881121</v>
      </c>
      <c r="C84" s="260">
        <f t="shared" ref="C84:Q84" si="7">SUM(C73:C83)</f>
        <v>5396.7931035687834</v>
      </c>
      <c r="D84" s="260">
        <f t="shared" si="7"/>
        <v>1908.9498087637953</v>
      </c>
      <c r="E84" s="260">
        <f t="shared" si="7"/>
        <v>75166.705052852907</v>
      </c>
      <c r="F84" s="260">
        <f t="shared" si="7"/>
        <v>1532.6283588104091</v>
      </c>
      <c r="G84" s="260">
        <f t="shared" si="7"/>
        <v>46945.715695795545</v>
      </c>
      <c r="H84" s="260">
        <f t="shared" si="7"/>
        <v>730.74067702664297</v>
      </c>
      <c r="I84" s="260">
        <f t="shared" si="7"/>
        <v>5058.1856269876016</v>
      </c>
      <c r="J84" s="260">
        <f t="shared" si="7"/>
        <v>175.82290975599997</v>
      </c>
      <c r="K84" s="260">
        <f t="shared" si="7"/>
        <v>39178.875585912792</v>
      </c>
      <c r="L84" s="260">
        <f t="shared" si="7"/>
        <v>24.334841817681315</v>
      </c>
      <c r="M84" s="260">
        <f t="shared" si="7"/>
        <v>1672.4916209101114</v>
      </c>
      <c r="N84" s="260">
        <f t="shared" si="7"/>
        <v>210.12111417714954</v>
      </c>
      <c r="O84" s="260">
        <f t="shared" si="7"/>
        <v>11738.165837797991</v>
      </c>
      <c r="P84" s="260">
        <f t="shared" si="7"/>
        <v>973.76021350647181</v>
      </c>
      <c r="Q84" s="260">
        <f t="shared" si="7"/>
        <v>4940.1577312951449</v>
      </c>
      <c r="R84" s="33"/>
      <c r="S84" s="33"/>
    </row>
    <row r="87" spans="1:19" ht="18.75">
      <c r="A87" s="264" t="s">
        <v>643</v>
      </c>
    </row>
    <row r="88" spans="1:19">
      <c r="B88" s="252"/>
    </row>
    <row r="89" spans="1:19" ht="20.100000000000001" customHeight="1">
      <c r="A89" s="258" t="s">
        <v>400</v>
      </c>
      <c r="B89" s="467" t="s">
        <v>202</v>
      </c>
      <c r="C89" s="468"/>
      <c r="D89" s="467" t="s">
        <v>205</v>
      </c>
      <c r="E89" s="468"/>
      <c r="F89" s="467" t="s">
        <v>212</v>
      </c>
      <c r="G89" s="468"/>
      <c r="H89" s="467" t="s">
        <v>226</v>
      </c>
      <c r="I89" s="468"/>
      <c r="J89" s="467" t="s">
        <v>234</v>
      </c>
      <c r="K89" s="468"/>
      <c r="L89" s="467" t="s">
        <v>282</v>
      </c>
      <c r="M89" s="469"/>
      <c r="N89" s="469" t="s">
        <v>877</v>
      </c>
      <c r="O89" s="468"/>
      <c r="P89" s="467" t="s">
        <v>193</v>
      </c>
      <c r="Q89" s="468"/>
      <c r="R89" s="467" t="s">
        <v>631</v>
      </c>
      <c r="S89" s="468"/>
    </row>
    <row r="90" spans="1:19" ht="20.100000000000001" customHeight="1">
      <c r="A90" s="258"/>
      <c r="B90" s="258" t="s">
        <v>626</v>
      </c>
      <c r="C90" s="258" t="s">
        <v>627</v>
      </c>
      <c r="D90" s="258" t="s">
        <v>626</v>
      </c>
      <c r="E90" s="258" t="s">
        <v>627</v>
      </c>
      <c r="F90" s="258" t="s">
        <v>626</v>
      </c>
      <c r="G90" s="258" t="s">
        <v>627</v>
      </c>
      <c r="H90" s="258" t="s">
        <v>626</v>
      </c>
      <c r="I90" s="258" t="s">
        <v>627</v>
      </c>
      <c r="J90" s="258" t="s">
        <v>626</v>
      </c>
      <c r="K90" s="258" t="s">
        <v>627</v>
      </c>
      <c r="L90" s="258" t="s">
        <v>626</v>
      </c>
      <c r="M90" s="258" t="s">
        <v>627</v>
      </c>
      <c r="N90" s="258" t="s">
        <v>626</v>
      </c>
      <c r="O90" s="258" t="s">
        <v>627</v>
      </c>
      <c r="P90" s="258" t="s">
        <v>626</v>
      </c>
      <c r="Q90" s="258" t="s">
        <v>627</v>
      </c>
      <c r="R90" s="258" t="s">
        <v>626</v>
      </c>
      <c r="S90" s="258" t="s">
        <v>627</v>
      </c>
    </row>
    <row r="91" spans="1:19" ht="20.100000000000001" customHeight="1">
      <c r="A91" s="261" t="s">
        <v>178</v>
      </c>
      <c r="B91" s="251">
        <f t="shared" ref="B91:C101" si="8">B73*SUMPRODUCT($B$44:$E$44,$B$38:$E$38)</f>
        <v>12620802.7623023</v>
      </c>
      <c r="C91" s="251">
        <f t="shared" si="8"/>
        <v>31087540.346147683</v>
      </c>
      <c r="D91" s="251">
        <f t="shared" ref="D91:E101" si="9">D73*SUMPRODUCT($B$45:$E$45,$B$38:$E$38)</f>
        <v>0</v>
      </c>
      <c r="E91" s="251">
        <f t="shared" si="9"/>
        <v>0</v>
      </c>
      <c r="F91" s="251">
        <f t="shared" ref="F91:G101" si="10">F73*SUMPRODUCT($B$46:$E$46,$B$38:$E$38)</f>
        <v>0</v>
      </c>
      <c r="G91" s="251">
        <f t="shared" si="10"/>
        <v>0</v>
      </c>
      <c r="H91" s="251">
        <f t="shared" ref="H91:I101" si="11">H73*SUMPRODUCT($B$47:$E$47,$B$38:$E$38)</f>
        <v>9296.5293264539487</v>
      </c>
      <c r="I91" s="251">
        <f t="shared" si="11"/>
        <v>45539.542946297261</v>
      </c>
      <c r="J91" s="251">
        <f t="shared" ref="J91:K101" si="12">J73*SUMPRODUCT($B$48:$E$48,$B$38:$E$38)</f>
        <v>571.54023582377295</v>
      </c>
      <c r="K91" s="251">
        <f t="shared" si="12"/>
        <v>227929.09908403782</v>
      </c>
      <c r="L91" s="251">
        <f t="shared" ref="L91:M101" si="13">L73*SUMPRODUCT($B$49:$E$49,$B$38:$E$38)</f>
        <v>0</v>
      </c>
      <c r="M91" s="251">
        <f t="shared" si="13"/>
        <v>0</v>
      </c>
      <c r="N91" s="251">
        <f t="shared" ref="N91:O101" si="14">N73*SUMPRODUCT($B$50:$E$50,$B$38:$E$38)</f>
        <v>1708730.7868221174</v>
      </c>
      <c r="O91" s="251">
        <f t="shared" si="14"/>
        <v>144010778.39699912</v>
      </c>
      <c r="P91" s="251">
        <f t="shared" ref="P91:Q101" si="15">P73*SUMPRODUCT($B$51:$E$51,$B$38:$E$38)</f>
        <v>0</v>
      </c>
      <c r="Q91" s="251">
        <f t="shared" si="15"/>
        <v>0</v>
      </c>
      <c r="R91" s="251">
        <f>SUM(B91,D91,F91,H91,J91,L91,N91,P91)</f>
        <v>14339401.618686695</v>
      </c>
      <c r="S91" s="251">
        <f>SUM(C91,E91,G91,I91,K91,M91,O91,Q91)</f>
        <v>175371787.38517714</v>
      </c>
    </row>
    <row r="92" spans="1:19" ht="20.100000000000001" customHeight="1">
      <c r="A92" s="261" t="s">
        <v>181</v>
      </c>
      <c r="B92" s="251">
        <f t="shared" si="8"/>
        <v>0</v>
      </c>
      <c r="C92" s="251">
        <f t="shared" si="8"/>
        <v>0</v>
      </c>
      <c r="D92" s="251">
        <f t="shared" si="9"/>
        <v>0</v>
      </c>
      <c r="E92" s="251">
        <f t="shared" si="9"/>
        <v>0</v>
      </c>
      <c r="F92" s="251">
        <f t="shared" si="10"/>
        <v>0</v>
      </c>
      <c r="G92" s="251">
        <f t="shared" si="10"/>
        <v>0</v>
      </c>
      <c r="H92" s="251">
        <f t="shared" si="11"/>
        <v>0</v>
      </c>
      <c r="I92" s="251">
        <f t="shared" si="11"/>
        <v>0</v>
      </c>
      <c r="J92" s="251">
        <f t="shared" si="12"/>
        <v>0</v>
      </c>
      <c r="K92" s="251">
        <f t="shared" si="12"/>
        <v>0</v>
      </c>
      <c r="L92" s="251">
        <f t="shared" si="13"/>
        <v>0</v>
      </c>
      <c r="M92" s="251">
        <f t="shared" si="13"/>
        <v>0</v>
      </c>
      <c r="N92" s="251">
        <f t="shared" si="14"/>
        <v>23395.336128761457</v>
      </c>
      <c r="O92" s="251">
        <f t="shared" si="14"/>
        <v>32185.39577926727</v>
      </c>
      <c r="P92" s="251">
        <f t="shared" si="15"/>
        <v>403642.65211827977</v>
      </c>
      <c r="Q92" s="251">
        <f t="shared" si="15"/>
        <v>403642.65211827977</v>
      </c>
      <c r="R92" s="251">
        <f t="shared" ref="R92:S101" si="16">SUM(B92,D92,F92,H92,J92,L92,N92,P92)</f>
        <v>427037.98824704124</v>
      </c>
      <c r="S92" s="251">
        <f t="shared" si="16"/>
        <v>435828.04789754702</v>
      </c>
    </row>
    <row r="93" spans="1:19" ht="20.100000000000001" customHeight="1">
      <c r="A93" s="261" t="s">
        <v>628</v>
      </c>
      <c r="B93" s="251">
        <f t="shared" si="8"/>
        <v>0</v>
      </c>
      <c r="C93" s="251">
        <f t="shared" si="8"/>
        <v>0</v>
      </c>
      <c r="D93" s="251">
        <f t="shared" si="9"/>
        <v>0</v>
      </c>
      <c r="E93" s="251">
        <f t="shared" si="9"/>
        <v>0</v>
      </c>
      <c r="F93" s="251">
        <f t="shared" si="10"/>
        <v>0</v>
      </c>
      <c r="G93" s="251">
        <f t="shared" si="10"/>
        <v>0</v>
      </c>
      <c r="H93" s="251">
        <f t="shared" si="11"/>
        <v>0</v>
      </c>
      <c r="I93" s="251">
        <f t="shared" si="11"/>
        <v>0</v>
      </c>
      <c r="J93" s="251">
        <f t="shared" si="12"/>
        <v>0</v>
      </c>
      <c r="K93" s="251">
        <f t="shared" si="12"/>
        <v>0</v>
      </c>
      <c r="L93" s="251">
        <f t="shared" si="13"/>
        <v>0</v>
      </c>
      <c r="M93" s="251">
        <f t="shared" si="13"/>
        <v>0</v>
      </c>
      <c r="N93" s="251">
        <f t="shared" si="14"/>
        <v>0</v>
      </c>
      <c r="O93" s="251">
        <f t="shared" si="14"/>
        <v>0</v>
      </c>
      <c r="P93" s="251">
        <f t="shared" si="15"/>
        <v>0</v>
      </c>
      <c r="Q93" s="251">
        <f t="shared" si="15"/>
        <v>0</v>
      </c>
      <c r="R93" s="251">
        <f t="shared" si="16"/>
        <v>0</v>
      </c>
      <c r="S93" s="251">
        <f t="shared" si="16"/>
        <v>0</v>
      </c>
    </row>
    <row r="94" spans="1:19" ht="20.100000000000001" customHeight="1">
      <c r="A94" s="261" t="s">
        <v>195</v>
      </c>
      <c r="B94" s="251">
        <f t="shared" si="8"/>
        <v>0</v>
      </c>
      <c r="C94" s="251">
        <f t="shared" si="8"/>
        <v>0</v>
      </c>
      <c r="D94" s="251">
        <f t="shared" si="9"/>
        <v>262327.42494498013</v>
      </c>
      <c r="E94" s="251">
        <f t="shared" si="9"/>
        <v>1197821.940355343</v>
      </c>
      <c r="F94" s="251">
        <f t="shared" si="10"/>
        <v>0</v>
      </c>
      <c r="G94" s="251">
        <f t="shared" si="10"/>
        <v>0</v>
      </c>
      <c r="H94" s="251">
        <f t="shared" si="11"/>
        <v>1686.8699250138955</v>
      </c>
      <c r="I94" s="251">
        <f t="shared" si="11"/>
        <v>2332.339917939225</v>
      </c>
      <c r="J94" s="251">
        <f t="shared" si="12"/>
        <v>0</v>
      </c>
      <c r="K94" s="251">
        <f t="shared" si="12"/>
        <v>0</v>
      </c>
      <c r="L94" s="251">
        <f t="shared" si="13"/>
        <v>0</v>
      </c>
      <c r="M94" s="251">
        <f t="shared" si="13"/>
        <v>0</v>
      </c>
      <c r="N94" s="251">
        <f t="shared" si="14"/>
        <v>0</v>
      </c>
      <c r="O94" s="251">
        <f t="shared" si="14"/>
        <v>0</v>
      </c>
      <c r="P94" s="251">
        <f t="shared" si="15"/>
        <v>24015041.386191856</v>
      </c>
      <c r="Q94" s="251">
        <f t="shared" si="15"/>
        <v>24015041.386191856</v>
      </c>
      <c r="R94" s="251">
        <f t="shared" si="16"/>
        <v>24279055.681061849</v>
      </c>
      <c r="S94" s="251">
        <f t="shared" si="16"/>
        <v>25215195.666465137</v>
      </c>
    </row>
    <row r="95" spans="1:19" ht="20.100000000000001" customHeight="1">
      <c r="A95" s="261" t="s">
        <v>185</v>
      </c>
      <c r="B95" s="251">
        <f t="shared" si="8"/>
        <v>69697.653373332927</v>
      </c>
      <c r="C95" s="251">
        <f t="shared" si="8"/>
        <v>1072645.2949032988</v>
      </c>
      <c r="D95" s="251">
        <f t="shared" si="9"/>
        <v>0</v>
      </c>
      <c r="E95" s="251">
        <f t="shared" si="9"/>
        <v>0</v>
      </c>
      <c r="F95" s="251">
        <f t="shared" si="10"/>
        <v>0</v>
      </c>
      <c r="G95" s="251">
        <f t="shared" si="10"/>
        <v>0</v>
      </c>
      <c r="H95" s="251">
        <f t="shared" si="11"/>
        <v>0</v>
      </c>
      <c r="I95" s="251">
        <f t="shared" si="11"/>
        <v>0</v>
      </c>
      <c r="J95" s="251">
        <f t="shared" si="12"/>
        <v>0</v>
      </c>
      <c r="K95" s="251">
        <f t="shared" si="12"/>
        <v>0</v>
      </c>
      <c r="L95" s="251">
        <f t="shared" si="13"/>
        <v>68519.082547171696</v>
      </c>
      <c r="M95" s="251">
        <f t="shared" si="13"/>
        <v>86393.625820346904</v>
      </c>
      <c r="N95" s="251">
        <f t="shared" si="14"/>
        <v>234726.7608290604</v>
      </c>
      <c r="O95" s="251">
        <f t="shared" si="14"/>
        <v>3432000.9868396819</v>
      </c>
      <c r="P95" s="251">
        <f t="shared" si="15"/>
        <v>459878.31045544334</v>
      </c>
      <c r="Q95" s="251">
        <f t="shared" si="15"/>
        <v>12465625.439946782</v>
      </c>
      <c r="R95" s="251">
        <f t="shared" si="16"/>
        <v>832821.80720500834</v>
      </c>
      <c r="S95" s="251">
        <f t="shared" si="16"/>
        <v>17056665.347510111</v>
      </c>
    </row>
    <row r="96" spans="1:19" ht="20.100000000000001" customHeight="1">
      <c r="A96" s="261" t="s">
        <v>198</v>
      </c>
      <c r="B96" s="251">
        <f t="shared" si="8"/>
        <v>0</v>
      </c>
      <c r="C96" s="251">
        <f t="shared" si="8"/>
        <v>0</v>
      </c>
      <c r="D96" s="251">
        <f t="shared" si="9"/>
        <v>25781.966018300682</v>
      </c>
      <c r="E96" s="251">
        <f t="shared" si="9"/>
        <v>8443716.721394036</v>
      </c>
      <c r="F96" s="251">
        <f t="shared" si="10"/>
        <v>0</v>
      </c>
      <c r="G96" s="251">
        <f t="shared" si="10"/>
        <v>0</v>
      </c>
      <c r="H96" s="251">
        <f t="shared" si="11"/>
        <v>424.75368666281975</v>
      </c>
      <c r="I96" s="251">
        <f t="shared" si="11"/>
        <v>1946.7696988820051</v>
      </c>
      <c r="J96" s="251">
        <f t="shared" si="12"/>
        <v>2593.445919613082</v>
      </c>
      <c r="K96" s="251">
        <f t="shared" si="12"/>
        <v>56415.223808172865</v>
      </c>
      <c r="L96" s="251">
        <f t="shared" si="13"/>
        <v>6864.8608223064266</v>
      </c>
      <c r="M96" s="251">
        <f t="shared" si="13"/>
        <v>3519342.1396771297</v>
      </c>
      <c r="N96" s="251">
        <f t="shared" si="14"/>
        <v>0</v>
      </c>
      <c r="O96" s="251">
        <f t="shared" si="14"/>
        <v>0</v>
      </c>
      <c r="P96" s="251">
        <f t="shared" si="15"/>
        <v>34037.775394501463</v>
      </c>
      <c r="Q96" s="251">
        <f t="shared" si="15"/>
        <v>23643053.118987415</v>
      </c>
      <c r="R96" s="251">
        <f t="shared" si="16"/>
        <v>69702.801841384469</v>
      </c>
      <c r="S96" s="251">
        <f t="shared" si="16"/>
        <v>35664473.973565638</v>
      </c>
    </row>
    <row r="97" spans="1:19" ht="20.100000000000001" customHeight="1">
      <c r="A97" s="261" t="s">
        <v>200</v>
      </c>
      <c r="B97" s="251">
        <f t="shared" si="8"/>
        <v>2715482.2818627367</v>
      </c>
      <c r="C97" s="251">
        <f t="shared" si="8"/>
        <v>2715482.2818627367</v>
      </c>
      <c r="D97" s="251">
        <f t="shared" si="9"/>
        <v>0</v>
      </c>
      <c r="E97" s="251">
        <f t="shared" si="9"/>
        <v>0</v>
      </c>
      <c r="F97" s="251">
        <f t="shared" si="10"/>
        <v>0</v>
      </c>
      <c r="G97" s="251">
        <f t="shared" si="10"/>
        <v>0</v>
      </c>
      <c r="H97" s="251">
        <f t="shared" si="11"/>
        <v>0</v>
      </c>
      <c r="I97" s="251">
        <f t="shared" si="11"/>
        <v>0</v>
      </c>
      <c r="J97" s="251">
        <f t="shared" si="12"/>
        <v>0</v>
      </c>
      <c r="K97" s="251">
        <f t="shared" si="12"/>
        <v>0</v>
      </c>
      <c r="L97" s="251">
        <f t="shared" si="13"/>
        <v>14636.401375860871</v>
      </c>
      <c r="M97" s="251">
        <f t="shared" si="13"/>
        <v>73441.058231089512</v>
      </c>
      <c r="N97" s="251">
        <f t="shared" si="14"/>
        <v>0</v>
      </c>
      <c r="O97" s="251">
        <f t="shared" si="14"/>
        <v>0</v>
      </c>
      <c r="P97" s="251">
        <f t="shared" si="15"/>
        <v>2566965.0252479804</v>
      </c>
      <c r="Q97" s="251">
        <f t="shared" si="15"/>
        <v>15040549.175333114</v>
      </c>
      <c r="R97" s="251">
        <f t="shared" si="16"/>
        <v>5297083.7084865775</v>
      </c>
      <c r="S97" s="251">
        <f t="shared" si="16"/>
        <v>17829472.515426941</v>
      </c>
    </row>
    <row r="98" spans="1:19" ht="20.100000000000001" customHeight="1">
      <c r="A98" s="261" t="s">
        <v>187</v>
      </c>
      <c r="B98" s="251">
        <f t="shared" si="8"/>
        <v>0</v>
      </c>
      <c r="C98" s="251">
        <f t="shared" si="8"/>
        <v>0</v>
      </c>
      <c r="D98" s="251">
        <f t="shared" si="9"/>
        <v>6784.7278995528104</v>
      </c>
      <c r="E98" s="251">
        <f t="shared" si="9"/>
        <v>1970196.3103387761</v>
      </c>
      <c r="F98" s="251">
        <f t="shared" si="10"/>
        <v>1177.0281567510303</v>
      </c>
      <c r="G98" s="251">
        <f t="shared" si="10"/>
        <v>2052308.3589558753</v>
      </c>
      <c r="H98" s="251">
        <f t="shared" si="11"/>
        <v>7365.3990683015254</v>
      </c>
      <c r="I98" s="251">
        <f t="shared" si="11"/>
        <v>81092.605880833056</v>
      </c>
      <c r="J98" s="251">
        <f t="shared" si="12"/>
        <v>100.99381882562231</v>
      </c>
      <c r="K98" s="251">
        <f t="shared" si="12"/>
        <v>443418.76131158543</v>
      </c>
      <c r="L98" s="251">
        <f t="shared" si="13"/>
        <v>169290.05839159433</v>
      </c>
      <c r="M98" s="251">
        <f t="shared" si="13"/>
        <v>14142779.025034273</v>
      </c>
      <c r="N98" s="251">
        <f t="shared" si="14"/>
        <v>29625.5860785326</v>
      </c>
      <c r="O98" s="251">
        <f t="shared" si="14"/>
        <v>2462369.3501217272</v>
      </c>
      <c r="P98" s="251">
        <f t="shared" si="15"/>
        <v>7763.8963674498627</v>
      </c>
      <c r="Q98" s="251">
        <f t="shared" si="15"/>
        <v>93890443.96839653</v>
      </c>
      <c r="R98" s="251">
        <f t="shared" si="16"/>
        <v>222107.68978100776</v>
      </c>
      <c r="S98" s="251">
        <f t="shared" si="16"/>
        <v>115042608.3800396</v>
      </c>
    </row>
    <row r="99" spans="1:19" ht="20.100000000000001" customHeight="1">
      <c r="A99" s="261" t="s">
        <v>232</v>
      </c>
      <c r="B99" s="251">
        <f t="shared" si="8"/>
        <v>0</v>
      </c>
      <c r="C99" s="251">
        <f t="shared" si="8"/>
        <v>0</v>
      </c>
      <c r="D99" s="251">
        <f t="shared" si="9"/>
        <v>0</v>
      </c>
      <c r="E99" s="251">
        <f t="shared" si="9"/>
        <v>0</v>
      </c>
      <c r="F99" s="251">
        <f t="shared" si="10"/>
        <v>0</v>
      </c>
      <c r="G99" s="251">
        <f t="shared" si="10"/>
        <v>0</v>
      </c>
      <c r="H99" s="251">
        <f t="shared" si="11"/>
        <v>8250.981778307505</v>
      </c>
      <c r="I99" s="251">
        <f t="shared" si="11"/>
        <v>56152.514880148301</v>
      </c>
      <c r="J99" s="251">
        <f t="shared" si="12"/>
        <v>0</v>
      </c>
      <c r="K99" s="251">
        <f t="shared" si="12"/>
        <v>0</v>
      </c>
      <c r="L99" s="251">
        <f t="shared" si="13"/>
        <v>0</v>
      </c>
      <c r="M99" s="251">
        <f t="shared" si="13"/>
        <v>0</v>
      </c>
      <c r="N99" s="251">
        <f t="shared" si="14"/>
        <v>0</v>
      </c>
      <c r="O99" s="251">
        <f t="shared" si="14"/>
        <v>0</v>
      </c>
      <c r="P99" s="251">
        <f t="shared" si="15"/>
        <v>0</v>
      </c>
      <c r="Q99" s="251">
        <f t="shared" si="15"/>
        <v>0</v>
      </c>
      <c r="R99" s="251">
        <f t="shared" si="16"/>
        <v>8250.981778307505</v>
      </c>
      <c r="S99" s="251">
        <f t="shared" si="16"/>
        <v>56152.514880148301</v>
      </c>
    </row>
    <row r="100" spans="1:19" ht="20.100000000000001" customHeight="1">
      <c r="A100" s="261" t="s">
        <v>192</v>
      </c>
      <c r="B100" s="251">
        <f t="shared" si="8"/>
        <v>0</v>
      </c>
      <c r="C100" s="251">
        <f t="shared" si="8"/>
        <v>0</v>
      </c>
      <c r="D100" s="251">
        <f t="shared" si="9"/>
        <v>0</v>
      </c>
      <c r="E100" s="251">
        <f t="shared" si="9"/>
        <v>0</v>
      </c>
      <c r="F100" s="251">
        <f t="shared" si="10"/>
        <v>68045.793491559511</v>
      </c>
      <c r="G100" s="251">
        <f t="shared" si="10"/>
        <v>68045.793491559511</v>
      </c>
      <c r="H100" s="251">
        <f t="shared" si="11"/>
        <v>0</v>
      </c>
      <c r="I100" s="251">
        <f t="shared" si="11"/>
        <v>0</v>
      </c>
      <c r="J100" s="251">
        <f t="shared" si="12"/>
        <v>0</v>
      </c>
      <c r="K100" s="251">
        <f t="shared" si="12"/>
        <v>0</v>
      </c>
      <c r="L100" s="251">
        <f t="shared" si="13"/>
        <v>0</v>
      </c>
      <c r="M100" s="251">
        <f t="shared" si="13"/>
        <v>0</v>
      </c>
      <c r="N100" s="251">
        <f t="shared" si="14"/>
        <v>700032.35819906229</v>
      </c>
      <c r="O100" s="251">
        <f t="shared" si="14"/>
        <v>700032.35819906229</v>
      </c>
      <c r="P100" s="251">
        <f t="shared" si="15"/>
        <v>7366902.4442450739</v>
      </c>
      <c r="Q100" s="251">
        <f t="shared" si="15"/>
        <v>7366902.4442450739</v>
      </c>
      <c r="R100" s="251">
        <f t="shared" si="16"/>
        <v>8134980.5959356958</v>
      </c>
      <c r="S100" s="251">
        <f t="shared" si="16"/>
        <v>8134980.5959356958</v>
      </c>
    </row>
    <row r="101" spans="1:19" ht="20.100000000000001" customHeight="1">
      <c r="A101" s="261" t="s">
        <v>629</v>
      </c>
      <c r="B101" s="251">
        <f t="shared" si="8"/>
        <v>0</v>
      </c>
      <c r="C101" s="251">
        <f t="shared" si="8"/>
        <v>0</v>
      </c>
      <c r="D101" s="251">
        <f t="shared" si="9"/>
        <v>0</v>
      </c>
      <c r="E101" s="251">
        <f t="shared" si="9"/>
        <v>0</v>
      </c>
      <c r="F101" s="251">
        <f t="shared" si="10"/>
        <v>0</v>
      </c>
      <c r="G101" s="251">
        <f t="shared" si="10"/>
        <v>0</v>
      </c>
      <c r="H101" s="251">
        <f t="shared" si="11"/>
        <v>0</v>
      </c>
      <c r="I101" s="251">
        <f t="shared" si="11"/>
        <v>0</v>
      </c>
      <c r="J101" s="251">
        <f t="shared" si="12"/>
        <v>0</v>
      </c>
      <c r="K101" s="251">
        <f t="shared" si="12"/>
        <v>0</v>
      </c>
      <c r="L101" s="251">
        <f t="shared" si="13"/>
        <v>0</v>
      </c>
      <c r="M101" s="251">
        <f t="shared" si="13"/>
        <v>0</v>
      </c>
      <c r="N101" s="251">
        <f t="shared" si="14"/>
        <v>0</v>
      </c>
      <c r="O101" s="251">
        <f t="shared" si="14"/>
        <v>0</v>
      </c>
      <c r="P101" s="251">
        <f t="shared" si="15"/>
        <v>0</v>
      </c>
      <c r="Q101" s="251">
        <f t="shared" si="15"/>
        <v>0</v>
      </c>
      <c r="R101" s="251">
        <f t="shared" si="16"/>
        <v>0</v>
      </c>
      <c r="S101" s="251">
        <f t="shared" si="16"/>
        <v>0</v>
      </c>
    </row>
    <row r="102" spans="1:19" s="9" customFormat="1" ht="20.100000000000001" customHeight="1">
      <c r="A102" s="259"/>
      <c r="B102" s="265">
        <f>SUM(B91:B101)</f>
        <v>15405982.697538368</v>
      </c>
      <c r="C102" s="265">
        <f t="shared" ref="C102:P102" si="17">SUM(C91:C101)</f>
        <v>34875667.922913715</v>
      </c>
      <c r="D102" s="265">
        <f t="shared" si="17"/>
        <v>294894.11886283359</v>
      </c>
      <c r="E102" s="265">
        <f t="shared" si="17"/>
        <v>11611734.972088156</v>
      </c>
      <c r="F102" s="265">
        <f t="shared" si="17"/>
        <v>69222.821648310535</v>
      </c>
      <c r="G102" s="265">
        <f t="shared" si="17"/>
        <v>2120354.1524474346</v>
      </c>
      <c r="H102" s="265">
        <f t="shared" si="17"/>
        <v>27024.533784739695</v>
      </c>
      <c r="I102" s="265">
        <f t="shared" si="17"/>
        <v>187063.77332409984</v>
      </c>
      <c r="J102" s="265">
        <f t="shared" si="17"/>
        <v>3265.9799742624773</v>
      </c>
      <c r="K102" s="265">
        <f t="shared" si="17"/>
        <v>727763.08420379611</v>
      </c>
      <c r="L102" s="265">
        <f t="shared" si="17"/>
        <v>259310.40313693331</v>
      </c>
      <c r="M102" s="265">
        <f t="shared" si="17"/>
        <v>17821955.84876284</v>
      </c>
      <c r="N102" s="265">
        <f t="shared" si="17"/>
        <v>2696510.8280575341</v>
      </c>
      <c r="O102" s="265">
        <f t="shared" si="17"/>
        <v>150637366.48793888</v>
      </c>
      <c r="P102" s="265">
        <f t="shared" si="17"/>
        <v>34854231.490020588</v>
      </c>
      <c r="Q102" s="265">
        <f>SUM(Q91:Q101)</f>
        <v>176825258.18521905</v>
      </c>
      <c r="R102" s="265">
        <f>SUM(B102,D102,F102,H102,J102,L102,N102,P102)</f>
        <v>53610442.87302357</v>
      </c>
      <c r="S102" s="265">
        <f>SUM(C102,E102,G102,I102,K102,M102,O102,Q102)</f>
        <v>394807164.426898</v>
      </c>
    </row>
    <row r="103" spans="1:19">
      <c r="A103" s="250"/>
      <c r="B103" s="253"/>
      <c r="C103" s="253"/>
      <c r="D103" s="253"/>
      <c r="E103" s="253"/>
      <c r="F103" s="253"/>
      <c r="G103" s="253"/>
      <c r="H103" s="253"/>
      <c r="I103" s="253"/>
      <c r="J103" s="253"/>
      <c r="K103" s="253"/>
      <c r="L103" s="253"/>
      <c r="M103" s="253"/>
      <c r="N103" s="253"/>
      <c r="O103" s="253"/>
      <c r="P103" s="253"/>
      <c r="Q103" s="253"/>
      <c r="R103" s="50"/>
      <c r="S103" s="254"/>
    </row>
    <row r="104" spans="1:19" s="255" customFormat="1" ht="15.75">
      <c r="R104" s="256"/>
      <c r="S104" s="256"/>
    </row>
    <row r="105" spans="1:19" ht="18.75">
      <c r="A105" s="264" t="s">
        <v>644</v>
      </c>
    </row>
    <row r="107" spans="1:19" ht="20.100000000000001" customHeight="1">
      <c r="A107" s="258"/>
      <c r="B107" s="467" t="s">
        <v>202</v>
      </c>
      <c r="C107" s="468"/>
      <c r="D107" s="467" t="s">
        <v>205</v>
      </c>
      <c r="E107" s="468"/>
      <c r="F107" s="467" t="s">
        <v>212</v>
      </c>
      <c r="G107" s="468"/>
      <c r="H107" s="467" t="s">
        <v>226</v>
      </c>
      <c r="I107" s="468"/>
      <c r="J107" s="467" t="s">
        <v>234</v>
      </c>
      <c r="K107" s="468"/>
      <c r="L107" s="467" t="s">
        <v>282</v>
      </c>
      <c r="M107" s="469"/>
      <c r="N107" s="469" t="s">
        <v>877</v>
      </c>
      <c r="O107" s="468"/>
      <c r="P107" s="467" t="s">
        <v>193</v>
      </c>
      <c r="Q107" s="468"/>
      <c r="R107" s="467" t="s">
        <v>632</v>
      </c>
      <c r="S107" s="468"/>
    </row>
    <row r="108" spans="1:19" ht="20.100000000000001" customHeight="1">
      <c r="A108" s="258"/>
      <c r="B108" s="258" t="s">
        <v>626</v>
      </c>
      <c r="C108" s="258" t="s">
        <v>627</v>
      </c>
      <c r="D108" s="258" t="s">
        <v>626</v>
      </c>
      <c r="E108" s="258" t="s">
        <v>627</v>
      </c>
      <c r="F108" s="258" t="s">
        <v>626</v>
      </c>
      <c r="G108" s="258" t="s">
        <v>627</v>
      </c>
      <c r="H108" s="258" t="s">
        <v>626</v>
      </c>
      <c r="I108" s="258" t="s">
        <v>627</v>
      </c>
      <c r="J108" s="258" t="s">
        <v>626</v>
      </c>
      <c r="K108" s="258" t="s">
        <v>627</v>
      </c>
      <c r="L108" s="258" t="s">
        <v>626</v>
      </c>
      <c r="M108" s="258" t="s">
        <v>627</v>
      </c>
      <c r="N108" s="258" t="s">
        <v>626</v>
      </c>
      <c r="O108" s="258" t="s">
        <v>627</v>
      </c>
      <c r="P108" s="258" t="s">
        <v>626</v>
      </c>
      <c r="Q108" s="258" t="s">
        <v>627</v>
      </c>
      <c r="R108" s="258" t="s">
        <v>626</v>
      </c>
      <c r="S108" s="258" t="s">
        <v>627</v>
      </c>
    </row>
    <row r="109" spans="1:19" ht="20.100000000000001" customHeight="1">
      <c r="A109" s="261" t="s">
        <v>178</v>
      </c>
      <c r="B109" s="251">
        <f t="shared" ref="B109:C119" si="18">B73*SUMPRODUCT($B$58:$E$58,$B$38:$E$38)</f>
        <v>8834561.9336116109</v>
      </c>
      <c r="C109" s="251">
        <f t="shared" si="18"/>
        <v>21761278.242303379</v>
      </c>
      <c r="D109" s="251">
        <f t="shared" ref="D109:E119" si="19">D73*SUMPRODUCT($B$59:$E$59,$B$38:$E$38)</f>
        <v>0</v>
      </c>
      <c r="E109" s="251">
        <f t="shared" si="19"/>
        <v>0</v>
      </c>
      <c r="F109" s="251">
        <f t="shared" ref="F109:G119" si="20">F73*SUMPRODUCT($B$60:$E$60,$B$38:$E$38)</f>
        <v>0</v>
      </c>
      <c r="G109" s="251">
        <f t="shared" si="20"/>
        <v>0</v>
      </c>
      <c r="H109" s="251">
        <f t="shared" ref="H109:I119" si="21">H73*SUMPRODUCT($B$61:$E$61,$B$38:$E$38)</f>
        <v>6507.5705285177637</v>
      </c>
      <c r="I109" s="251">
        <f t="shared" si="21"/>
        <v>31877.680062408079</v>
      </c>
      <c r="J109" s="251">
        <f t="shared" ref="J109:K119" si="22">J73*SUMPRODUCT($B$62:$E$62,$B$38:$E$38)</f>
        <v>400.07816507664108</v>
      </c>
      <c r="K109" s="251">
        <f t="shared" si="22"/>
        <v>159550.36935882646</v>
      </c>
      <c r="L109" s="251">
        <f t="shared" ref="L109:M119" si="23">L73*SUMPRODUCT($B$63:$E$63,$B$38:$E$38)</f>
        <v>0</v>
      </c>
      <c r="M109" s="251">
        <f t="shared" si="23"/>
        <v>0</v>
      </c>
      <c r="N109" s="251">
        <f t="shared" ref="N109:O119" si="24">N73*SUMPRODUCT($B$64:$E$64,$B$38:$E$38)</f>
        <v>1196111.5507754821</v>
      </c>
      <c r="O109" s="251">
        <f t="shared" si="24"/>
        <v>100807544.87789939</v>
      </c>
      <c r="P109" s="251">
        <f t="shared" ref="P109:Q119" si="25">P73*SUMPRODUCT($B$65:$E$65,$B$38:$E$38)</f>
        <v>0</v>
      </c>
      <c r="Q109" s="251">
        <f t="shared" si="25"/>
        <v>0</v>
      </c>
      <c r="R109" s="251">
        <f t="shared" ref="R109:S119" si="26">SUM(B109,D109,F109,H109,J109,L109,N109,P109)</f>
        <v>10037581.133080687</v>
      </c>
      <c r="S109" s="251">
        <f t="shared" si="26"/>
        <v>122760251.169624</v>
      </c>
    </row>
    <row r="110" spans="1:19" ht="20.100000000000001" customHeight="1">
      <c r="A110" s="261" t="s">
        <v>181</v>
      </c>
      <c r="B110" s="251">
        <f t="shared" si="18"/>
        <v>0</v>
      </c>
      <c r="C110" s="251">
        <f t="shared" si="18"/>
        <v>0</v>
      </c>
      <c r="D110" s="251">
        <f t="shared" si="19"/>
        <v>0</v>
      </c>
      <c r="E110" s="251">
        <f t="shared" si="19"/>
        <v>0</v>
      </c>
      <c r="F110" s="251">
        <f t="shared" si="20"/>
        <v>0</v>
      </c>
      <c r="G110" s="251">
        <f t="shared" si="20"/>
        <v>0</v>
      </c>
      <c r="H110" s="251">
        <f t="shared" si="21"/>
        <v>0</v>
      </c>
      <c r="I110" s="251">
        <f t="shared" si="21"/>
        <v>0</v>
      </c>
      <c r="J110" s="251">
        <f t="shared" si="22"/>
        <v>0</v>
      </c>
      <c r="K110" s="251">
        <f t="shared" si="22"/>
        <v>0</v>
      </c>
      <c r="L110" s="251">
        <f t="shared" si="23"/>
        <v>0</v>
      </c>
      <c r="M110" s="251">
        <f t="shared" si="23"/>
        <v>0</v>
      </c>
      <c r="N110" s="251">
        <f t="shared" si="24"/>
        <v>16376.73529013302</v>
      </c>
      <c r="O110" s="251">
        <f t="shared" si="24"/>
        <v>22529.777045487092</v>
      </c>
      <c r="P110" s="251">
        <f t="shared" si="25"/>
        <v>282549.85648279579</v>
      </c>
      <c r="Q110" s="251">
        <f t="shared" si="25"/>
        <v>282549.85648279579</v>
      </c>
      <c r="R110" s="251">
        <f t="shared" si="26"/>
        <v>298926.59177292883</v>
      </c>
      <c r="S110" s="251">
        <f t="shared" si="26"/>
        <v>305079.63352828287</v>
      </c>
    </row>
    <row r="111" spans="1:19" ht="20.100000000000001" customHeight="1">
      <c r="A111" s="261" t="s">
        <v>628</v>
      </c>
      <c r="B111" s="251">
        <f t="shared" si="18"/>
        <v>0</v>
      </c>
      <c r="C111" s="251">
        <f t="shared" si="18"/>
        <v>0</v>
      </c>
      <c r="D111" s="251">
        <f t="shared" si="19"/>
        <v>0</v>
      </c>
      <c r="E111" s="251">
        <f t="shared" si="19"/>
        <v>0</v>
      </c>
      <c r="F111" s="251">
        <f t="shared" si="20"/>
        <v>0</v>
      </c>
      <c r="G111" s="251">
        <f t="shared" si="20"/>
        <v>0</v>
      </c>
      <c r="H111" s="251">
        <f t="shared" si="21"/>
        <v>0</v>
      </c>
      <c r="I111" s="251">
        <f t="shared" si="21"/>
        <v>0</v>
      </c>
      <c r="J111" s="251">
        <f t="shared" si="22"/>
        <v>0</v>
      </c>
      <c r="K111" s="251">
        <f t="shared" si="22"/>
        <v>0</v>
      </c>
      <c r="L111" s="251">
        <f t="shared" si="23"/>
        <v>0</v>
      </c>
      <c r="M111" s="251">
        <f t="shared" si="23"/>
        <v>0</v>
      </c>
      <c r="N111" s="251">
        <f t="shared" si="24"/>
        <v>0</v>
      </c>
      <c r="O111" s="251">
        <f t="shared" si="24"/>
        <v>0</v>
      </c>
      <c r="P111" s="251">
        <f t="shared" si="25"/>
        <v>0</v>
      </c>
      <c r="Q111" s="251">
        <f t="shared" si="25"/>
        <v>0</v>
      </c>
      <c r="R111" s="251">
        <f t="shared" si="26"/>
        <v>0</v>
      </c>
      <c r="S111" s="251">
        <f t="shared" si="26"/>
        <v>0</v>
      </c>
    </row>
    <row r="112" spans="1:19" ht="20.100000000000001" customHeight="1">
      <c r="A112" s="261" t="s">
        <v>195</v>
      </c>
      <c r="B112" s="251">
        <f t="shared" si="18"/>
        <v>0</v>
      </c>
      <c r="C112" s="251">
        <f t="shared" si="18"/>
        <v>0</v>
      </c>
      <c r="D112" s="251">
        <f t="shared" si="19"/>
        <v>183629.1974614861</v>
      </c>
      <c r="E112" s="251">
        <f t="shared" si="19"/>
        <v>838475.3582487402</v>
      </c>
      <c r="F112" s="251">
        <f t="shared" si="20"/>
        <v>0</v>
      </c>
      <c r="G112" s="251">
        <f t="shared" si="20"/>
        <v>0</v>
      </c>
      <c r="H112" s="251">
        <f t="shared" si="21"/>
        <v>1180.8089475097267</v>
      </c>
      <c r="I112" s="251">
        <f t="shared" si="21"/>
        <v>1632.6379425574573</v>
      </c>
      <c r="J112" s="251">
        <f t="shared" si="22"/>
        <v>0</v>
      </c>
      <c r="K112" s="251">
        <f t="shared" si="22"/>
        <v>0</v>
      </c>
      <c r="L112" s="251">
        <f t="shared" si="23"/>
        <v>0</v>
      </c>
      <c r="M112" s="251">
        <f t="shared" si="23"/>
        <v>0</v>
      </c>
      <c r="N112" s="251">
        <f t="shared" si="24"/>
        <v>0</v>
      </c>
      <c r="O112" s="251">
        <f t="shared" si="24"/>
        <v>0</v>
      </c>
      <c r="P112" s="251">
        <f t="shared" si="25"/>
        <v>16810528.970334299</v>
      </c>
      <c r="Q112" s="251">
        <f t="shared" si="25"/>
        <v>16810528.970334299</v>
      </c>
      <c r="R112" s="251">
        <f t="shared" si="26"/>
        <v>16995338.976743296</v>
      </c>
      <c r="S112" s="251">
        <f t="shared" si="26"/>
        <v>17650636.966525596</v>
      </c>
    </row>
    <row r="113" spans="1:19" ht="20.100000000000001" customHeight="1">
      <c r="A113" s="261" t="s">
        <v>185</v>
      </c>
      <c r="B113" s="251">
        <f t="shared" si="18"/>
        <v>48788.357361333052</v>
      </c>
      <c r="C113" s="251">
        <f t="shared" si="18"/>
        <v>750851.70643230935</v>
      </c>
      <c r="D113" s="251">
        <f t="shared" si="19"/>
        <v>0</v>
      </c>
      <c r="E113" s="251">
        <f t="shared" si="19"/>
        <v>0</v>
      </c>
      <c r="F113" s="251">
        <f t="shared" si="20"/>
        <v>0</v>
      </c>
      <c r="G113" s="251">
        <f t="shared" si="20"/>
        <v>0</v>
      </c>
      <c r="H113" s="251">
        <f t="shared" si="21"/>
        <v>0</v>
      </c>
      <c r="I113" s="251">
        <f t="shared" si="21"/>
        <v>0</v>
      </c>
      <c r="J113" s="251">
        <f t="shared" si="22"/>
        <v>0</v>
      </c>
      <c r="K113" s="251">
        <f t="shared" si="22"/>
        <v>0</v>
      </c>
      <c r="L113" s="251">
        <f t="shared" si="23"/>
        <v>47963.357783020198</v>
      </c>
      <c r="M113" s="251">
        <f t="shared" si="23"/>
        <v>60475.538074242846</v>
      </c>
      <c r="N113" s="251">
        <f t="shared" si="24"/>
        <v>164308.73258034227</v>
      </c>
      <c r="O113" s="251">
        <f t="shared" si="24"/>
        <v>2402400.6907877773</v>
      </c>
      <c r="P113" s="251">
        <f t="shared" si="25"/>
        <v>321914.81731881032</v>
      </c>
      <c r="Q113" s="251">
        <f t="shared" si="25"/>
        <v>8725937.8079627454</v>
      </c>
      <c r="R113" s="251">
        <f t="shared" si="26"/>
        <v>582975.26504350582</v>
      </c>
      <c r="S113" s="251">
        <f t="shared" si="26"/>
        <v>11939665.743257076</v>
      </c>
    </row>
    <row r="114" spans="1:19" ht="20.100000000000001" customHeight="1">
      <c r="A114" s="261" t="s">
        <v>198</v>
      </c>
      <c r="B114" s="251">
        <f t="shared" si="18"/>
        <v>0</v>
      </c>
      <c r="C114" s="251">
        <f t="shared" si="18"/>
        <v>0</v>
      </c>
      <c r="D114" s="251">
        <f t="shared" si="19"/>
        <v>18047.376212810479</v>
      </c>
      <c r="E114" s="251">
        <f t="shared" si="19"/>
        <v>5910601.7049758257</v>
      </c>
      <c r="F114" s="251">
        <f t="shared" si="20"/>
        <v>0</v>
      </c>
      <c r="G114" s="251">
        <f t="shared" si="20"/>
        <v>0</v>
      </c>
      <c r="H114" s="251">
        <f t="shared" si="21"/>
        <v>297.32758066397383</v>
      </c>
      <c r="I114" s="251">
        <f t="shared" si="21"/>
        <v>1362.7387892174036</v>
      </c>
      <c r="J114" s="251">
        <f t="shared" si="22"/>
        <v>1815.4121437291574</v>
      </c>
      <c r="K114" s="251">
        <f t="shared" si="22"/>
        <v>39490.656665720999</v>
      </c>
      <c r="L114" s="251">
        <f t="shared" si="23"/>
        <v>4805.4025756144993</v>
      </c>
      <c r="M114" s="251">
        <f t="shared" si="23"/>
        <v>2463539.4977739914</v>
      </c>
      <c r="N114" s="251">
        <f t="shared" si="24"/>
        <v>0</v>
      </c>
      <c r="O114" s="251">
        <f t="shared" si="24"/>
        <v>0</v>
      </c>
      <c r="P114" s="251">
        <f t="shared" si="25"/>
        <v>23826.442776151023</v>
      </c>
      <c r="Q114" s="251">
        <f t="shared" si="25"/>
        <v>16550137.183291189</v>
      </c>
      <c r="R114" s="251">
        <f t="shared" si="26"/>
        <v>48791.961288969134</v>
      </c>
      <c r="S114" s="251">
        <f t="shared" si="26"/>
        <v>24965131.781495944</v>
      </c>
    </row>
    <row r="115" spans="1:19" ht="20.100000000000001" customHeight="1">
      <c r="A115" s="261" t="s">
        <v>200</v>
      </c>
      <c r="B115" s="251">
        <f t="shared" si="18"/>
        <v>1900837.5973039158</v>
      </c>
      <c r="C115" s="251">
        <f t="shared" si="18"/>
        <v>1900837.5973039158</v>
      </c>
      <c r="D115" s="251">
        <f t="shared" si="19"/>
        <v>0</v>
      </c>
      <c r="E115" s="251">
        <f t="shared" si="19"/>
        <v>0</v>
      </c>
      <c r="F115" s="251">
        <f t="shared" si="20"/>
        <v>0</v>
      </c>
      <c r="G115" s="251">
        <f t="shared" si="20"/>
        <v>0</v>
      </c>
      <c r="H115" s="251">
        <f t="shared" si="21"/>
        <v>0</v>
      </c>
      <c r="I115" s="251">
        <f t="shared" si="21"/>
        <v>0</v>
      </c>
      <c r="J115" s="251">
        <f t="shared" si="22"/>
        <v>0</v>
      </c>
      <c r="K115" s="251">
        <f t="shared" si="22"/>
        <v>0</v>
      </c>
      <c r="L115" s="251">
        <f t="shared" si="23"/>
        <v>10245.480963102611</v>
      </c>
      <c r="M115" s="251">
        <f t="shared" si="23"/>
        <v>51408.740761762667</v>
      </c>
      <c r="N115" s="251">
        <f t="shared" si="24"/>
        <v>0</v>
      </c>
      <c r="O115" s="251">
        <f t="shared" si="24"/>
        <v>0</v>
      </c>
      <c r="P115" s="251">
        <f t="shared" si="25"/>
        <v>1796875.517673586</v>
      </c>
      <c r="Q115" s="251">
        <f t="shared" si="25"/>
        <v>10528384.422733178</v>
      </c>
      <c r="R115" s="251">
        <f t="shared" si="26"/>
        <v>3707958.5959406043</v>
      </c>
      <c r="S115" s="251">
        <f t="shared" si="26"/>
        <v>12480630.760798857</v>
      </c>
    </row>
    <row r="116" spans="1:19" ht="20.100000000000001" customHeight="1">
      <c r="A116" s="261" t="s">
        <v>187</v>
      </c>
      <c r="B116" s="251">
        <f t="shared" si="18"/>
        <v>0</v>
      </c>
      <c r="C116" s="251">
        <f t="shared" si="18"/>
        <v>0</v>
      </c>
      <c r="D116" s="251">
        <f t="shared" si="19"/>
        <v>4749.3095296869678</v>
      </c>
      <c r="E116" s="251">
        <f t="shared" si="19"/>
        <v>1379137.4172371433</v>
      </c>
      <c r="F116" s="251">
        <f t="shared" si="20"/>
        <v>823.9197097257213</v>
      </c>
      <c r="G116" s="251">
        <f t="shared" si="20"/>
        <v>1436615.8512691127</v>
      </c>
      <c r="H116" s="251">
        <f t="shared" si="21"/>
        <v>5155.7793478110671</v>
      </c>
      <c r="I116" s="251">
        <f t="shared" si="21"/>
        <v>56764.824116583135</v>
      </c>
      <c r="J116" s="251">
        <f t="shared" si="22"/>
        <v>70.695673177935618</v>
      </c>
      <c r="K116" s="251">
        <f t="shared" si="22"/>
        <v>310393.13291810977</v>
      </c>
      <c r="L116" s="251">
        <f t="shared" si="23"/>
        <v>118503.04087411605</v>
      </c>
      <c r="M116" s="251">
        <f t="shared" si="23"/>
        <v>9899945.3175239936</v>
      </c>
      <c r="N116" s="251">
        <f t="shared" si="24"/>
        <v>20737.910254972823</v>
      </c>
      <c r="O116" s="251">
        <f t="shared" si="24"/>
        <v>1723658.545085209</v>
      </c>
      <c r="P116" s="251">
        <f t="shared" si="25"/>
        <v>5434.7274572149036</v>
      </c>
      <c r="Q116" s="251">
        <f t="shared" si="25"/>
        <v>65723310.777877562</v>
      </c>
      <c r="R116" s="251">
        <f t="shared" si="26"/>
        <v>155475.38284670547</v>
      </c>
      <c r="S116" s="251">
        <f t="shared" si="26"/>
        <v>80529825.866027713</v>
      </c>
    </row>
    <row r="117" spans="1:19" ht="20.100000000000001" customHeight="1">
      <c r="A117" s="261" t="s">
        <v>232</v>
      </c>
      <c r="B117" s="251">
        <f t="shared" si="18"/>
        <v>0</v>
      </c>
      <c r="C117" s="251">
        <f t="shared" si="18"/>
        <v>0</v>
      </c>
      <c r="D117" s="251">
        <f t="shared" si="19"/>
        <v>0</v>
      </c>
      <c r="E117" s="251">
        <f t="shared" si="19"/>
        <v>0</v>
      </c>
      <c r="F117" s="251">
        <f t="shared" si="20"/>
        <v>0</v>
      </c>
      <c r="G117" s="251">
        <f t="shared" si="20"/>
        <v>0</v>
      </c>
      <c r="H117" s="251">
        <f t="shared" si="21"/>
        <v>5775.6872448152535</v>
      </c>
      <c r="I117" s="251">
        <f t="shared" si="21"/>
        <v>39306.760416103811</v>
      </c>
      <c r="J117" s="251">
        <f t="shared" si="22"/>
        <v>0</v>
      </c>
      <c r="K117" s="251">
        <f t="shared" si="22"/>
        <v>0</v>
      </c>
      <c r="L117" s="251">
        <f t="shared" si="23"/>
        <v>0</v>
      </c>
      <c r="M117" s="251">
        <f t="shared" si="23"/>
        <v>0</v>
      </c>
      <c r="N117" s="251">
        <f t="shared" si="24"/>
        <v>0</v>
      </c>
      <c r="O117" s="251">
        <f t="shared" si="24"/>
        <v>0</v>
      </c>
      <c r="P117" s="251">
        <f t="shared" si="25"/>
        <v>0</v>
      </c>
      <c r="Q117" s="251">
        <f t="shared" si="25"/>
        <v>0</v>
      </c>
      <c r="R117" s="251">
        <f t="shared" si="26"/>
        <v>5775.6872448152535</v>
      </c>
      <c r="S117" s="251">
        <f t="shared" si="26"/>
        <v>39306.760416103811</v>
      </c>
    </row>
    <row r="118" spans="1:19" ht="20.100000000000001" customHeight="1">
      <c r="A118" s="261" t="s">
        <v>192</v>
      </c>
      <c r="B118" s="251">
        <f t="shared" si="18"/>
        <v>0</v>
      </c>
      <c r="C118" s="251">
        <f t="shared" si="18"/>
        <v>0</v>
      </c>
      <c r="D118" s="251">
        <f t="shared" si="19"/>
        <v>0</v>
      </c>
      <c r="E118" s="251">
        <f t="shared" si="19"/>
        <v>0</v>
      </c>
      <c r="F118" s="251">
        <f t="shared" si="20"/>
        <v>47632.05544409166</v>
      </c>
      <c r="G118" s="251">
        <f t="shared" si="20"/>
        <v>47632.05544409166</v>
      </c>
      <c r="H118" s="251">
        <f t="shared" si="21"/>
        <v>0</v>
      </c>
      <c r="I118" s="251">
        <f t="shared" si="21"/>
        <v>0</v>
      </c>
      <c r="J118" s="251">
        <f t="shared" si="22"/>
        <v>0</v>
      </c>
      <c r="K118" s="251">
        <f t="shared" si="22"/>
        <v>0</v>
      </c>
      <c r="L118" s="251">
        <f t="shared" si="23"/>
        <v>0</v>
      </c>
      <c r="M118" s="251">
        <f t="shared" si="23"/>
        <v>0</v>
      </c>
      <c r="N118" s="251">
        <f t="shared" si="24"/>
        <v>490022.6507393436</v>
      </c>
      <c r="O118" s="251">
        <f t="shared" si="24"/>
        <v>490022.6507393436</v>
      </c>
      <c r="P118" s="251">
        <f t="shared" si="25"/>
        <v>5156831.710971551</v>
      </c>
      <c r="Q118" s="251">
        <f t="shared" si="25"/>
        <v>5156831.710971551</v>
      </c>
      <c r="R118" s="251">
        <f t="shared" si="26"/>
        <v>5694486.4171549864</v>
      </c>
      <c r="S118" s="251">
        <f t="shared" si="26"/>
        <v>5694486.4171549864</v>
      </c>
    </row>
    <row r="119" spans="1:19" ht="20.100000000000001" customHeight="1">
      <c r="A119" s="261" t="s">
        <v>629</v>
      </c>
      <c r="B119" s="251">
        <f t="shared" si="18"/>
        <v>0</v>
      </c>
      <c r="C119" s="251">
        <f t="shared" si="18"/>
        <v>0</v>
      </c>
      <c r="D119" s="251">
        <f t="shared" si="19"/>
        <v>0</v>
      </c>
      <c r="E119" s="251">
        <f t="shared" si="19"/>
        <v>0</v>
      </c>
      <c r="F119" s="251">
        <f t="shared" si="20"/>
        <v>0</v>
      </c>
      <c r="G119" s="251">
        <f t="shared" si="20"/>
        <v>0</v>
      </c>
      <c r="H119" s="251">
        <f t="shared" si="21"/>
        <v>0</v>
      </c>
      <c r="I119" s="251">
        <f t="shared" si="21"/>
        <v>0</v>
      </c>
      <c r="J119" s="251">
        <f t="shared" si="22"/>
        <v>0</v>
      </c>
      <c r="K119" s="251">
        <f t="shared" si="22"/>
        <v>0</v>
      </c>
      <c r="L119" s="251">
        <f t="shared" si="23"/>
        <v>0</v>
      </c>
      <c r="M119" s="251">
        <f t="shared" si="23"/>
        <v>0</v>
      </c>
      <c r="N119" s="251">
        <f t="shared" si="24"/>
        <v>0</v>
      </c>
      <c r="O119" s="251">
        <f t="shared" si="24"/>
        <v>0</v>
      </c>
      <c r="P119" s="251">
        <f t="shared" si="25"/>
        <v>0</v>
      </c>
      <c r="Q119" s="251">
        <f t="shared" si="25"/>
        <v>0</v>
      </c>
      <c r="R119" s="251">
        <f t="shared" si="26"/>
        <v>0</v>
      </c>
      <c r="S119" s="251">
        <f t="shared" si="26"/>
        <v>0</v>
      </c>
    </row>
    <row r="120" spans="1:19" s="9" customFormat="1" ht="20.100000000000001" customHeight="1">
      <c r="A120" s="259"/>
      <c r="B120" s="265">
        <f>SUM(B109:B119)</f>
        <v>10784187.88827686</v>
      </c>
      <c r="C120" s="265">
        <f t="shared" ref="C120:Q120" si="27">SUM(C109:C119)</f>
        <v>24412967.546039604</v>
      </c>
      <c r="D120" s="265">
        <f t="shared" si="27"/>
        <v>206425.88320398354</v>
      </c>
      <c r="E120" s="265">
        <f t="shared" si="27"/>
        <v>8128214.4804617092</v>
      </c>
      <c r="F120" s="265">
        <f>SUM(F109:F119)</f>
        <v>48455.97515381738</v>
      </c>
      <c r="G120" s="265">
        <f t="shared" si="27"/>
        <v>1484247.9067132042</v>
      </c>
      <c r="H120" s="265">
        <f t="shared" si="27"/>
        <v>18917.173649317785</v>
      </c>
      <c r="I120" s="265">
        <f t="shared" si="27"/>
        <v>130944.6413268699</v>
      </c>
      <c r="J120" s="265">
        <f t="shared" si="27"/>
        <v>2286.1859819837341</v>
      </c>
      <c r="K120" s="265">
        <f t="shared" si="27"/>
        <v>509434.15894265723</v>
      </c>
      <c r="L120" s="265">
        <f t="shared" si="27"/>
        <v>181517.28219585336</v>
      </c>
      <c r="M120" s="265">
        <f t="shared" si="27"/>
        <v>12475369.09413399</v>
      </c>
      <c r="N120" s="265">
        <f t="shared" si="27"/>
        <v>1887557.5796402737</v>
      </c>
      <c r="O120" s="265">
        <f t="shared" si="27"/>
        <v>105446156.54155721</v>
      </c>
      <c r="P120" s="265">
        <f t="shared" si="27"/>
        <v>24397962.043014407</v>
      </c>
      <c r="Q120" s="265">
        <f t="shared" si="27"/>
        <v>123777680.72965331</v>
      </c>
      <c r="R120" s="265">
        <f>SUM(B120,D120,F120,H120,J120,L120,N120,P120)</f>
        <v>37527310.011116497</v>
      </c>
      <c r="S120" s="265">
        <f>SUM(C120,E120,G120,I120,K120,M120,O120,Q120)</f>
        <v>276365015.09882855</v>
      </c>
    </row>
    <row r="124" spans="1:19" ht="66" customHeight="1">
      <c r="A124" s="471" t="s">
        <v>633</v>
      </c>
      <c r="B124" s="471"/>
      <c r="C124" s="471"/>
      <c r="D124" s="471"/>
      <c r="E124" s="471"/>
      <c r="F124" s="471"/>
    </row>
    <row r="125" spans="1:19" ht="45">
      <c r="A125" s="13"/>
      <c r="B125" s="258" t="s">
        <v>634</v>
      </c>
      <c r="C125" s="258" t="s">
        <v>635</v>
      </c>
      <c r="D125" s="240" t="s">
        <v>636</v>
      </c>
      <c r="E125" s="258" t="s">
        <v>637</v>
      </c>
      <c r="F125" s="258" t="s">
        <v>638</v>
      </c>
    </row>
    <row r="126" spans="1:19" ht="24" customHeight="1">
      <c r="A126" s="31" t="s">
        <v>178</v>
      </c>
      <c r="B126" s="44">
        <f t="shared" ref="B126:B137" si="28">R91-R109</f>
        <v>4301820.4856060073</v>
      </c>
      <c r="C126" s="44">
        <f t="shared" ref="C126:C137" si="29">S91-S109</f>
        <v>52611536.215553135</v>
      </c>
      <c r="D126" s="133">
        <v>1.04</v>
      </c>
      <c r="E126" s="44">
        <f>B126*D126</f>
        <v>4473893.3050302481</v>
      </c>
      <c r="F126" s="44">
        <f>C126*D126</f>
        <v>54715997.664175265</v>
      </c>
    </row>
    <row r="127" spans="1:19" ht="24" customHeight="1">
      <c r="A127" s="31" t="s">
        <v>181</v>
      </c>
      <c r="B127" s="44">
        <f t="shared" si="28"/>
        <v>128111.39647411241</v>
      </c>
      <c r="C127" s="44">
        <f t="shared" si="29"/>
        <v>130748.41436926415</v>
      </c>
      <c r="D127" s="133">
        <v>1.04</v>
      </c>
      <c r="E127" s="44">
        <f t="shared" ref="E127:E136" si="30">B127*D127</f>
        <v>133235.85233307691</v>
      </c>
      <c r="F127" s="44">
        <f t="shared" ref="F127:F136" si="31">C127*D127</f>
        <v>135978.35094403473</v>
      </c>
    </row>
    <row r="128" spans="1:19" ht="24" customHeight="1">
      <c r="A128" s="31" t="s">
        <v>628</v>
      </c>
      <c r="B128" s="44">
        <f t="shared" si="28"/>
        <v>0</v>
      </c>
      <c r="C128" s="44">
        <f t="shared" si="29"/>
        <v>0</v>
      </c>
      <c r="D128" s="133">
        <v>1.04</v>
      </c>
      <c r="E128" s="44">
        <f t="shared" si="30"/>
        <v>0</v>
      </c>
      <c r="F128" s="44">
        <f t="shared" si="31"/>
        <v>0</v>
      </c>
    </row>
    <row r="129" spans="1:6" ht="24" customHeight="1">
      <c r="A129" s="31" t="s">
        <v>195</v>
      </c>
      <c r="B129" s="44">
        <f t="shared" si="28"/>
        <v>7283716.7043185532</v>
      </c>
      <c r="C129" s="44">
        <f t="shared" si="29"/>
        <v>7564558.6999395415</v>
      </c>
      <c r="D129" s="133">
        <v>1.04</v>
      </c>
      <c r="E129" s="44">
        <f t="shared" si="30"/>
        <v>7575065.3724912954</v>
      </c>
      <c r="F129" s="44">
        <f t="shared" si="31"/>
        <v>7867141.0479371231</v>
      </c>
    </row>
    <row r="130" spans="1:6" ht="24" customHeight="1">
      <c r="A130" s="31" t="s">
        <v>185</v>
      </c>
      <c r="B130" s="44">
        <f t="shared" si="28"/>
        <v>249846.54216150253</v>
      </c>
      <c r="C130" s="44">
        <f t="shared" si="29"/>
        <v>5116999.604253035</v>
      </c>
      <c r="D130" s="133">
        <v>1.04</v>
      </c>
      <c r="E130" s="44">
        <f t="shared" si="30"/>
        <v>259840.40384796265</v>
      </c>
      <c r="F130" s="44">
        <f t="shared" si="31"/>
        <v>5321679.5884231562</v>
      </c>
    </row>
    <row r="131" spans="1:6" ht="24" customHeight="1">
      <c r="A131" s="31" t="s">
        <v>198</v>
      </c>
      <c r="B131" s="44">
        <f t="shared" si="28"/>
        <v>20910.840552415335</v>
      </c>
      <c r="C131" s="44">
        <f t="shared" si="29"/>
        <v>10699342.192069694</v>
      </c>
      <c r="D131" s="133">
        <v>1.04</v>
      </c>
      <c r="E131" s="44">
        <f t="shared" si="30"/>
        <v>21747.274174511949</v>
      </c>
      <c r="F131" s="44">
        <f t="shared" si="31"/>
        <v>11127315.879752483</v>
      </c>
    </row>
    <row r="132" spans="1:6" ht="24" customHeight="1">
      <c r="A132" s="31" t="s">
        <v>200</v>
      </c>
      <c r="B132" s="44">
        <f t="shared" si="28"/>
        <v>1589125.1125459732</v>
      </c>
      <c r="C132" s="44">
        <f t="shared" si="29"/>
        <v>5348841.7546280846</v>
      </c>
      <c r="D132" s="133">
        <v>1.04</v>
      </c>
      <c r="E132" s="44">
        <f t="shared" si="30"/>
        <v>1652690.1170478121</v>
      </c>
      <c r="F132" s="44">
        <f t="shared" si="31"/>
        <v>5562795.4248132082</v>
      </c>
    </row>
    <row r="133" spans="1:6" ht="24" customHeight="1">
      <c r="A133" s="31" t="s">
        <v>187</v>
      </c>
      <c r="B133" s="44">
        <f t="shared" si="28"/>
        <v>66632.306934302294</v>
      </c>
      <c r="C133" s="44">
        <f t="shared" si="29"/>
        <v>34512782.51401189</v>
      </c>
      <c r="D133" s="133">
        <v>1.04</v>
      </c>
      <c r="E133" s="44">
        <f t="shared" si="30"/>
        <v>69297.599211674387</v>
      </c>
      <c r="F133" s="44">
        <f t="shared" si="31"/>
        <v>35893293.814572364</v>
      </c>
    </row>
    <row r="134" spans="1:6" ht="24" customHeight="1">
      <c r="A134" s="31" t="s">
        <v>232</v>
      </c>
      <c r="B134" s="44">
        <f t="shared" si="28"/>
        <v>2475.2945334922515</v>
      </c>
      <c r="C134" s="44">
        <f t="shared" si="29"/>
        <v>16845.75446404449</v>
      </c>
      <c r="D134" s="133">
        <v>1.04</v>
      </c>
      <c r="E134" s="44">
        <f t="shared" si="30"/>
        <v>2574.3063148319416</v>
      </c>
      <c r="F134" s="44">
        <f t="shared" si="31"/>
        <v>17519.584642606271</v>
      </c>
    </row>
    <row r="135" spans="1:6" ht="24" customHeight="1">
      <c r="A135" s="31" t="s">
        <v>192</v>
      </c>
      <c r="B135" s="44">
        <f t="shared" si="28"/>
        <v>2440494.1787807094</v>
      </c>
      <c r="C135" s="44">
        <f t="shared" si="29"/>
        <v>2440494.1787807094</v>
      </c>
      <c r="D135" s="133">
        <v>1.04</v>
      </c>
      <c r="E135" s="44">
        <f t="shared" si="30"/>
        <v>2538113.945931938</v>
      </c>
      <c r="F135" s="44">
        <f t="shared" si="31"/>
        <v>2538113.945931938</v>
      </c>
    </row>
    <row r="136" spans="1:6" ht="24" customHeight="1">
      <c r="A136" s="31" t="s">
        <v>629</v>
      </c>
      <c r="B136" s="44">
        <f t="shared" si="28"/>
        <v>0</v>
      </c>
      <c r="C136" s="44">
        <f t="shared" si="29"/>
        <v>0</v>
      </c>
      <c r="D136" s="133">
        <v>1.04</v>
      </c>
      <c r="E136" s="44">
        <f t="shared" si="30"/>
        <v>0</v>
      </c>
      <c r="F136" s="44">
        <f t="shared" si="31"/>
        <v>0</v>
      </c>
    </row>
    <row r="137" spans="1:6" ht="24" customHeight="1">
      <c r="A137" s="139" t="s">
        <v>618</v>
      </c>
      <c r="B137" s="104">
        <f t="shared" si="28"/>
        <v>16083132.861907072</v>
      </c>
      <c r="C137" s="104">
        <f t="shared" si="29"/>
        <v>118442149.32806945</v>
      </c>
      <c r="D137" s="55"/>
      <c r="E137" s="104">
        <f>SUM(E126:E136)</f>
        <v>16726458.176383352</v>
      </c>
      <c r="F137" s="104">
        <f>SUM(F126:F136)</f>
        <v>123179835.30119219</v>
      </c>
    </row>
  </sheetData>
  <mergeCells count="37">
    <mergeCell ref="N107:O107"/>
    <mergeCell ref="P107:Q107"/>
    <mergeCell ref="R107:S107"/>
    <mergeCell ref="R89:S89"/>
    <mergeCell ref="A124:F124"/>
    <mergeCell ref="B107:C107"/>
    <mergeCell ref="D107:E107"/>
    <mergeCell ref="F107:G107"/>
    <mergeCell ref="H107:I107"/>
    <mergeCell ref="J107:K107"/>
    <mergeCell ref="L107:M107"/>
    <mergeCell ref="N89:O89"/>
    <mergeCell ref="P89:Q89"/>
    <mergeCell ref="B89:C89"/>
    <mergeCell ref="D89:E89"/>
    <mergeCell ref="F89:G89"/>
    <mergeCell ref="H89:I89"/>
    <mergeCell ref="J89:K89"/>
    <mergeCell ref="L89:M89"/>
    <mergeCell ref="A1:E1"/>
    <mergeCell ref="A2:E2"/>
    <mergeCell ref="F71:G71"/>
    <mergeCell ref="D71:E71"/>
    <mergeCell ref="B71:C71"/>
    <mergeCell ref="B42:E42"/>
    <mergeCell ref="B56:E56"/>
    <mergeCell ref="B3:E3"/>
    <mergeCell ref="B14:E14"/>
    <mergeCell ref="B18:E18"/>
    <mergeCell ref="B32:E32"/>
    <mergeCell ref="B34:E34"/>
    <mergeCell ref="B37:E37"/>
    <mergeCell ref="P71:Q71"/>
    <mergeCell ref="N71:O71"/>
    <mergeCell ref="L71:M71"/>
    <mergeCell ref="J71:K71"/>
    <mergeCell ref="H71:I71"/>
  </mergeCells>
  <pageMargins left="0.75" right="0.75" top="1" bottom="1" header="0.5" footer="0.5"/>
  <ignoredErrors>
    <ignoredError sqref="A84:U184" emptyCellReference="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2"/>
  <sheetViews>
    <sheetView zoomScale="125" zoomScaleNormal="125" zoomScalePageLayoutView="125" workbookViewId="0">
      <selection activeCell="Q70" sqref="Q70"/>
    </sheetView>
  </sheetViews>
  <sheetFormatPr defaultColWidth="8.85546875" defaultRowHeight="15"/>
  <cols>
    <col min="1" max="1" width="25.85546875" style="3" customWidth="1"/>
    <col min="2" max="3" width="15.140625" style="3" customWidth="1"/>
    <col min="4" max="5" width="15" style="3" customWidth="1"/>
    <col min="6" max="7" width="14.85546875" style="3" customWidth="1"/>
    <col min="8" max="9" width="14.85546875" style="3" hidden="1" customWidth="1"/>
    <col min="10" max="11" width="14.85546875" style="378" customWidth="1"/>
    <col min="12" max="16" width="14.85546875" style="3" customWidth="1"/>
    <col min="17" max="16384" width="8.85546875" style="3"/>
  </cols>
  <sheetData>
    <row r="1" spans="1:11" ht="59.1" customHeight="1">
      <c r="A1" s="446" t="s">
        <v>302</v>
      </c>
      <c r="B1" s="447"/>
      <c r="C1" s="447"/>
      <c r="D1" s="447"/>
      <c r="E1" s="447"/>
    </row>
    <row r="2" spans="1:11" ht="38.1" customHeight="1">
      <c r="A2" s="455" t="s">
        <v>349</v>
      </c>
      <c r="B2" s="455"/>
      <c r="C2" s="455"/>
      <c r="D2" s="455"/>
      <c r="E2" s="50"/>
    </row>
    <row r="3" spans="1:11" ht="18" customHeight="1">
      <c r="A3" s="68"/>
      <c r="B3" s="457" t="s">
        <v>247</v>
      </c>
      <c r="C3" s="457"/>
      <c r="D3" s="457"/>
      <c r="E3" s="457"/>
    </row>
    <row r="4" spans="1:11" s="5" customFormat="1" ht="18" customHeight="1">
      <c r="A4" s="86"/>
      <c r="B4" s="84" t="s">
        <v>248</v>
      </c>
      <c r="C4" s="84" t="s">
        <v>249</v>
      </c>
      <c r="D4" s="84" t="s">
        <v>250</v>
      </c>
      <c r="E4" s="84" t="s">
        <v>251</v>
      </c>
      <c r="G4" s="48"/>
      <c r="H4" s="48"/>
      <c r="I4" s="48"/>
      <c r="J4" s="48"/>
      <c r="K4" s="48"/>
    </row>
    <row r="5" spans="1:11" ht="18" customHeight="1">
      <c r="A5" s="35" t="s">
        <v>172</v>
      </c>
      <c r="B5" s="42"/>
      <c r="C5" s="42"/>
      <c r="D5" s="69"/>
      <c r="E5" s="42"/>
      <c r="G5" s="66"/>
      <c r="H5" s="66"/>
      <c r="I5" s="66"/>
      <c r="J5" s="66"/>
      <c r="K5" s="66"/>
    </row>
    <row r="6" spans="1:11" ht="18" customHeight="1">
      <c r="A6" s="70" t="s">
        <v>252</v>
      </c>
      <c r="B6" s="71">
        <v>4846.8080316999994</v>
      </c>
      <c r="C6" s="71">
        <v>7103.8062705000002</v>
      </c>
      <c r="D6" s="71">
        <v>5197.7964448000002</v>
      </c>
      <c r="E6" s="71">
        <v>14931.616924400001</v>
      </c>
      <c r="G6" s="66"/>
      <c r="H6" s="66"/>
      <c r="I6" s="66"/>
      <c r="J6" s="66"/>
      <c r="K6" s="66"/>
    </row>
    <row r="7" spans="1:11" ht="18" customHeight="1">
      <c r="A7" s="70" t="s">
        <v>253</v>
      </c>
      <c r="B7" s="71">
        <v>2099.2767905000001</v>
      </c>
      <c r="C7" s="71">
        <v>3630.5875549000002</v>
      </c>
      <c r="D7" s="71">
        <v>4164.8513730000004</v>
      </c>
      <c r="E7" s="71">
        <v>22028.265541400004</v>
      </c>
      <c r="G7" s="66"/>
      <c r="H7" s="66"/>
      <c r="I7" s="66"/>
      <c r="J7" s="66"/>
      <c r="K7" s="66"/>
    </row>
    <row r="8" spans="1:11" ht="18" customHeight="1">
      <c r="A8" s="70" t="s">
        <v>254</v>
      </c>
      <c r="B8" s="71">
        <v>915.17616639999994</v>
      </c>
      <c r="C8" s="71">
        <v>736.93986100000006</v>
      </c>
      <c r="D8" s="71">
        <v>532.70860530000016</v>
      </c>
      <c r="E8" s="71">
        <v>994.84346959999993</v>
      </c>
      <c r="G8" s="66"/>
      <c r="H8" s="66"/>
      <c r="I8" s="66"/>
      <c r="J8" s="66"/>
      <c r="K8" s="66"/>
    </row>
    <row r="9" spans="1:11" ht="18" customHeight="1">
      <c r="A9" s="70" t="s">
        <v>255</v>
      </c>
      <c r="B9" s="71">
        <v>2705.0782748000006</v>
      </c>
      <c r="C9" s="71">
        <v>2344.9975432999995</v>
      </c>
      <c r="D9" s="71">
        <v>1725.8029357999997</v>
      </c>
      <c r="E9" s="71">
        <v>3033.6770216</v>
      </c>
      <c r="G9" s="66"/>
      <c r="H9" s="66"/>
      <c r="I9" s="66"/>
      <c r="J9" s="66"/>
      <c r="K9" s="66"/>
    </row>
    <row r="10" spans="1:11" ht="18" customHeight="1">
      <c r="A10" s="70" t="s">
        <v>256</v>
      </c>
      <c r="B10" s="71">
        <v>33189.244615899996</v>
      </c>
      <c r="C10" s="71">
        <v>28791.903438599998</v>
      </c>
      <c r="D10" s="71">
        <v>18443.461407899998</v>
      </c>
      <c r="E10" s="71">
        <v>43513.574184700003</v>
      </c>
      <c r="G10" s="66"/>
      <c r="H10" s="66"/>
      <c r="I10" s="66"/>
      <c r="J10" s="66"/>
      <c r="K10" s="66"/>
    </row>
    <row r="11" spans="1:11" ht="18" customHeight="1">
      <c r="A11" s="72" t="s">
        <v>257</v>
      </c>
      <c r="B11" s="71">
        <v>2114.8934129999998</v>
      </c>
      <c r="C11" s="71">
        <v>2957.3921492999998</v>
      </c>
      <c r="D11" s="71">
        <v>3345.6706568999998</v>
      </c>
      <c r="E11" s="71">
        <v>12360.144270000001</v>
      </c>
    </row>
    <row r="12" spans="1:11" ht="18" customHeight="1">
      <c r="A12" s="70" t="s">
        <v>258</v>
      </c>
      <c r="B12" s="71">
        <v>5149.390343</v>
      </c>
      <c r="C12" s="71">
        <v>6548.4189074999995</v>
      </c>
      <c r="D12" s="71">
        <v>4872.6575775000001</v>
      </c>
      <c r="E12" s="71">
        <v>13567.870068999999</v>
      </c>
    </row>
    <row r="13" spans="1:11" ht="18" customHeight="1">
      <c r="A13" s="70" t="s">
        <v>259</v>
      </c>
      <c r="B13" s="71">
        <v>575.08622749999995</v>
      </c>
      <c r="C13" s="71">
        <v>498.28661839999995</v>
      </c>
      <c r="D13" s="71">
        <v>389.4618949</v>
      </c>
      <c r="E13" s="71">
        <v>545.80446369999993</v>
      </c>
    </row>
    <row r="14" spans="1:11" ht="18" customHeight="1">
      <c r="A14" s="87" t="s">
        <v>33</v>
      </c>
      <c r="B14" s="89">
        <v>51594.953862799986</v>
      </c>
      <c r="C14" s="89">
        <v>52612.332343500006</v>
      </c>
      <c r="D14" s="89">
        <v>38672.410896100002</v>
      </c>
      <c r="E14" s="89">
        <v>110975.79594440002</v>
      </c>
    </row>
    <row r="15" spans="1:11" ht="18" customHeight="1">
      <c r="A15" s="87" t="s">
        <v>260</v>
      </c>
      <c r="B15" s="473">
        <f>SUM(B14:E14)</f>
        <v>253855.49304680002</v>
      </c>
      <c r="C15" s="474"/>
      <c r="D15" s="474"/>
      <c r="E15" s="475"/>
    </row>
    <row r="16" spans="1:11" ht="18" customHeight="1">
      <c r="A16" s="73"/>
      <c r="B16" s="73"/>
      <c r="C16" s="73"/>
      <c r="D16" s="73"/>
      <c r="E16" s="73"/>
    </row>
    <row r="17" spans="1:11" ht="26.1" customHeight="1">
      <c r="A17" s="455" t="s">
        <v>348</v>
      </c>
      <c r="B17" s="455"/>
      <c r="C17" s="455"/>
      <c r="D17" s="455"/>
      <c r="E17" s="50"/>
    </row>
    <row r="18" spans="1:11" ht="18" customHeight="1">
      <c r="A18" s="68"/>
      <c r="B18" s="457" t="s">
        <v>261</v>
      </c>
      <c r="C18" s="457"/>
      <c r="D18" s="457"/>
      <c r="E18" s="457"/>
    </row>
    <row r="19" spans="1:11" s="5" customFormat="1" ht="18" customHeight="1">
      <c r="A19" s="86"/>
      <c r="B19" s="84" t="s">
        <v>248</v>
      </c>
      <c r="C19" s="84" t="s">
        <v>249</v>
      </c>
      <c r="D19" s="84" t="s">
        <v>250</v>
      </c>
      <c r="E19" s="84" t="s">
        <v>251</v>
      </c>
      <c r="J19" s="216"/>
      <c r="K19" s="216"/>
    </row>
    <row r="20" spans="1:11" ht="18" customHeight="1">
      <c r="A20" s="35" t="s">
        <v>172</v>
      </c>
      <c r="B20" s="42"/>
      <c r="C20" s="42"/>
      <c r="D20" s="69"/>
      <c r="E20" s="42"/>
    </row>
    <row r="21" spans="1:11" ht="18" customHeight="1">
      <c r="A21" s="70" t="s">
        <v>252</v>
      </c>
      <c r="B21" s="58">
        <f t="shared" ref="B21:E28" si="0">B6/B$14</f>
        <v>9.3939574877584156E-2</v>
      </c>
      <c r="C21" s="58">
        <f t="shared" si="0"/>
        <v>0.13502169461182689</v>
      </c>
      <c r="D21" s="58">
        <f t="shared" si="0"/>
        <v>0.13440580311283831</v>
      </c>
      <c r="E21" s="58">
        <f t="shared" si="0"/>
        <v>0.13454841028471551</v>
      </c>
    </row>
    <row r="22" spans="1:11" ht="18" customHeight="1">
      <c r="A22" s="70" t="s">
        <v>253</v>
      </c>
      <c r="B22" s="58">
        <f t="shared" si="0"/>
        <v>4.0687637711283635E-2</v>
      </c>
      <c r="C22" s="58">
        <f t="shared" si="0"/>
        <v>6.9006398180493159E-2</v>
      </c>
      <c r="D22" s="58">
        <f t="shared" si="0"/>
        <v>0.10769567442251224</v>
      </c>
      <c r="E22" s="58">
        <f t="shared" si="0"/>
        <v>0.19849612569966504</v>
      </c>
    </row>
    <row r="23" spans="1:11" ht="18" customHeight="1">
      <c r="A23" s="70" t="s">
        <v>254</v>
      </c>
      <c r="B23" s="58">
        <f t="shared" si="0"/>
        <v>1.7737706846945023E-2</v>
      </c>
      <c r="C23" s="58">
        <f t="shared" si="0"/>
        <v>1.4006979507933663E-2</v>
      </c>
      <c r="D23" s="58">
        <f t="shared" si="0"/>
        <v>1.3774900321865432E-2</v>
      </c>
      <c r="E23" s="58">
        <f t="shared" si="0"/>
        <v>8.9645085320985349E-3</v>
      </c>
    </row>
    <row r="24" spans="1:11" ht="18" customHeight="1">
      <c r="A24" s="70" t="s">
        <v>255</v>
      </c>
      <c r="B24" s="58">
        <f t="shared" si="0"/>
        <v>5.2429124793740046E-2</v>
      </c>
      <c r="C24" s="58">
        <f t="shared" si="0"/>
        <v>4.457125238223187E-2</v>
      </c>
      <c r="D24" s="58">
        <f t="shared" si="0"/>
        <v>4.4626204982064918E-2</v>
      </c>
      <c r="E24" s="58">
        <f t="shared" si="0"/>
        <v>2.7336384441161408E-2</v>
      </c>
    </row>
    <row r="25" spans="1:11" ht="18" customHeight="1">
      <c r="A25" s="70" t="s">
        <v>256</v>
      </c>
      <c r="B25" s="58">
        <f t="shared" si="0"/>
        <v>0.6432653221118485</v>
      </c>
      <c r="C25" s="58">
        <f t="shared" si="0"/>
        <v>0.54724628535037934</v>
      </c>
      <c r="D25" s="58">
        <f t="shared" si="0"/>
        <v>0.47691522148571208</v>
      </c>
      <c r="E25" s="58">
        <f t="shared" si="0"/>
        <v>0.39209968096557501</v>
      </c>
    </row>
    <row r="26" spans="1:11" ht="18" customHeight="1">
      <c r="A26" s="72" t="s">
        <v>257</v>
      </c>
      <c r="B26" s="58">
        <f t="shared" si="0"/>
        <v>4.0990315033983198E-2</v>
      </c>
      <c r="C26" s="58">
        <f t="shared" si="0"/>
        <v>5.621100638518587E-2</v>
      </c>
      <c r="D26" s="58">
        <f t="shared" si="0"/>
        <v>8.651311307921071E-2</v>
      </c>
      <c r="E26" s="58">
        <f t="shared" si="0"/>
        <v>0.11137693732958272</v>
      </c>
    </row>
    <row r="27" spans="1:11" ht="18" customHeight="1">
      <c r="A27" s="70" t="s">
        <v>258</v>
      </c>
      <c r="B27" s="58">
        <f t="shared" si="0"/>
        <v>9.980414667475293E-2</v>
      </c>
      <c r="C27" s="58">
        <f t="shared" si="0"/>
        <v>0.12446547445846172</v>
      </c>
      <c r="D27" s="58">
        <f t="shared" si="0"/>
        <v>0.12599828830406312</v>
      </c>
      <c r="E27" s="58">
        <f t="shared" si="0"/>
        <v>0.12225972297416671</v>
      </c>
    </row>
    <row r="28" spans="1:11" ht="18" customHeight="1">
      <c r="A28" s="70" t="s">
        <v>259</v>
      </c>
      <c r="B28" s="58">
        <f t="shared" si="0"/>
        <v>1.1146171949862673E-2</v>
      </c>
      <c r="C28" s="58">
        <f t="shared" si="0"/>
        <v>9.4709091234872964E-3</v>
      </c>
      <c r="D28" s="58">
        <f t="shared" si="0"/>
        <v>1.0070794291733078E-2</v>
      </c>
      <c r="E28" s="58">
        <f t="shared" si="0"/>
        <v>4.9182297730349543E-3</v>
      </c>
    </row>
    <row r="29" spans="1:11" ht="18" customHeight="1">
      <c r="A29" s="87" t="s">
        <v>33</v>
      </c>
      <c r="B29" s="88">
        <f>SUM(B21:B28)</f>
        <v>1.0000000000000002</v>
      </c>
      <c r="C29" s="88">
        <f>SUM(C21:C28)</f>
        <v>0.99999999999999967</v>
      </c>
      <c r="D29" s="88">
        <f>SUM(D21:D28)</f>
        <v>1</v>
      </c>
      <c r="E29" s="88">
        <f>SUM(E21:E28)</f>
        <v>0.99999999999999989</v>
      </c>
    </row>
    <row r="30" spans="1:11" ht="18" customHeight="1">
      <c r="A30" s="74"/>
      <c r="B30" s="75"/>
      <c r="C30" s="75"/>
      <c r="D30" s="75"/>
      <c r="E30" s="75"/>
      <c r="F30" s="50"/>
      <c r="G30" s="50"/>
      <c r="H30" s="50"/>
    </row>
    <row r="31" spans="1:11" ht="18" customHeight="1">
      <c r="A31" s="74"/>
      <c r="B31" s="75"/>
      <c r="C31" s="75"/>
      <c r="D31" s="75"/>
      <c r="E31" s="75"/>
      <c r="F31" s="50"/>
      <c r="G31" s="50"/>
      <c r="H31" s="50"/>
    </row>
    <row r="32" spans="1:11" ht="18" customHeight="1">
      <c r="A32" s="21" t="s">
        <v>314</v>
      </c>
      <c r="B32" s="50"/>
      <c r="C32" s="50"/>
      <c r="D32" s="50"/>
      <c r="E32" s="50"/>
      <c r="F32" s="50"/>
      <c r="G32" s="50"/>
      <c r="H32" s="50"/>
    </row>
    <row r="33" spans="1:15" s="5" customFormat="1" ht="18" customHeight="1">
      <c r="A33" s="84"/>
      <c r="B33" s="84" t="s">
        <v>248</v>
      </c>
      <c r="C33" s="84" t="s">
        <v>249</v>
      </c>
      <c r="D33" s="84" t="s">
        <v>250</v>
      </c>
      <c r="E33" s="84" t="s">
        <v>251</v>
      </c>
      <c r="F33" s="85"/>
      <c r="G33" s="85"/>
      <c r="H33" s="85"/>
      <c r="J33" s="216"/>
      <c r="K33" s="216"/>
    </row>
    <row r="34" spans="1:15" ht="18" customHeight="1">
      <c r="A34" s="67" t="s">
        <v>262</v>
      </c>
      <c r="B34" s="457" t="s">
        <v>247</v>
      </c>
      <c r="C34" s="457"/>
      <c r="D34" s="457"/>
      <c r="E34" s="457"/>
      <c r="F34" s="50"/>
      <c r="G34" s="50"/>
      <c r="H34" s="50"/>
    </row>
    <row r="35" spans="1:15" ht="30" customHeight="1">
      <c r="A35" s="27" t="s">
        <v>7</v>
      </c>
      <c r="B35" s="38">
        <f>'Fire Intensity Profile'!C3</f>
        <v>30000</v>
      </c>
      <c r="C35" s="38">
        <f>'Fire Intensity Profile'!C4</f>
        <v>30000</v>
      </c>
      <c r="D35" s="38">
        <f>'Fire Intensity Profile'!C5</f>
        <v>45000</v>
      </c>
      <c r="E35" s="38">
        <f>'Fire Intensity Profile'!C6</f>
        <v>45000</v>
      </c>
      <c r="F35" s="50"/>
      <c r="G35" s="50"/>
      <c r="H35" s="50"/>
    </row>
    <row r="36" spans="1:15" ht="30" customHeight="1">
      <c r="A36" s="27" t="s">
        <v>8</v>
      </c>
      <c r="B36" s="38">
        <f>'Fire Intensity Profile'!E3</f>
        <v>21000</v>
      </c>
      <c r="C36" s="38">
        <f>'Fire Intensity Profile'!E4</f>
        <v>21000</v>
      </c>
      <c r="D36" s="38">
        <f>'Fire Intensity Profile'!E5</f>
        <v>31500</v>
      </c>
      <c r="E36" s="38">
        <f>'Fire Intensity Profile'!E6</f>
        <v>31500</v>
      </c>
      <c r="F36" s="50"/>
      <c r="G36" s="50"/>
      <c r="H36" s="50"/>
    </row>
    <row r="37" spans="1:15" ht="18" customHeight="1">
      <c r="A37" s="74"/>
      <c r="B37" s="476" t="s">
        <v>264</v>
      </c>
      <c r="C37" s="476"/>
      <c r="D37" s="476"/>
      <c r="E37" s="476"/>
      <c r="F37" s="73"/>
      <c r="G37" s="50"/>
      <c r="H37" s="50"/>
    </row>
    <row r="38" spans="1:15" ht="18" customHeight="1">
      <c r="A38" s="28"/>
      <c r="B38" s="41">
        <v>0</v>
      </c>
      <c r="C38" s="41">
        <v>0.1</v>
      </c>
      <c r="D38" s="41">
        <v>0.5</v>
      </c>
      <c r="E38" s="41">
        <v>0.9</v>
      </c>
      <c r="F38" s="73"/>
      <c r="G38" s="50"/>
      <c r="H38" s="50"/>
    </row>
    <row r="39" spans="1:15" ht="18" customHeight="1">
      <c r="A39" s="74"/>
      <c r="B39" s="75"/>
      <c r="C39" s="75"/>
      <c r="D39" s="75"/>
      <c r="E39" s="75"/>
      <c r="F39" s="73"/>
      <c r="G39" s="50"/>
      <c r="H39" s="50"/>
    </row>
    <row r="40" spans="1:15" ht="18" customHeight="1">
      <c r="A40" s="74"/>
      <c r="B40" s="75"/>
      <c r="C40" s="75"/>
      <c r="D40" s="75"/>
      <c r="E40" s="75"/>
      <c r="F40" s="73"/>
      <c r="G40" s="50"/>
      <c r="H40" s="50"/>
    </row>
    <row r="41" spans="1:15" ht="18" customHeight="1">
      <c r="A41" s="10" t="s">
        <v>312</v>
      </c>
      <c r="B41" s="75"/>
      <c r="C41" s="75"/>
      <c r="D41" s="75"/>
      <c r="E41" s="75"/>
      <c r="F41" s="73"/>
      <c r="G41" s="50"/>
      <c r="H41" s="50"/>
    </row>
    <row r="42" spans="1:15" ht="18" customHeight="1">
      <c r="A42" s="77"/>
      <c r="B42" s="472" t="s">
        <v>247</v>
      </c>
      <c r="C42" s="472"/>
      <c r="D42" s="472"/>
      <c r="E42" s="472"/>
      <c r="F42" s="12"/>
      <c r="G42" s="12"/>
      <c r="H42" s="12"/>
      <c r="I42" s="12"/>
      <c r="J42" s="12"/>
      <c r="K42" s="12"/>
      <c r="L42" s="12"/>
      <c r="M42" s="12"/>
      <c r="N42" s="12"/>
      <c r="O42" s="12"/>
    </row>
    <row r="43" spans="1:15" s="95" customFormat="1" ht="47.1" customHeight="1">
      <c r="A43" s="93" t="s">
        <v>265</v>
      </c>
      <c r="B43" s="94" t="s">
        <v>248</v>
      </c>
      <c r="C43" s="94" t="s">
        <v>249</v>
      </c>
      <c r="D43" s="94" t="s">
        <v>250</v>
      </c>
      <c r="E43" s="94" t="s">
        <v>251</v>
      </c>
      <c r="F43" s="94" t="s">
        <v>266</v>
      </c>
      <c r="G43" s="94" t="s">
        <v>267</v>
      </c>
      <c r="H43" s="94" t="s">
        <v>884</v>
      </c>
      <c r="I43" s="94" t="s">
        <v>885</v>
      </c>
      <c r="J43" s="94" t="s">
        <v>268</v>
      </c>
      <c r="K43" s="94" t="s">
        <v>269</v>
      </c>
      <c r="L43" s="94" t="s">
        <v>270</v>
      </c>
      <c r="M43" s="94" t="s">
        <v>271</v>
      </c>
      <c r="N43" s="94" t="s">
        <v>272</v>
      </c>
      <c r="O43" s="94" t="s">
        <v>273</v>
      </c>
    </row>
    <row r="44" spans="1:15" ht="18" customHeight="1">
      <c r="A44" s="72" t="s">
        <v>252</v>
      </c>
      <c r="B44" s="78">
        <f>B$35*B21</f>
        <v>2818.1872463275245</v>
      </c>
      <c r="C44" s="78">
        <f>C$35*C21</f>
        <v>4050.6508383548066</v>
      </c>
      <c r="D44" s="78">
        <f>D$35*D21</f>
        <v>6048.2611400777241</v>
      </c>
      <c r="E44" s="78">
        <f>E$35*E21</f>
        <v>6054.6784628121977</v>
      </c>
      <c r="F44" s="79">
        <v>74.826441400000007</v>
      </c>
      <c r="G44" s="79">
        <v>74.826441400000007</v>
      </c>
      <c r="H44" s="80">
        <v>12.83</v>
      </c>
      <c r="I44" s="80">
        <v>51.34</v>
      </c>
      <c r="J44" s="80">
        <f>H44*3.67</f>
        <v>47.086100000000002</v>
      </c>
      <c r="K44" s="80">
        <f>I44*3.67</f>
        <v>188.4178</v>
      </c>
      <c r="L44" s="44">
        <f>F44*J44</f>
        <v>3523.2853024045403</v>
      </c>
      <c r="M44" s="44">
        <f>G44*K44</f>
        <v>14098.633470416922</v>
      </c>
      <c r="N44" s="44">
        <f>L44*($B44*$B$38+$C44*$C$38+$D44*$D$38+$E44*$E$38)</f>
        <v>31281158.321295381</v>
      </c>
      <c r="O44" s="44">
        <f>M44*($B44*$B$38+$C44*$C$38+$D44*$D$38+$E44*$E$38)</f>
        <v>125173395.80789594</v>
      </c>
    </row>
    <row r="45" spans="1:15" ht="18" customHeight="1">
      <c r="A45" s="72" t="s">
        <v>253</v>
      </c>
      <c r="B45" s="78">
        <f t="shared" ref="B45:E51" si="1">B$35*B22</f>
        <v>1220.6291313385091</v>
      </c>
      <c r="C45" s="78">
        <f t="shared" si="1"/>
        <v>2070.1919454147946</v>
      </c>
      <c r="D45" s="78">
        <f t="shared" si="1"/>
        <v>4846.3053490130505</v>
      </c>
      <c r="E45" s="78">
        <f t="shared" si="1"/>
        <v>8932.3256564849271</v>
      </c>
      <c r="F45" s="81">
        <v>14.85</v>
      </c>
      <c r="G45" s="82">
        <v>17.97</v>
      </c>
      <c r="H45" s="80">
        <v>12.83</v>
      </c>
      <c r="I45" s="80">
        <v>51.34</v>
      </c>
      <c r="J45" s="80">
        <f t="shared" ref="J45:J51" si="2">H45*3.67</f>
        <v>47.086100000000002</v>
      </c>
      <c r="K45" s="80">
        <f t="shared" ref="K45:K51" si="3">I45*3.67</f>
        <v>188.4178</v>
      </c>
      <c r="L45" s="44">
        <f t="shared" ref="L45:L51" si="4">F45*J45</f>
        <v>699.22858500000007</v>
      </c>
      <c r="M45" s="44">
        <f t="shared" ref="M45:M51" si="5">G45*K45</f>
        <v>3385.8678659999996</v>
      </c>
      <c r="N45" s="44">
        <f t="shared" ref="N45:N51" si="6">L45*(B45*$B$38+C45*$C$38+D45*$D$38+E45*$E$38)</f>
        <v>7460255.0408900799</v>
      </c>
      <c r="O45" s="44">
        <f t="shared" ref="O45:O51" si="7">M45*($B45*$B$38+$C45*$C$38+$D45*$D$38+$E45*$E$38)</f>
        <v>36124721.3815125</v>
      </c>
    </row>
    <row r="46" spans="1:15" ht="18" customHeight="1">
      <c r="A46" s="72" t="s">
        <v>254</v>
      </c>
      <c r="B46" s="78">
        <f t="shared" si="1"/>
        <v>532.13120540835075</v>
      </c>
      <c r="C46" s="78">
        <f t="shared" si="1"/>
        <v>420.20938523800987</v>
      </c>
      <c r="D46" s="78">
        <f t="shared" si="1"/>
        <v>619.87051448394436</v>
      </c>
      <c r="E46" s="78">
        <f t="shared" si="1"/>
        <v>403.40288394443405</v>
      </c>
      <c r="F46" s="79">
        <v>85.024528599999996</v>
      </c>
      <c r="G46" s="79">
        <v>85.024528599999996</v>
      </c>
      <c r="H46" s="80">
        <v>12.83</v>
      </c>
      <c r="I46" s="80">
        <v>51.34</v>
      </c>
      <c r="J46" s="80">
        <f t="shared" si="2"/>
        <v>47.086100000000002</v>
      </c>
      <c r="K46" s="80">
        <f t="shared" si="3"/>
        <v>188.4178</v>
      </c>
      <c r="L46" s="44">
        <f t="shared" si="4"/>
        <v>4003.4734561124601</v>
      </c>
      <c r="M46" s="44">
        <f t="shared" si="5"/>
        <v>16020.134624849079</v>
      </c>
      <c r="N46" s="44">
        <f t="shared" si="6"/>
        <v>2862558.7516542748</v>
      </c>
      <c r="O46" s="44">
        <f t="shared" si="7"/>
        <v>11454697.296175405</v>
      </c>
    </row>
    <row r="47" spans="1:15" ht="18" customHeight="1">
      <c r="A47" s="72" t="s">
        <v>255</v>
      </c>
      <c r="B47" s="78">
        <f t="shared" si="1"/>
        <v>1572.8737438122014</v>
      </c>
      <c r="C47" s="78">
        <f t="shared" si="1"/>
        <v>1337.1375714669562</v>
      </c>
      <c r="D47" s="78">
        <f t="shared" si="1"/>
        <v>2008.1792241929213</v>
      </c>
      <c r="E47" s="78">
        <f t="shared" si="1"/>
        <v>1230.1372998522634</v>
      </c>
      <c r="F47" s="79">
        <v>49.169348999999997</v>
      </c>
      <c r="G47" s="79">
        <v>49.169348999999997</v>
      </c>
      <c r="H47" s="80">
        <v>12.83</v>
      </c>
      <c r="I47" s="80">
        <v>51.34</v>
      </c>
      <c r="J47" s="80">
        <f t="shared" si="2"/>
        <v>47.086100000000002</v>
      </c>
      <c r="K47" s="80">
        <f t="shared" si="3"/>
        <v>188.4178</v>
      </c>
      <c r="L47" s="44">
        <f t="shared" si="4"/>
        <v>2315.1928839489001</v>
      </c>
      <c r="M47" s="44">
        <f t="shared" si="5"/>
        <v>9264.3805660121998</v>
      </c>
      <c r="N47" s="44">
        <f t="shared" si="6"/>
        <v>5197438.8744131057</v>
      </c>
      <c r="O47" s="44">
        <f t="shared" si="7"/>
        <v>20797857.50680973</v>
      </c>
    </row>
    <row r="48" spans="1:15" ht="18" customHeight="1">
      <c r="A48" s="72" t="s">
        <v>256</v>
      </c>
      <c r="B48" s="78">
        <f t="shared" si="1"/>
        <v>19297.959663355454</v>
      </c>
      <c r="C48" s="78">
        <f t="shared" si="1"/>
        <v>16417.388560511379</v>
      </c>
      <c r="D48" s="78">
        <f t="shared" si="1"/>
        <v>21461.184966857043</v>
      </c>
      <c r="E48" s="78">
        <f t="shared" si="1"/>
        <v>17644.485643450877</v>
      </c>
      <c r="F48" s="79">
        <v>111.85521039999999</v>
      </c>
      <c r="G48" s="79">
        <v>111.85521039999999</v>
      </c>
      <c r="H48" s="80">
        <v>12.83</v>
      </c>
      <c r="I48" s="80">
        <v>51.34</v>
      </c>
      <c r="J48" s="80">
        <f t="shared" si="2"/>
        <v>47.086100000000002</v>
      </c>
      <c r="K48" s="80">
        <f t="shared" si="3"/>
        <v>188.4178</v>
      </c>
      <c r="L48" s="44">
        <f t="shared" si="4"/>
        <v>5266.8256224154393</v>
      </c>
      <c r="M48" s="44">
        <f t="shared" si="5"/>
        <v>21075.512662105117</v>
      </c>
      <c r="N48" s="44">
        <f>L48*(B48*$B$38+C48*$C$38+D48*$D$38+E48*$E$38)</f>
        <v>148800297.88092661</v>
      </c>
      <c r="O48" s="44">
        <f t="shared" si="7"/>
        <v>595433148.34035635</v>
      </c>
    </row>
    <row r="49" spans="1:16" ht="18" customHeight="1">
      <c r="A49" s="72" t="s">
        <v>257</v>
      </c>
      <c r="B49" s="78">
        <f t="shared" si="1"/>
        <v>1229.7094510194959</v>
      </c>
      <c r="C49" s="78">
        <f t="shared" si="1"/>
        <v>1686.330191555576</v>
      </c>
      <c r="D49" s="78">
        <f t="shared" si="1"/>
        <v>3893.0900885644819</v>
      </c>
      <c r="E49" s="78">
        <f t="shared" si="1"/>
        <v>5011.9621798312219</v>
      </c>
      <c r="F49" s="81">
        <v>64.75</v>
      </c>
      <c r="G49" s="79">
        <v>76.89</v>
      </c>
      <c r="H49" s="80">
        <v>12.83</v>
      </c>
      <c r="I49" s="80">
        <v>51.34</v>
      </c>
      <c r="J49" s="80">
        <f t="shared" si="2"/>
        <v>47.086100000000002</v>
      </c>
      <c r="K49" s="80">
        <f t="shared" si="3"/>
        <v>188.4178</v>
      </c>
      <c r="L49" s="44">
        <f t="shared" si="4"/>
        <v>3048.824975</v>
      </c>
      <c r="M49" s="44">
        <f t="shared" si="5"/>
        <v>14487.444642</v>
      </c>
      <c r="N49" s="44">
        <f t="shared" si="6"/>
        <v>20201343.627243679</v>
      </c>
      <c r="O49" s="44">
        <f t="shared" si="7"/>
        <v>95992997.267320111</v>
      </c>
    </row>
    <row r="50" spans="1:16" ht="18" customHeight="1">
      <c r="A50" s="72" t="s">
        <v>258</v>
      </c>
      <c r="B50" s="78">
        <f t="shared" si="1"/>
        <v>2994.1244002425879</v>
      </c>
      <c r="C50" s="78">
        <f t="shared" si="1"/>
        <v>3733.9642337538517</v>
      </c>
      <c r="D50" s="78">
        <f t="shared" si="1"/>
        <v>5669.9229736828402</v>
      </c>
      <c r="E50" s="78">
        <f t="shared" si="1"/>
        <v>5501.6875338375021</v>
      </c>
      <c r="F50" s="79">
        <v>51.759339400000002</v>
      </c>
      <c r="G50" s="79">
        <v>51.759339400000002</v>
      </c>
      <c r="H50" s="80">
        <v>12.83</v>
      </c>
      <c r="I50" s="80">
        <v>51.34</v>
      </c>
      <c r="J50" s="80">
        <f t="shared" si="2"/>
        <v>47.086100000000002</v>
      </c>
      <c r="K50" s="80">
        <f t="shared" si="3"/>
        <v>188.4178</v>
      </c>
      <c r="L50" s="44">
        <f t="shared" si="4"/>
        <v>2437.14543092234</v>
      </c>
      <c r="M50" s="44">
        <f t="shared" si="5"/>
        <v>9752.3808592013211</v>
      </c>
      <c r="N50" s="44">
        <f t="shared" si="6"/>
        <v>19886806.193557452</v>
      </c>
      <c r="O50" s="44">
        <f t="shared" si="7"/>
        <v>79578225.25153856</v>
      </c>
    </row>
    <row r="51" spans="1:16" ht="18" customHeight="1">
      <c r="A51" s="72" t="s">
        <v>259</v>
      </c>
      <c r="B51" s="78">
        <f t="shared" si="1"/>
        <v>334.38515849588021</v>
      </c>
      <c r="C51" s="78">
        <f t="shared" si="1"/>
        <v>284.12727370461891</v>
      </c>
      <c r="D51" s="78">
        <f t="shared" si="1"/>
        <v>453.18574312798853</v>
      </c>
      <c r="E51" s="78">
        <f t="shared" si="1"/>
        <v>221.32033978657293</v>
      </c>
      <c r="F51" s="79">
        <v>105.5016402</v>
      </c>
      <c r="G51" s="79">
        <v>105.5016402</v>
      </c>
      <c r="H51" s="80">
        <v>12.83</v>
      </c>
      <c r="I51" s="80">
        <v>51.34</v>
      </c>
      <c r="J51" s="80">
        <f t="shared" si="2"/>
        <v>47.086100000000002</v>
      </c>
      <c r="K51" s="80">
        <f t="shared" si="3"/>
        <v>188.4178</v>
      </c>
      <c r="L51" s="44">
        <f t="shared" si="4"/>
        <v>4967.6607806212205</v>
      </c>
      <c r="M51" s="44">
        <f t="shared" si="5"/>
        <v>19878.386942875561</v>
      </c>
      <c r="N51" s="44">
        <f t="shared" si="6"/>
        <v>2256281.2473858907</v>
      </c>
      <c r="O51" s="44">
        <f t="shared" si="7"/>
        <v>9028642.1855644286</v>
      </c>
    </row>
    <row r="52" spans="1:16" ht="18" customHeight="1">
      <c r="A52" s="90" t="s">
        <v>33</v>
      </c>
      <c r="B52" s="91">
        <f>SUM(B44:B51)</f>
        <v>30000.000000000004</v>
      </c>
      <c r="C52" s="91">
        <f>SUM(C44:C51)</f>
        <v>29999.999999999989</v>
      </c>
      <c r="D52" s="91">
        <f>SUM(D44:D51)</f>
        <v>44999.999999999993</v>
      </c>
      <c r="E52" s="91">
        <f>SUM(E44:E51)</f>
        <v>45000</v>
      </c>
      <c r="F52" s="92"/>
      <c r="G52" s="92"/>
      <c r="H52" s="92"/>
      <c r="I52" s="12"/>
      <c r="J52" s="12"/>
      <c r="K52" s="12"/>
      <c r="L52" s="12"/>
      <c r="M52" s="12"/>
      <c r="N52" s="51">
        <f>SUM(N44:N51)</f>
        <v>237946139.93736646</v>
      </c>
      <c r="O52" s="51">
        <f>SUM(O44:O51)</f>
        <v>973583685.03717303</v>
      </c>
    </row>
    <row r="53" spans="1:16" ht="18" customHeight="1">
      <c r="A53" s="33"/>
      <c r="B53" s="33"/>
      <c r="C53" s="33"/>
      <c r="D53" s="33"/>
      <c r="E53" s="33"/>
      <c r="F53" s="33"/>
      <c r="G53" s="33"/>
      <c r="H53" s="33"/>
    </row>
    <row r="54" spans="1:16" ht="18" customHeight="1"/>
    <row r="55" spans="1:16" ht="18" customHeight="1">
      <c r="A55" s="10" t="s">
        <v>313</v>
      </c>
    </row>
    <row r="56" spans="1:16" ht="18" customHeight="1">
      <c r="A56" s="77"/>
      <c r="B56" s="472" t="s">
        <v>247</v>
      </c>
      <c r="C56" s="472"/>
      <c r="D56" s="472"/>
      <c r="E56" s="472"/>
      <c r="F56" s="12"/>
      <c r="G56" s="12"/>
      <c r="H56" s="12"/>
      <c r="I56" s="12"/>
      <c r="J56" s="12"/>
      <c r="K56" s="12"/>
      <c r="L56" s="12"/>
      <c r="M56" s="12"/>
      <c r="N56" s="12"/>
      <c r="O56" s="12"/>
    </row>
    <row r="57" spans="1:16" s="95" customFormat="1" ht="54.95" customHeight="1">
      <c r="A57" s="93" t="s">
        <v>265</v>
      </c>
      <c r="B57" s="94" t="s">
        <v>248</v>
      </c>
      <c r="C57" s="94" t="s">
        <v>249</v>
      </c>
      <c r="D57" s="94" t="s">
        <v>250</v>
      </c>
      <c r="E57" s="94" t="s">
        <v>251</v>
      </c>
      <c r="F57" s="94" t="s">
        <v>266</v>
      </c>
      <c r="G57" s="94" t="s">
        <v>267</v>
      </c>
      <c r="H57" s="94" t="s">
        <v>884</v>
      </c>
      <c r="I57" s="94" t="s">
        <v>885</v>
      </c>
      <c r="J57" s="94" t="s">
        <v>268</v>
      </c>
      <c r="K57" s="94" t="s">
        <v>269</v>
      </c>
      <c r="L57" s="94" t="s">
        <v>270</v>
      </c>
      <c r="M57" s="94" t="s">
        <v>271</v>
      </c>
      <c r="N57" s="94" t="s">
        <v>274</v>
      </c>
      <c r="O57" s="94" t="s">
        <v>275</v>
      </c>
    </row>
    <row r="58" spans="1:16" ht="18" customHeight="1">
      <c r="A58" s="72" t="s">
        <v>252</v>
      </c>
      <c r="B58" s="78">
        <f>B$36*B21</f>
        <v>1972.7310724292672</v>
      </c>
      <c r="C58" s="78">
        <f>C$36*C21</f>
        <v>2835.4555868483649</v>
      </c>
      <c r="D58" s="78">
        <f>D$36*D21</f>
        <v>4233.7827980544071</v>
      </c>
      <c r="E58" s="78">
        <f>E$36*E21</f>
        <v>4238.2749239685381</v>
      </c>
      <c r="F58" s="79">
        <v>74.826441400000007</v>
      </c>
      <c r="G58" s="79">
        <v>74.826441400000007</v>
      </c>
      <c r="H58" s="80">
        <v>12.83</v>
      </c>
      <c r="I58" s="80">
        <v>51.34</v>
      </c>
      <c r="J58" s="80">
        <f>H58*3.67</f>
        <v>47.086100000000002</v>
      </c>
      <c r="K58" s="80">
        <f>I58*3.67</f>
        <v>188.4178</v>
      </c>
      <c r="L58" s="44">
        <f>F58*J58</f>
        <v>3523.2853024045403</v>
      </c>
      <c r="M58" s="44">
        <f>G58*K58</f>
        <v>14098.633470416922</v>
      </c>
      <c r="N58" s="44">
        <f>L58*($B58*$B$38+$C58*$C$38+$D58*$D$38+$E58*$E$38)</f>
        <v>21896810.824906766</v>
      </c>
      <c r="O58" s="44">
        <f>M58*($B58*$B$38+$C58*$C$38+$D58*$D$38+$E58*$E$38)</f>
        <v>87621377.065527156</v>
      </c>
      <c r="P58" s="50"/>
    </row>
    <row r="59" spans="1:16" ht="18" customHeight="1">
      <c r="A59" s="72" t="s">
        <v>253</v>
      </c>
      <c r="B59" s="78">
        <f t="shared" ref="B59:E65" si="8">B$36*B22</f>
        <v>854.4403919369563</v>
      </c>
      <c r="C59" s="78">
        <f t="shared" si="8"/>
        <v>1449.1343617903563</v>
      </c>
      <c r="D59" s="78">
        <f t="shared" si="8"/>
        <v>3392.4137443091354</v>
      </c>
      <c r="E59" s="78">
        <f t="shared" si="8"/>
        <v>6252.627959539449</v>
      </c>
      <c r="F59" s="81">
        <v>14.85</v>
      </c>
      <c r="G59" s="82">
        <v>17.97</v>
      </c>
      <c r="H59" s="80">
        <v>12.83</v>
      </c>
      <c r="I59" s="80">
        <v>51.34</v>
      </c>
      <c r="J59" s="80">
        <f t="shared" ref="J59:J65" si="9">H59*3.67</f>
        <v>47.086100000000002</v>
      </c>
      <c r="K59" s="80">
        <f t="shared" ref="K59:K65" si="10">I59*3.67</f>
        <v>188.4178</v>
      </c>
      <c r="L59" s="44">
        <f t="shared" ref="L59:L65" si="11">F59*J59</f>
        <v>699.22858500000007</v>
      </c>
      <c r="M59" s="44">
        <f t="shared" ref="M59:M65" si="12">G59*K59</f>
        <v>3385.8678659999996</v>
      </c>
      <c r="N59" s="44">
        <f t="shared" ref="N59:N65" si="13">L59*(B59*$B$38+C59*$C$38+D59*$D$38+E59*$E$38)</f>
        <v>5222178.5286230547</v>
      </c>
      <c r="O59" s="44">
        <f t="shared" ref="O59:O65" si="14">M59*($B59*$B$38+$C59*$C$38+$D59*$D$38+$E59*$E$38)</f>
        <v>25287304.967058748</v>
      </c>
      <c r="P59" s="50"/>
    </row>
    <row r="60" spans="1:16" ht="18" customHeight="1">
      <c r="A60" s="72" t="s">
        <v>254</v>
      </c>
      <c r="B60" s="78">
        <f t="shared" si="8"/>
        <v>372.4918437858455</v>
      </c>
      <c r="C60" s="78">
        <f t="shared" si="8"/>
        <v>294.14656966660692</v>
      </c>
      <c r="D60" s="78">
        <f t="shared" si="8"/>
        <v>433.90936013876109</v>
      </c>
      <c r="E60" s="78">
        <f t="shared" si="8"/>
        <v>282.38201876110384</v>
      </c>
      <c r="F60" s="79">
        <v>85.024528599999996</v>
      </c>
      <c r="G60" s="79">
        <v>85.024528599999996</v>
      </c>
      <c r="H60" s="80">
        <v>12.83</v>
      </c>
      <c r="I60" s="80">
        <v>51.34</v>
      </c>
      <c r="J60" s="80">
        <f t="shared" si="9"/>
        <v>47.086100000000002</v>
      </c>
      <c r="K60" s="80">
        <f t="shared" si="10"/>
        <v>188.4178</v>
      </c>
      <c r="L60" s="44">
        <f t="shared" si="11"/>
        <v>4003.4734561124601</v>
      </c>
      <c r="M60" s="44">
        <f t="shared" si="12"/>
        <v>16020.134624849079</v>
      </c>
      <c r="N60" s="44">
        <f t="shared" si="13"/>
        <v>2003791.1261579925</v>
      </c>
      <c r="O60" s="44">
        <f t="shared" si="14"/>
        <v>8018288.1073227841</v>
      </c>
      <c r="P60" s="50"/>
    </row>
    <row r="61" spans="1:16" ht="18" customHeight="1">
      <c r="A61" s="72" t="s">
        <v>255</v>
      </c>
      <c r="B61" s="78">
        <f t="shared" si="8"/>
        <v>1101.0116206685409</v>
      </c>
      <c r="C61" s="78">
        <f t="shared" si="8"/>
        <v>935.99630002686922</v>
      </c>
      <c r="D61" s="78">
        <f t="shared" si="8"/>
        <v>1405.725456935045</v>
      </c>
      <c r="E61" s="78">
        <f t="shared" si="8"/>
        <v>861.09610989658438</v>
      </c>
      <c r="F61" s="79">
        <v>49.169348999999997</v>
      </c>
      <c r="G61" s="79">
        <v>49.169348999999997</v>
      </c>
      <c r="H61" s="80">
        <v>12.83</v>
      </c>
      <c r="I61" s="80">
        <v>51.34</v>
      </c>
      <c r="J61" s="80">
        <f t="shared" si="9"/>
        <v>47.086100000000002</v>
      </c>
      <c r="K61" s="80">
        <f t="shared" si="10"/>
        <v>188.4178</v>
      </c>
      <c r="L61" s="44">
        <f t="shared" si="11"/>
        <v>2315.1928839489001</v>
      </c>
      <c r="M61" s="44">
        <f t="shared" si="12"/>
        <v>9264.3805660121998</v>
      </c>
      <c r="N61" s="44">
        <f t="shared" si="13"/>
        <v>3638207.212089174</v>
      </c>
      <c r="O61" s="44">
        <f t="shared" si="14"/>
        <v>14558500.254766811</v>
      </c>
      <c r="P61" s="50"/>
    </row>
    <row r="62" spans="1:16" ht="18" customHeight="1">
      <c r="A62" s="72" t="s">
        <v>256</v>
      </c>
      <c r="B62" s="78">
        <f t="shared" si="8"/>
        <v>13508.571764348819</v>
      </c>
      <c r="C62" s="78">
        <f t="shared" si="8"/>
        <v>11492.171992357966</v>
      </c>
      <c r="D62" s="78">
        <f t="shared" si="8"/>
        <v>15022.82947679993</v>
      </c>
      <c r="E62" s="78">
        <f t="shared" si="8"/>
        <v>12351.139950415612</v>
      </c>
      <c r="F62" s="79">
        <v>111.85521039999999</v>
      </c>
      <c r="G62" s="79">
        <v>111.85521039999999</v>
      </c>
      <c r="H62" s="80">
        <v>12.83</v>
      </c>
      <c r="I62" s="80">
        <v>51.34</v>
      </c>
      <c r="J62" s="80">
        <f t="shared" si="9"/>
        <v>47.086100000000002</v>
      </c>
      <c r="K62" s="80">
        <f t="shared" si="10"/>
        <v>188.4178</v>
      </c>
      <c r="L62" s="44">
        <f t="shared" si="11"/>
        <v>5266.8256224154393</v>
      </c>
      <c r="M62" s="44">
        <f t="shared" si="12"/>
        <v>21075.512662105117</v>
      </c>
      <c r="N62" s="44">
        <f t="shared" si="13"/>
        <v>104160208.51664861</v>
      </c>
      <c r="O62" s="44">
        <f t="shared" si="14"/>
        <v>416803203.83824939</v>
      </c>
      <c r="P62" s="50"/>
    </row>
    <row r="63" spans="1:16" ht="18" customHeight="1">
      <c r="A63" s="72" t="s">
        <v>257</v>
      </c>
      <c r="B63" s="78">
        <f t="shared" si="8"/>
        <v>860.79661571364716</v>
      </c>
      <c r="C63" s="78">
        <f t="shared" si="8"/>
        <v>1180.4311340889033</v>
      </c>
      <c r="D63" s="78">
        <f t="shared" si="8"/>
        <v>2725.1630619951375</v>
      </c>
      <c r="E63" s="78">
        <f t="shared" si="8"/>
        <v>3508.3735258818556</v>
      </c>
      <c r="F63" s="81">
        <v>64.75</v>
      </c>
      <c r="G63" s="79">
        <v>76.89</v>
      </c>
      <c r="H63" s="80">
        <v>12.83</v>
      </c>
      <c r="I63" s="80">
        <v>51.34</v>
      </c>
      <c r="J63" s="80">
        <f t="shared" si="9"/>
        <v>47.086100000000002</v>
      </c>
      <c r="K63" s="80">
        <f t="shared" si="10"/>
        <v>188.4178</v>
      </c>
      <c r="L63" s="44">
        <f t="shared" si="11"/>
        <v>3048.824975</v>
      </c>
      <c r="M63" s="44">
        <f t="shared" si="12"/>
        <v>14487.444642</v>
      </c>
      <c r="N63" s="44">
        <f t="shared" si="13"/>
        <v>14140940.539070575</v>
      </c>
      <c r="O63" s="44">
        <f t="shared" si="14"/>
        <v>67195098.087124079</v>
      </c>
      <c r="P63" s="50"/>
    </row>
    <row r="64" spans="1:16" ht="18" customHeight="1">
      <c r="A64" s="72" t="s">
        <v>258</v>
      </c>
      <c r="B64" s="78">
        <f t="shared" si="8"/>
        <v>2095.8870801698117</v>
      </c>
      <c r="C64" s="78">
        <f t="shared" si="8"/>
        <v>2613.7749636276963</v>
      </c>
      <c r="D64" s="78">
        <f t="shared" si="8"/>
        <v>3968.9460815779885</v>
      </c>
      <c r="E64" s="78">
        <f t="shared" si="8"/>
        <v>3851.1812736862512</v>
      </c>
      <c r="F64" s="79">
        <v>51.759339400000002</v>
      </c>
      <c r="G64" s="79">
        <v>51.759339400000002</v>
      </c>
      <c r="H64" s="80">
        <v>12.83</v>
      </c>
      <c r="I64" s="80">
        <v>51.34</v>
      </c>
      <c r="J64" s="80">
        <f t="shared" si="9"/>
        <v>47.086100000000002</v>
      </c>
      <c r="K64" s="80">
        <f t="shared" si="10"/>
        <v>188.4178</v>
      </c>
      <c r="L64" s="44">
        <f t="shared" si="11"/>
        <v>2437.14543092234</v>
      </c>
      <c r="M64" s="44">
        <f t="shared" si="12"/>
        <v>9752.3808592013211</v>
      </c>
      <c r="N64" s="44">
        <f t="shared" si="13"/>
        <v>13920764.335490217</v>
      </c>
      <c r="O64" s="44">
        <f>M64*($B64*$B$38+$C64*$C$38+$D64*$D$38+$E64*$E$38)</f>
        <v>55704757.676076993</v>
      </c>
      <c r="P64" s="50"/>
    </row>
    <row r="65" spans="1:16" ht="18" customHeight="1">
      <c r="A65" s="72" t="s">
        <v>259</v>
      </c>
      <c r="B65" s="78">
        <f t="shared" si="8"/>
        <v>234.06961094711613</v>
      </c>
      <c r="C65" s="78">
        <f t="shared" si="8"/>
        <v>198.88909159323322</v>
      </c>
      <c r="D65" s="78">
        <f t="shared" si="8"/>
        <v>317.23002018959193</v>
      </c>
      <c r="E65" s="78">
        <f t="shared" si="8"/>
        <v>154.92423785060106</v>
      </c>
      <c r="F65" s="79">
        <v>105.5016402</v>
      </c>
      <c r="G65" s="79">
        <v>105.5016402</v>
      </c>
      <c r="H65" s="80">
        <v>12.83</v>
      </c>
      <c r="I65" s="80">
        <v>51.34</v>
      </c>
      <c r="J65" s="80">
        <f t="shared" si="9"/>
        <v>47.086100000000002</v>
      </c>
      <c r="K65" s="80">
        <f t="shared" si="10"/>
        <v>188.4178</v>
      </c>
      <c r="L65" s="44">
        <f t="shared" si="11"/>
        <v>4967.6607806212205</v>
      </c>
      <c r="M65" s="44">
        <f t="shared" si="12"/>
        <v>19878.386942875561</v>
      </c>
      <c r="N65" s="44">
        <f t="shared" si="13"/>
        <v>1579396.8731701237</v>
      </c>
      <c r="O65" s="44">
        <f t="shared" si="14"/>
        <v>6320049.5298951007</v>
      </c>
      <c r="P65" s="50"/>
    </row>
    <row r="66" spans="1:16" ht="18" customHeight="1">
      <c r="A66" s="90" t="s">
        <v>33</v>
      </c>
      <c r="B66" s="91">
        <f>SUM(B58:B65)</f>
        <v>21000.000000000004</v>
      </c>
      <c r="C66" s="91">
        <f>SUM(C58:C65)</f>
        <v>20999.999999999993</v>
      </c>
      <c r="D66" s="91">
        <f>SUM(D58:D65)</f>
        <v>31500</v>
      </c>
      <c r="E66" s="91">
        <f>SUM(E58:E65)</f>
        <v>31499.999999999996</v>
      </c>
      <c r="F66" s="92"/>
      <c r="G66" s="92"/>
      <c r="H66" s="92"/>
      <c r="I66" s="12"/>
      <c r="J66" s="12"/>
      <c r="K66" s="12"/>
      <c r="L66" s="12"/>
      <c r="M66" s="12"/>
      <c r="N66" s="51">
        <f>SUM(N58:N65)</f>
        <v>166562297.95615652</v>
      </c>
      <c r="O66" s="51">
        <f>SUM(O58:O65)</f>
        <v>681508579.52602112</v>
      </c>
    </row>
    <row r="67" spans="1:16" ht="18" customHeight="1">
      <c r="P67" s="50"/>
    </row>
    <row r="68" spans="1:16" ht="18" customHeight="1"/>
    <row r="69" spans="1:16" ht="27" customHeight="1">
      <c r="A69" s="10" t="s">
        <v>303</v>
      </c>
    </row>
    <row r="70" spans="1:16" ht="41.1" customHeight="1">
      <c r="A70" s="12"/>
      <c r="B70" s="16" t="s">
        <v>276</v>
      </c>
      <c r="C70" s="16" t="s">
        <v>277</v>
      </c>
      <c r="D70" s="16" t="s">
        <v>278</v>
      </c>
    </row>
    <row r="71" spans="1:16" ht="41.1" customHeight="1">
      <c r="A71" s="62" t="s">
        <v>304</v>
      </c>
      <c r="B71" s="83">
        <f>N52-N66</f>
        <v>71383841.981209934</v>
      </c>
      <c r="C71" s="83">
        <f>O52-O66</f>
        <v>292075105.51115191</v>
      </c>
      <c r="D71" s="83">
        <f>AVERAGE(B71:C71)</f>
        <v>181729473.74618092</v>
      </c>
    </row>
    <row r="72" spans="1:16" ht="41.1" customHeight="1">
      <c r="A72" s="62" t="s">
        <v>305</v>
      </c>
      <c r="B72" s="83">
        <f>B71/Firerecurrance</f>
        <v>2379461.3993736645</v>
      </c>
      <c r="C72" s="83">
        <f>C71/Firerecurrance</f>
        <v>9735836.8503717296</v>
      </c>
      <c r="D72" s="83">
        <f>D71/Firerecurrance</f>
        <v>6057649.1248726975</v>
      </c>
    </row>
  </sheetData>
  <mergeCells count="10">
    <mergeCell ref="A1:E1"/>
    <mergeCell ref="A2:D2"/>
    <mergeCell ref="A17:D17"/>
    <mergeCell ref="B56:E56"/>
    <mergeCell ref="B3:E3"/>
    <mergeCell ref="B15:E15"/>
    <mergeCell ref="B18:E18"/>
    <mergeCell ref="B34:E34"/>
    <mergeCell ref="B37:E37"/>
    <mergeCell ref="B42:E42"/>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selection activeCell="I17" sqref="I17"/>
    </sheetView>
  </sheetViews>
  <sheetFormatPr defaultColWidth="8.85546875" defaultRowHeight="15"/>
  <cols>
    <col min="1" max="1" width="27.42578125" style="20" customWidth="1"/>
    <col min="2" max="2" width="21.85546875" style="3" customWidth="1"/>
    <col min="3" max="3" width="23.28515625" style="3" customWidth="1"/>
    <col min="4" max="4" width="72.28515625" style="20" customWidth="1"/>
    <col min="5" max="6" width="17.28515625" style="3" customWidth="1"/>
    <col min="7" max="16384" width="8.85546875" style="3"/>
  </cols>
  <sheetData>
    <row r="1" spans="1:6" s="30" customFormat="1" ht="63" customHeight="1">
      <c r="A1" s="480" t="s">
        <v>301</v>
      </c>
      <c r="B1" s="480"/>
      <c r="C1" s="480"/>
      <c r="D1" s="480"/>
      <c r="E1" s="480"/>
      <c r="F1" s="480"/>
    </row>
    <row r="2" spans="1:6" ht="30" customHeight="1">
      <c r="A2" s="62" t="s">
        <v>172</v>
      </c>
      <c r="B2" s="62" t="s">
        <v>173</v>
      </c>
      <c r="C2" s="62" t="s">
        <v>174</v>
      </c>
      <c r="D2" s="62" t="s">
        <v>175</v>
      </c>
      <c r="E2" s="62" t="s">
        <v>176</v>
      </c>
      <c r="F2" s="62" t="s">
        <v>177</v>
      </c>
    </row>
    <row r="3" spans="1:6" ht="30">
      <c r="A3" s="481" t="s">
        <v>300</v>
      </c>
      <c r="B3" s="31" t="s">
        <v>178</v>
      </c>
      <c r="C3" s="31" t="s">
        <v>179</v>
      </c>
      <c r="D3" s="64" t="s">
        <v>180</v>
      </c>
      <c r="E3" s="65">
        <v>133.15</v>
      </c>
      <c r="F3" s="65">
        <v>11221.8</v>
      </c>
    </row>
    <row r="4" spans="1:6" ht="45">
      <c r="A4" s="482"/>
      <c r="B4" s="477" t="s">
        <v>181</v>
      </c>
      <c r="C4" s="31" t="s">
        <v>182</v>
      </c>
      <c r="D4" s="64" t="s">
        <v>183</v>
      </c>
      <c r="E4" s="65">
        <v>2.5079933486652664</v>
      </c>
      <c r="F4" s="65">
        <v>2.5079933486652664</v>
      </c>
    </row>
    <row r="5" spans="1:6" ht="45">
      <c r="A5" s="482"/>
      <c r="B5" s="478"/>
      <c r="C5" s="31" t="s">
        <v>184</v>
      </c>
      <c r="D5" s="64" t="s">
        <v>160</v>
      </c>
      <c r="E5" s="65">
        <v>1.8230425937007921</v>
      </c>
      <c r="F5" s="65">
        <v>1.8230425937007921</v>
      </c>
    </row>
    <row r="6" spans="1:6" ht="30">
      <c r="A6" s="482"/>
      <c r="B6" s="477" t="s">
        <v>185</v>
      </c>
      <c r="C6" s="31" t="s">
        <v>186</v>
      </c>
      <c r="D6" s="64" t="s">
        <v>153</v>
      </c>
      <c r="E6" s="65">
        <v>60.57033771895383</v>
      </c>
      <c r="F6" s="65">
        <v>267.43295955214467</v>
      </c>
    </row>
    <row r="7" spans="1:6" ht="45">
      <c r="A7" s="482"/>
      <c r="B7" s="478"/>
      <c r="C7" s="31" t="s">
        <v>184</v>
      </c>
      <c r="D7" s="64" t="s">
        <v>160</v>
      </c>
      <c r="E7" s="65">
        <v>18.290691807873998</v>
      </c>
      <c r="F7" s="65">
        <v>18.290691807873998</v>
      </c>
    </row>
    <row r="8" spans="1:6" ht="45">
      <c r="A8" s="482"/>
      <c r="B8" s="477" t="s">
        <v>187</v>
      </c>
      <c r="C8" s="31" t="s">
        <v>188</v>
      </c>
      <c r="D8" s="64" t="s">
        <v>139</v>
      </c>
      <c r="E8" s="65">
        <v>191.87602956371347</v>
      </c>
      <c r="F8" s="65">
        <v>191.87602956371347</v>
      </c>
    </row>
    <row r="9" spans="1:6" ht="45">
      <c r="A9" s="482"/>
      <c r="B9" s="479"/>
      <c r="C9" s="31" t="s">
        <v>189</v>
      </c>
      <c r="D9" s="64" t="s">
        <v>155</v>
      </c>
      <c r="E9" s="65">
        <v>139.47</v>
      </c>
      <c r="F9" s="65">
        <v>185.97</v>
      </c>
    </row>
    <row r="10" spans="1:6">
      <c r="A10" s="482"/>
      <c r="B10" s="479"/>
      <c r="C10" s="484" t="s">
        <v>190</v>
      </c>
      <c r="D10" s="484" t="s">
        <v>161</v>
      </c>
      <c r="E10" s="65">
        <v>91.093806938979782</v>
      </c>
      <c r="F10" s="65">
        <v>115.69046077767084</v>
      </c>
    </row>
    <row r="11" spans="1:6">
      <c r="A11" s="482"/>
      <c r="B11" s="479"/>
      <c r="C11" s="484"/>
      <c r="D11" s="484"/>
      <c r="E11" s="65">
        <v>2.3085244421052633</v>
      </c>
      <c r="F11" s="65">
        <v>2.943756</v>
      </c>
    </row>
    <row r="12" spans="1:6">
      <c r="A12" s="482"/>
      <c r="B12" s="479"/>
      <c r="C12" s="485" t="s">
        <v>191</v>
      </c>
      <c r="D12" s="485" t="s">
        <v>165</v>
      </c>
      <c r="E12" s="65">
        <v>3.0979311768791211</v>
      </c>
      <c r="F12" s="65">
        <v>3.0979311768791211</v>
      </c>
    </row>
    <row r="13" spans="1:6">
      <c r="A13" s="482"/>
      <c r="B13" s="478"/>
      <c r="C13" s="485"/>
      <c r="D13" s="485"/>
      <c r="E13" s="65">
        <v>101.13898073063739</v>
      </c>
      <c r="F13" s="65">
        <v>101.13898073063739</v>
      </c>
    </row>
    <row r="14" spans="1:6" ht="45">
      <c r="A14" s="483"/>
      <c r="B14" s="31" t="s">
        <v>192</v>
      </c>
      <c r="C14" s="31" t="s">
        <v>182</v>
      </c>
      <c r="D14" s="64" t="s">
        <v>183</v>
      </c>
      <c r="E14" s="65">
        <v>54.548855333469476</v>
      </c>
      <c r="F14" s="65">
        <v>54.548855333469476</v>
      </c>
    </row>
    <row r="15" spans="1:6" ht="60">
      <c r="A15" s="481" t="s">
        <v>193</v>
      </c>
      <c r="B15" s="31" t="s">
        <v>181</v>
      </c>
      <c r="C15" s="31" t="s">
        <v>194</v>
      </c>
      <c r="D15" s="64" t="s">
        <v>169</v>
      </c>
      <c r="E15" s="65">
        <v>11.27699961537102</v>
      </c>
      <c r="F15" s="65">
        <v>11.27699961537102</v>
      </c>
    </row>
    <row r="16" spans="1:6" ht="60">
      <c r="A16" s="482"/>
      <c r="B16" s="31" t="s">
        <v>195</v>
      </c>
      <c r="C16" s="31" t="s">
        <v>194</v>
      </c>
      <c r="D16" s="64" t="s">
        <v>169</v>
      </c>
      <c r="E16" s="65">
        <v>670.93408254548569</v>
      </c>
      <c r="F16" s="65">
        <v>670.93408254548569</v>
      </c>
    </row>
    <row r="17" spans="1:6" ht="60">
      <c r="A17" s="482"/>
      <c r="B17" s="477" t="s">
        <v>185</v>
      </c>
      <c r="C17" s="31" t="s">
        <v>196</v>
      </c>
      <c r="D17" s="64" t="s">
        <v>197</v>
      </c>
      <c r="E17" s="65">
        <v>12.848115784859715</v>
      </c>
      <c r="F17" s="65">
        <v>16.202969102382212</v>
      </c>
    </row>
    <row r="18" spans="1:6" ht="23.1" customHeight="1">
      <c r="A18" s="482"/>
      <c r="B18" s="479"/>
      <c r="C18" s="485" t="s">
        <v>194</v>
      </c>
      <c r="D18" s="485" t="s">
        <v>169</v>
      </c>
      <c r="E18" s="65">
        <v>348.26560710052581</v>
      </c>
      <c r="F18" s="65">
        <v>348.26560710052581</v>
      </c>
    </row>
    <row r="19" spans="1:6" ht="23.1" customHeight="1">
      <c r="A19" s="482"/>
      <c r="B19" s="479"/>
      <c r="C19" s="485"/>
      <c r="D19" s="485"/>
      <c r="E19" s="65">
        <v>14.821172602283527</v>
      </c>
      <c r="F19" s="65">
        <v>14.821172602283527</v>
      </c>
    </row>
    <row r="20" spans="1:6" ht="23.1" customHeight="1">
      <c r="A20" s="482"/>
      <c r="B20" s="478"/>
      <c r="C20" s="485"/>
      <c r="D20" s="485"/>
      <c r="E20" s="65">
        <v>163.53162923838755</v>
      </c>
      <c r="F20" s="65">
        <v>163.53162923838755</v>
      </c>
    </row>
    <row r="21" spans="1:6" ht="60">
      <c r="A21" s="482"/>
      <c r="B21" s="477" t="s">
        <v>198</v>
      </c>
      <c r="C21" s="31" t="s">
        <v>196</v>
      </c>
      <c r="D21" s="64" t="s">
        <v>197</v>
      </c>
      <c r="E21" s="65">
        <v>1.2763028925357334</v>
      </c>
      <c r="F21" s="65">
        <v>660.54144558263624</v>
      </c>
    </row>
    <row r="22" spans="1:6" ht="30">
      <c r="A22" s="482"/>
      <c r="B22" s="478"/>
      <c r="C22" s="31" t="s">
        <v>199</v>
      </c>
      <c r="D22" s="64" t="s">
        <v>138</v>
      </c>
      <c r="E22" s="65">
        <v>0.95095000000000007</v>
      </c>
      <c r="F22" s="65">
        <v>6.5249800000000002</v>
      </c>
    </row>
    <row r="23" spans="1:6" ht="60">
      <c r="A23" s="482"/>
      <c r="B23" s="477" t="s">
        <v>200</v>
      </c>
      <c r="C23" s="31" t="s">
        <v>196</v>
      </c>
      <c r="D23" s="64" t="s">
        <v>197</v>
      </c>
      <c r="E23" s="65">
        <v>71.716067294864999</v>
      </c>
      <c r="F23" s="65">
        <v>322.11453954473268</v>
      </c>
    </row>
    <row r="24" spans="1:6">
      <c r="A24" s="482"/>
      <c r="B24" s="479"/>
      <c r="C24" s="485" t="s">
        <v>194</v>
      </c>
      <c r="D24" s="485" t="s">
        <v>169</v>
      </c>
      <c r="E24" s="65">
        <v>420.204025454423</v>
      </c>
      <c r="F24" s="65">
        <v>420.204025454423</v>
      </c>
    </row>
    <row r="25" spans="1:6">
      <c r="A25" s="482"/>
      <c r="B25" s="478"/>
      <c r="C25" s="485"/>
      <c r="D25" s="485"/>
      <c r="E25" s="65">
        <v>233.18246053126967</v>
      </c>
      <c r="F25" s="65">
        <v>233.18246053126967</v>
      </c>
    </row>
    <row r="26" spans="1:6" ht="45">
      <c r="A26" s="482"/>
      <c r="B26" s="477" t="s">
        <v>187</v>
      </c>
      <c r="C26" s="31" t="s">
        <v>201</v>
      </c>
      <c r="D26" s="64" t="s">
        <v>143</v>
      </c>
      <c r="E26" s="65">
        <v>0.21690833684210531</v>
      </c>
      <c r="F26" s="65">
        <v>0.21690833684210531</v>
      </c>
    </row>
    <row r="27" spans="1:6" ht="60">
      <c r="A27" s="482"/>
      <c r="B27" s="479"/>
      <c r="C27" s="31" t="s">
        <v>196</v>
      </c>
      <c r="D27" s="64" t="s">
        <v>197</v>
      </c>
      <c r="E27" s="65">
        <v>0.4375895631551085</v>
      </c>
      <c r="F27" s="65">
        <v>2623.118481067655</v>
      </c>
    </row>
    <row r="28" spans="1:6" ht="45">
      <c r="A28" s="482"/>
      <c r="B28" s="479"/>
      <c r="C28" s="31" t="s">
        <v>191</v>
      </c>
      <c r="D28" s="64" t="s">
        <v>165</v>
      </c>
      <c r="E28" s="65">
        <v>560.58171950769247</v>
      </c>
      <c r="F28" s="65">
        <v>560.58171950769247</v>
      </c>
    </row>
    <row r="29" spans="1:6" ht="60">
      <c r="A29" s="482"/>
      <c r="B29" s="478"/>
      <c r="C29" s="31" t="s">
        <v>194</v>
      </c>
      <c r="D29" s="64" t="s">
        <v>169</v>
      </c>
      <c r="E29" s="65">
        <v>126.84987106809095</v>
      </c>
      <c r="F29" s="65">
        <v>126.84987106809095</v>
      </c>
    </row>
    <row r="30" spans="1:6" ht="60">
      <c r="A30" s="483"/>
      <c r="B30" s="31" t="s">
        <v>192</v>
      </c>
      <c r="C30" s="31" t="s">
        <v>194</v>
      </c>
      <c r="D30" s="64" t="s">
        <v>169</v>
      </c>
      <c r="E30" s="65">
        <v>205.81708992904825</v>
      </c>
      <c r="F30" s="65">
        <v>205.81708992904825</v>
      </c>
    </row>
    <row r="31" spans="1:6" ht="45">
      <c r="A31" s="481" t="s">
        <v>202</v>
      </c>
      <c r="B31" s="477" t="s">
        <v>178</v>
      </c>
      <c r="C31" s="31" t="s">
        <v>203</v>
      </c>
      <c r="D31" s="64" t="s">
        <v>156</v>
      </c>
      <c r="E31" s="65">
        <v>1952.9908777559053</v>
      </c>
      <c r="F31" s="65">
        <v>3676.2181228346453</v>
      </c>
    </row>
    <row r="32" spans="1:6" ht="45">
      <c r="A32" s="482"/>
      <c r="B32" s="478"/>
      <c r="C32" s="31" t="s">
        <v>204</v>
      </c>
      <c r="D32" s="64" t="s">
        <v>158</v>
      </c>
      <c r="E32" s="65">
        <v>4810.6038776902478</v>
      </c>
      <c r="F32" s="65">
        <v>4810.6038776902478</v>
      </c>
    </row>
    <row r="33" spans="1:6">
      <c r="A33" s="482"/>
      <c r="B33" s="477" t="s">
        <v>185</v>
      </c>
      <c r="C33" s="485" t="s">
        <v>194</v>
      </c>
      <c r="D33" s="485" t="s">
        <v>169</v>
      </c>
      <c r="E33" s="65">
        <v>165.98520042411258</v>
      </c>
      <c r="F33" s="65">
        <v>165.98520042411258</v>
      </c>
    </row>
    <row r="34" spans="1:6">
      <c r="A34" s="482"/>
      <c r="B34" s="478"/>
      <c r="C34" s="485"/>
      <c r="D34" s="485"/>
      <c r="E34" s="65">
        <v>10.785279177778838</v>
      </c>
      <c r="F34" s="65">
        <v>10.785279177778838</v>
      </c>
    </row>
    <row r="35" spans="1:6" ht="60">
      <c r="A35" s="482"/>
      <c r="B35" s="31" t="s">
        <v>200</v>
      </c>
      <c r="C35" s="31" t="s">
        <v>194</v>
      </c>
      <c r="D35" s="64" t="s">
        <v>169</v>
      </c>
      <c r="E35" s="65">
        <v>420.204025454423</v>
      </c>
      <c r="F35" s="65">
        <v>420.204025454423</v>
      </c>
    </row>
    <row r="36" spans="1:6">
      <c r="A36" s="481" t="s">
        <v>205</v>
      </c>
      <c r="B36" s="477" t="s">
        <v>195</v>
      </c>
      <c r="C36" s="485" t="s">
        <v>206</v>
      </c>
      <c r="D36" s="485" t="s">
        <v>151</v>
      </c>
      <c r="E36" s="65">
        <v>1698.1345359252336</v>
      </c>
      <c r="F36" s="65">
        <v>7753.9083274766353</v>
      </c>
    </row>
    <row r="37" spans="1:6">
      <c r="A37" s="482"/>
      <c r="B37" s="479"/>
      <c r="C37" s="485"/>
      <c r="D37" s="485"/>
      <c r="E37" s="65">
        <v>1971.3811208971963</v>
      </c>
      <c r="F37" s="65">
        <v>6271.7959608224292</v>
      </c>
    </row>
    <row r="38" spans="1:6" ht="30">
      <c r="A38" s="482"/>
      <c r="B38" s="478"/>
      <c r="C38" s="31" t="s">
        <v>207</v>
      </c>
      <c r="D38" s="64" t="s">
        <v>166</v>
      </c>
      <c r="E38" s="65">
        <v>7577.9857425742575</v>
      </c>
      <c r="F38" s="65">
        <v>7577.9857425742575</v>
      </c>
    </row>
    <row r="39" spans="1:6" ht="45">
      <c r="A39" s="482"/>
      <c r="B39" s="477" t="s">
        <v>198</v>
      </c>
      <c r="C39" s="31" t="s">
        <v>208</v>
      </c>
      <c r="D39" s="64" t="s">
        <v>159</v>
      </c>
      <c r="E39" s="65">
        <v>54659.046720623788</v>
      </c>
      <c r="F39" s="65">
        <v>54659.046720623788</v>
      </c>
    </row>
    <row r="40" spans="1:6" ht="30">
      <c r="A40" s="482"/>
      <c r="B40" s="478"/>
      <c r="C40" s="31" t="s">
        <v>209</v>
      </c>
      <c r="D40" s="64" t="s">
        <v>170</v>
      </c>
      <c r="E40" s="65">
        <v>166.89542433052793</v>
      </c>
      <c r="F40" s="65">
        <v>1723.4148554552412</v>
      </c>
    </row>
    <row r="41" spans="1:6" ht="45">
      <c r="A41" s="482"/>
      <c r="B41" s="477" t="s">
        <v>187</v>
      </c>
      <c r="C41" s="31" t="s">
        <v>210</v>
      </c>
      <c r="D41" s="64" t="s">
        <v>211</v>
      </c>
      <c r="E41" s="65">
        <v>212.1836007920792</v>
      </c>
      <c r="F41" s="65">
        <v>1625.4779417821783</v>
      </c>
    </row>
    <row r="42" spans="1:6" ht="30">
      <c r="A42" s="482"/>
      <c r="B42" s="479"/>
      <c r="C42" s="31" t="s">
        <v>207</v>
      </c>
      <c r="D42" s="64" t="s">
        <v>166</v>
      </c>
      <c r="E42" s="65">
        <v>711.34552165544562</v>
      </c>
      <c r="F42" s="65">
        <v>12753.750004752477</v>
      </c>
    </row>
    <row r="43" spans="1:6">
      <c r="A43" s="482"/>
      <c r="B43" s="479"/>
      <c r="C43" s="485" t="s">
        <v>209</v>
      </c>
      <c r="D43" s="485" t="s">
        <v>170</v>
      </c>
      <c r="E43" s="65">
        <v>166.89542433052793</v>
      </c>
      <c r="F43" s="65">
        <v>2357.6174679112473</v>
      </c>
    </row>
    <row r="44" spans="1:6">
      <c r="A44" s="482"/>
      <c r="B44" s="479"/>
      <c r="C44" s="485"/>
      <c r="D44" s="485"/>
      <c r="E44" s="65">
        <v>43.91984850803366</v>
      </c>
      <c r="F44" s="65">
        <v>346.08840624330526</v>
      </c>
    </row>
    <row r="45" spans="1:6">
      <c r="A45" s="482"/>
      <c r="B45" s="478"/>
      <c r="C45" s="485"/>
      <c r="D45" s="485"/>
      <c r="E45" s="65">
        <v>927.58720048967098</v>
      </c>
      <c r="F45" s="65">
        <v>4887.4007419739864</v>
      </c>
    </row>
    <row r="46" spans="1:6" ht="30">
      <c r="A46" s="481" t="s">
        <v>212</v>
      </c>
      <c r="B46" s="477" t="s">
        <v>187</v>
      </c>
      <c r="C46" s="31" t="s">
        <v>213</v>
      </c>
      <c r="D46" s="64" t="s">
        <v>144</v>
      </c>
      <c r="E46" s="65">
        <v>2630.4858475999999</v>
      </c>
      <c r="F46" s="65">
        <v>2816.1605316</v>
      </c>
    </row>
    <row r="47" spans="1:6" ht="45">
      <c r="A47" s="482"/>
      <c r="B47" s="479"/>
      <c r="C47" s="31" t="s">
        <v>214</v>
      </c>
      <c r="D47" s="64" t="s">
        <v>145</v>
      </c>
      <c r="E47" s="65">
        <v>995.24628000000007</v>
      </c>
      <c r="F47" s="65">
        <v>1959.0270800000001</v>
      </c>
    </row>
    <row r="48" spans="1:6" ht="60">
      <c r="A48" s="482"/>
      <c r="B48" s="479"/>
      <c r="C48" s="31" t="s">
        <v>215</v>
      </c>
      <c r="D48" s="64" t="s">
        <v>216</v>
      </c>
      <c r="E48" s="65">
        <v>67.632000000000005</v>
      </c>
      <c r="F48" s="65">
        <v>12915.838030000001</v>
      </c>
    </row>
    <row r="49" spans="1:6" ht="45">
      <c r="A49" s="482"/>
      <c r="B49" s="479"/>
      <c r="C49" s="31" t="s">
        <v>217</v>
      </c>
      <c r="D49" s="64" t="s">
        <v>218</v>
      </c>
      <c r="E49" s="65">
        <v>26.06</v>
      </c>
      <c r="F49" s="65">
        <v>39.090000000000003</v>
      </c>
    </row>
    <row r="50" spans="1:6" ht="45">
      <c r="A50" s="482"/>
      <c r="B50" s="479"/>
      <c r="C50" s="31" t="s">
        <v>219</v>
      </c>
      <c r="D50" s="64" t="s">
        <v>157</v>
      </c>
      <c r="E50" s="65">
        <v>302.04799041827766</v>
      </c>
      <c r="F50" s="65">
        <v>302.04799041827766</v>
      </c>
    </row>
    <row r="51" spans="1:6" ht="45">
      <c r="A51" s="482"/>
      <c r="B51" s="479"/>
      <c r="C51" s="31" t="s">
        <v>220</v>
      </c>
      <c r="D51" s="64" t="s">
        <v>221</v>
      </c>
      <c r="E51" s="65">
        <v>643.08673837894742</v>
      </c>
      <c r="F51" s="65">
        <v>643.08673837894742</v>
      </c>
    </row>
    <row r="52" spans="1:6" ht="45">
      <c r="A52" s="482"/>
      <c r="B52" s="479"/>
      <c r="C52" s="31" t="s">
        <v>222</v>
      </c>
      <c r="D52" s="64" t="s">
        <v>163</v>
      </c>
      <c r="E52" s="65">
        <v>1751.9826369749223</v>
      </c>
      <c r="F52" s="65">
        <v>2006.4366348808292</v>
      </c>
    </row>
    <row r="53" spans="1:6" ht="45">
      <c r="A53" s="482"/>
      <c r="B53" s="479"/>
      <c r="C53" s="31" t="s">
        <v>223</v>
      </c>
      <c r="D53" s="64" t="s">
        <v>167</v>
      </c>
      <c r="E53" s="65">
        <v>975.32162662081805</v>
      </c>
      <c r="F53" s="65">
        <v>45439.147336985137</v>
      </c>
    </row>
    <row r="54" spans="1:6" ht="45">
      <c r="A54" s="482"/>
      <c r="B54" s="478"/>
      <c r="C54" s="31" t="s">
        <v>224</v>
      </c>
      <c r="D54" s="64" t="s">
        <v>168</v>
      </c>
      <c r="E54" s="65">
        <v>4684.4454031578953</v>
      </c>
      <c r="F54" s="65">
        <v>4684.4454031578953</v>
      </c>
    </row>
    <row r="55" spans="1:6" ht="30">
      <c r="A55" s="482"/>
      <c r="B55" s="31" t="s">
        <v>192</v>
      </c>
      <c r="C55" s="31" t="s">
        <v>225</v>
      </c>
      <c r="D55" s="64" t="s">
        <v>141</v>
      </c>
      <c r="E55" s="65">
        <v>1506.5683588104091</v>
      </c>
      <c r="F55" s="65">
        <v>1506.5683588104091</v>
      </c>
    </row>
    <row r="56" spans="1:6" ht="45">
      <c r="A56" s="481" t="s">
        <v>226</v>
      </c>
      <c r="B56" s="31" t="s">
        <v>178</v>
      </c>
      <c r="C56" s="31" t="s">
        <v>227</v>
      </c>
      <c r="D56" s="64" t="s">
        <v>228</v>
      </c>
      <c r="E56" s="65">
        <v>251.37721849792248</v>
      </c>
      <c r="F56" s="65">
        <v>1231.3846636219287</v>
      </c>
    </row>
    <row r="57" spans="1:6" ht="45">
      <c r="A57" s="482"/>
      <c r="B57" s="31" t="s">
        <v>195</v>
      </c>
      <c r="C57" s="31" t="s">
        <v>229</v>
      </c>
      <c r="D57" s="64" t="s">
        <v>171</v>
      </c>
      <c r="E57" s="65">
        <v>45.612793207799996</v>
      </c>
      <c r="F57" s="65">
        <v>63.066236933699997</v>
      </c>
    </row>
    <row r="58" spans="1:6" ht="45">
      <c r="A58" s="482"/>
      <c r="B58" s="31" t="s">
        <v>198</v>
      </c>
      <c r="C58" s="31" t="s">
        <v>230</v>
      </c>
      <c r="D58" s="64" t="s">
        <v>148</v>
      </c>
      <c r="E58" s="65">
        <v>11.485296991018604</v>
      </c>
      <c r="F58" s="65">
        <v>52.640456968005104</v>
      </c>
    </row>
    <row r="59" spans="1:6" ht="30">
      <c r="A59" s="482"/>
      <c r="B59" s="31" t="s">
        <v>187</v>
      </c>
      <c r="C59" s="31" t="s">
        <v>231</v>
      </c>
      <c r="D59" s="64" t="s">
        <v>150</v>
      </c>
      <c r="E59" s="65">
        <v>199.15965043516488</v>
      </c>
      <c r="F59" s="65">
        <v>2192.7359115692307</v>
      </c>
    </row>
    <row r="60" spans="1:6">
      <c r="A60" s="482"/>
      <c r="B60" s="477" t="s">
        <v>232</v>
      </c>
      <c r="C60" s="485" t="s">
        <v>233</v>
      </c>
      <c r="D60" s="485" t="s">
        <v>162</v>
      </c>
      <c r="E60" s="65">
        <v>1518.3583578947371</v>
      </c>
      <c r="F60" s="65">
        <v>1518.3583578947371</v>
      </c>
    </row>
    <row r="61" spans="1:6">
      <c r="A61" s="482"/>
      <c r="B61" s="478"/>
      <c r="C61" s="485"/>
      <c r="D61" s="485"/>
      <c r="E61" s="65">
        <v>223.10571789473687</v>
      </c>
      <c r="F61" s="65">
        <v>223.10571789473687</v>
      </c>
    </row>
    <row r="62" spans="1:6" ht="30">
      <c r="A62" s="481" t="s">
        <v>234</v>
      </c>
      <c r="B62" s="477" t="s">
        <v>178</v>
      </c>
      <c r="C62" s="31" t="s">
        <v>235</v>
      </c>
      <c r="D62" s="64" t="s">
        <v>149</v>
      </c>
      <c r="E62" s="65">
        <v>30.768672219999996</v>
      </c>
      <c r="F62" s="65">
        <v>849.66598999999997</v>
      </c>
    </row>
    <row r="63" spans="1:6" ht="30">
      <c r="A63" s="482"/>
      <c r="B63" s="478"/>
      <c r="C63" s="31" t="s">
        <v>236</v>
      </c>
      <c r="D63" s="64" t="s">
        <v>164</v>
      </c>
      <c r="E63" s="65">
        <v>12270.484735004819</v>
      </c>
      <c r="F63" s="65">
        <v>12270.484735004819</v>
      </c>
    </row>
    <row r="64" spans="1:6" ht="45">
      <c r="A64" s="482"/>
      <c r="B64" s="477" t="s">
        <v>198</v>
      </c>
      <c r="C64" s="31" t="s">
        <v>237</v>
      </c>
      <c r="D64" s="64" t="s">
        <v>140</v>
      </c>
      <c r="E64" s="65">
        <v>2388.21645934872</v>
      </c>
      <c r="F64" s="65">
        <v>2388.21645934872</v>
      </c>
    </row>
    <row r="65" spans="1:6" ht="45">
      <c r="A65" s="482"/>
      <c r="B65" s="478"/>
      <c r="C65" s="31" t="s">
        <v>238</v>
      </c>
      <c r="D65" s="64" t="s">
        <v>239</v>
      </c>
      <c r="E65" s="65">
        <v>139.61726999999999</v>
      </c>
      <c r="F65" s="65">
        <v>3037.0941899999998</v>
      </c>
    </row>
    <row r="66" spans="1:6" ht="45">
      <c r="A66" s="482"/>
      <c r="B66" s="477" t="s">
        <v>187</v>
      </c>
      <c r="C66" s="31" t="s">
        <v>240</v>
      </c>
      <c r="D66" s="64" t="s">
        <v>142</v>
      </c>
      <c r="E66" s="65">
        <v>5015.051520886761</v>
      </c>
      <c r="F66" s="65">
        <v>12052.963996505829</v>
      </c>
    </row>
    <row r="67" spans="1:6" ht="45">
      <c r="A67" s="482"/>
      <c r="B67" s="479"/>
      <c r="C67" s="31" t="s">
        <v>241</v>
      </c>
      <c r="D67" s="64" t="s">
        <v>146</v>
      </c>
      <c r="E67" s="65">
        <v>1785.6629802197804</v>
      </c>
      <c r="F67" s="65">
        <v>18411.738076483522</v>
      </c>
    </row>
    <row r="68" spans="1:6">
      <c r="A68" s="482"/>
      <c r="B68" s="479"/>
      <c r="C68" s="485" t="s">
        <v>242</v>
      </c>
      <c r="D68" s="485" t="s">
        <v>243</v>
      </c>
      <c r="E68" s="65">
        <v>5.436967536</v>
      </c>
      <c r="F68" s="65">
        <v>5.436967536</v>
      </c>
    </row>
    <row r="69" spans="1:6">
      <c r="A69" s="482"/>
      <c r="B69" s="479"/>
      <c r="C69" s="485"/>
      <c r="D69" s="485"/>
      <c r="E69" s="65">
        <v>15.454687247999997</v>
      </c>
      <c r="F69" s="65">
        <v>15.454687247999997</v>
      </c>
    </row>
    <row r="70" spans="1:6" ht="45">
      <c r="A70" s="482"/>
      <c r="B70" s="479"/>
      <c r="C70" s="31" t="s">
        <v>244</v>
      </c>
      <c r="D70" s="64" t="s">
        <v>147</v>
      </c>
      <c r="E70" s="65">
        <v>21.647779271287128</v>
      </c>
      <c r="F70" s="65">
        <v>21.647779271287128</v>
      </c>
    </row>
    <row r="71" spans="1:6" ht="45">
      <c r="A71" s="482"/>
      <c r="B71" s="479"/>
      <c r="C71" s="31" t="s">
        <v>245</v>
      </c>
      <c r="D71" s="64" t="s">
        <v>152</v>
      </c>
      <c r="E71" s="65">
        <v>23871.296660907974</v>
      </c>
      <c r="F71" s="65">
        <v>23871.296660907974</v>
      </c>
    </row>
    <row r="72" spans="1:6" ht="45">
      <c r="A72" s="482"/>
      <c r="B72" s="479"/>
      <c r="C72" s="31" t="s">
        <v>246</v>
      </c>
      <c r="D72" s="64" t="s">
        <v>154</v>
      </c>
      <c r="E72" s="65">
        <v>14277.520329591029</v>
      </c>
      <c r="F72" s="65">
        <v>14277.520329591029</v>
      </c>
    </row>
    <row r="73" spans="1:6" ht="45">
      <c r="A73" s="482"/>
      <c r="B73" s="479"/>
      <c r="C73" s="31" t="s">
        <v>219</v>
      </c>
      <c r="D73" s="64" t="s">
        <v>157</v>
      </c>
      <c r="E73" s="65">
        <v>432.83456850052733</v>
      </c>
      <c r="F73" s="65">
        <v>432.83456850052733</v>
      </c>
    </row>
    <row r="74" spans="1:6" ht="30">
      <c r="A74" s="482"/>
      <c r="B74" s="479"/>
      <c r="C74" s="31" t="s">
        <v>236</v>
      </c>
      <c r="D74" s="64" t="s">
        <v>164</v>
      </c>
      <c r="E74" s="65">
        <v>2868.4330866867467</v>
      </c>
      <c r="F74" s="65">
        <v>2868.4330866867467</v>
      </c>
    </row>
    <row r="75" spans="1:6">
      <c r="A75" s="482"/>
      <c r="B75" s="479"/>
      <c r="C75" s="485" t="s">
        <v>191</v>
      </c>
      <c r="D75" s="485" t="s">
        <v>165</v>
      </c>
      <c r="E75" s="65">
        <v>4620.1700487560456</v>
      </c>
      <c r="F75" s="65">
        <v>4620.1700487560456</v>
      </c>
    </row>
    <row r="76" spans="1:6" ht="14.1" customHeight="1">
      <c r="A76" s="482"/>
      <c r="B76" s="478"/>
      <c r="C76" s="485"/>
      <c r="D76" s="485"/>
      <c r="E76" s="65">
        <v>17646.426214417585</v>
      </c>
      <c r="F76" s="65">
        <v>17646.426214417585</v>
      </c>
    </row>
  </sheetData>
  <mergeCells count="45">
    <mergeCell ref="C75:C76"/>
    <mergeCell ref="D75:D76"/>
    <mergeCell ref="C43:C45"/>
    <mergeCell ref="D43:D45"/>
    <mergeCell ref="C60:C61"/>
    <mergeCell ref="D60:D61"/>
    <mergeCell ref="C68:C69"/>
    <mergeCell ref="D68:D69"/>
    <mergeCell ref="A46:A55"/>
    <mergeCell ref="C10:C11"/>
    <mergeCell ref="D10:D11"/>
    <mergeCell ref="C12:C13"/>
    <mergeCell ref="D12:D13"/>
    <mergeCell ref="C18:C20"/>
    <mergeCell ref="D18:D20"/>
    <mergeCell ref="C24:C25"/>
    <mergeCell ref="D24:D25"/>
    <mergeCell ref="C33:C34"/>
    <mergeCell ref="D33:D34"/>
    <mergeCell ref="C36:C37"/>
    <mergeCell ref="D36:D37"/>
    <mergeCell ref="B26:B29"/>
    <mergeCell ref="B31:B32"/>
    <mergeCell ref="B33:B34"/>
    <mergeCell ref="B36:B38"/>
    <mergeCell ref="A3:A14"/>
    <mergeCell ref="A15:A30"/>
    <mergeCell ref="A31:A35"/>
    <mergeCell ref="A36:A45"/>
    <mergeCell ref="B64:B65"/>
    <mergeCell ref="B66:B76"/>
    <mergeCell ref="A1:F1"/>
    <mergeCell ref="B39:B40"/>
    <mergeCell ref="B41:B45"/>
    <mergeCell ref="B46:B54"/>
    <mergeCell ref="B60:B61"/>
    <mergeCell ref="B62:B63"/>
    <mergeCell ref="A56:A61"/>
    <mergeCell ref="A62:A76"/>
    <mergeCell ref="B4:B5"/>
    <mergeCell ref="B6:B7"/>
    <mergeCell ref="B8:B13"/>
    <mergeCell ref="B17:B20"/>
    <mergeCell ref="B21:B22"/>
    <mergeCell ref="B23:B2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9"/>
  <sheetViews>
    <sheetView topLeftCell="A37" workbookViewId="0">
      <selection activeCell="F103" sqref="F103"/>
    </sheetView>
  </sheetViews>
  <sheetFormatPr defaultColWidth="10.85546875" defaultRowHeight="15"/>
  <cols>
    <col min="1" max="1" width="25.85546875" style="333" customWidth="1"/>
    <col min="2" max="3" width="13" style="333" customWidth="1"/>
    <col min="4" max="4" width="12.28515625" style="333" customWidth="1"/>
    <col min="5" max="5" width="9.85546875" style="333" customWidth="1"/>
    <col min="6" max="6" width="10.140625" style="339" customWidth="1"/>
    <col min="7" max="7" width="9.85546875" style="333" customWidth="1"/>
    <col min="8" max="8" width="15.28515625" style="333" customWidth="1"/>
    <col min="9" max="9" width="11" style="333" bestFit="1" customWidth="1"/>
    <col min="10" max="27" width="10.85546875" style="333"/>
    <col min="28" max="31" width="13.42578125" style="333" customWidth="1"/>
    <col min="32" max="32" width="18.85546875" style="333" customWidth="1"/>
    <col min="33" max="16384" width="10.85546875" style="333"/>
  </cols>
  <sheetData>
    <row r="1" spans="1:32" s="348" customFormat="1" ht="90" customHeight="1">
      <c r="A1" s="489" t="s">
        <v>729</v>
      </c>
      <c r="B1" s="489"/>
      <c r="C1" s="489"/>
      <c r="D1" s="489"/>
      <c r="E1" s="489"/>
      <c r="F1" s="489"/>
      <c r="G1" s="489"/>
      <c r="H1" s="489"/>
    </row>
    <row r="2" spans="1:32" ht="33.950000000000003" customHeight="1">
      <c r="D2" s="421" t="s">
        <v>691</v>
      </c>
      <c r="E2" s="421"/>
      <c r="F2" s="300" t="s">
        <v>725</v>
      </c>
      <c r="G2" s="351" t="s">
        <v>728</v>
      </c>
      <c r="H2" s="351" t="s">
        <v>724</v>
      </c>
    </row>
    <row r="3" spans="1:32" ht="21.95" customHeight="1">
      <c r="A3" s="347" t="s">
        <v>674</v>
      </c>
      <c r="B3" s="345">
        <v>0.1</v>
      </c>
      <c r="D3" s="496"/>
      <c r="E3" s="494"/>
      <c r="F3" s="362"/>
      <c r="G3" s="340"/>
      <c r="H3" s="341"/>
    </row>
    <row r="4" spans="1:32" ht="21.95" customHeight="1">
      <c r="A4" s="347" t="s">
        <v>675</v>
      </c>
      <c r="B4" s="346">
        <f>H9</f>
        <v>17493.150684931505</v>
      </c>
      <c r="D4" s="494" t="s">
        <v>692</v>
      </c>
      <c r="E4" s="494"/>
      <c r="F4" s="362">
        <v>0.26027397260273971</v>
      </c>
      <c r="G4" s="340">
        <v>500</v>
      </c>
      <c r="H4" s="341">
        <f t="shared" ref="H4:H8" si="0">F4*G4</f>
        <v>130.13698630136986</v>
      </c>
      <c r="I4" s="202"/>
    </row>
    <row r="5" spans="1:32" ht="21.95" customHeight="1">
      <c r="A5" s="347" t="s">
        <v>726</v>
      </c>
      <c r="B5" s="345">
        <v>0.6</v>
      </c>
      <c r="D5" s="494" t="s">
        <v>693</v>
      </c>
      <c r="E5" s="494"/>
      <c r="F5" s="362">
        <v>0.23287671232876714</v>
      </c>
      <c r="G5" s="340">
        <v>2500</v>
      </c>
      <c r="H5" s="341">
        <f t="shared" si="0"/>
        <v>582.19178082191786</v>
      </c>
      <c r="I5" s="202"/>
    </row>
    <row r="6" spans="1:32" ht="32.1" customHeight="1">
      <c r="A6" s="347"/>
      <c r="B6" s="345"/>
      <c r="D6" s="494" t="s">
        <v>694</v>
      </c>
      <c r="E6" s="494"/>
      <c r="F6" s="362">
        <v>0.21917808219178084</v>
      </c>
      <c r="G6" s="340">
        <v>10000</v>
      </c>
      <c r="H6" s="341">
        <f t="shared" si="0"/>
        <v>2191.7808219178082</v>
      </c>
      <c r="I6" s="202"/>
      <c r="J6" s="488" t="s">
        <v>713</v>
      </c>
      <c r="K6" s="488"/>
      <c r="L6" s="488"/>
      <c r="M6" s="488"/>
      <c r="N6" s="488"/>
      <c r="O6" s="488"/>
      <c r="P6" s="488"/>
      <c r="Q6" s="488"/>
      <c r="R6" s="488"/>
      <c r="S6" s="488"/>
      <c r="T6" s="488"/>
      <c r="U6" s="488"/>
    </row>
    <row r="7" spans="1:32" ht="21.95" customHeight="1">
      <c r="A7" s="347"/>
      <c r="B7" s="345"/>
      <c r="D7" s="494" t="s">
        <v>695</v>
      </c>
      <c r="E7" s="494"/>
      <c r="F7" s="362">
        <v>0.16438356164383561</v>
      </c>
      <c r="G7" s="340">
        <v>32500</v>
      </c>
      <c r="H7" s="341">
        <f t="shared" si="0"/>
        <v>5342.4657534246571</v>
      </c>
      <c r="I7" s="202"/>
    </row>
    <row r="8" spans="1:32" ht="30.95" customHeight="1">
      <c r="D8" s="494" t="s">
        <v>696</v>
      </c>
      <c r="E8" s="494"/>
      <c r="F8" s="362">
        <v>0.12328767123287671</v>
      </c>
      <c r="G8" s="340">
        <v>75000</v>
      </c>
      <c r="H8" s="341">
        <f t="shared" si="0"/>
        <v>9246.5753424657523</v>
      </c>
      <c r="I8" s="202"/>
    </row>
    <row r="9" spans="1:32" ht="26.1" customHeight="1">
      <c r="D9" s="495" t="s">
        <v>697</v>
      </c>
      <c r="E9" s="495"/>
      <c r="F9" s="495"/>
      <c r="G9" s="495"/>
      <c r="H9" s="342">
        <f>SUM(H3:H8)</f>
        <v>17493.150684931505</v>
      </c>
    </row>
    <row r="10" spans="1:32" ht="24.95" customHeight="1">
      <c r="A10" s="490" t="s">
        <v>727</v>
      </c>
      <c r="B10" s="490"/>
      <c r="C10" s="490"/>
    </row>
    <row r="11" spans="1:32" s="337" customFormat="1" ht="26.1" customHeight="1">
      <c r="A11" s="336" t="s">
        <v>0</v>
      </c>
      <c r="B11" s="336">
        <v>0</v>
      </c>
      <c r="C11" s="336">
        <v>1</v>
      </c>
      <c r="D11" s="336">
        <v>2</v>
      </c>
      <c r="E11" s="336">
        <v>3</v>
      </c>
      <c r="F11" s="360">
        <v>4</v>
      </c>
      <c r="G11" s="336">
        <v>5</v>
      </c>
      <c r="H11" s="336">
        <v>6</v>
      </c>
      <c r="I11" s="336">
        <v>7</v>
      </c>
      <c r="J11" s="336">
        <v>8</v>
      </c>
      <c r="K11" s="336">
        <v>9</v>
      </c>
      <c r="L11" s="336">
        <v>10</v>
      </c>
      <c r="M11" s="336">
        <v>11</v>
      </c>
      <c r="N11" s="336">
        <v>12</v>
      </c>
      <c r="O11" s="336">
        <v>13</v>
      </c>
      <c r="P11" s="336">
        <v>14</v>
      </c>
      <c r="Q11" s="336">
        <v>15</v>
      </c>
      <c r="R11" s="336">
        <v>16</v>
      </c>
      <c r="S11" s="336">
        <v>17</v>
      </c>
      <c r="T11" s="336">
        <v>18</v>
      </c>
      <c r="U11" s="336">
        <v>19</v>
      </c>
      <c r="V11" s="336">
        <v>20</v>
      </c>
      <c r="W11" s="336">
        <v>21</v>
      </c>
      <c r="X11" s="336">
        <v>22</v>
      </c>
      <c r="Y11" s="336">
        <v>23</v>
      </c>
      <c r="Z11" s="336">
        <v>24</v>
      </c>
      <c r="AA11" s="336">
        <v>25</v>
      </c>
      <c r="AB11" s="336">
        <v>26</v>
      </c>
      <c r="AC11" s="336">
        <v>27</v>
      </c>
      <c r="AD11" s="336">
        <v>28</v>
      </c>
      <c r="AE11" s="336">
        <v>29</v>
      </c>
      <c r="AF11" s="351" t="s">
        <v>680</v>
      </c>
    </row>
    <row r="12" spans="1:32" ht="24.95" customHeight="1">
      <c r="A12" s="343" t="s">
        <v>648</v>
      </c>
      <c r="B12" s="333">
        <v>60</v>
      </c>
      <c r="C12" s="348">
        <v>60</v>
      </c>
      <c r="D12" s="348">
        <v>60</v>
      </c>
      <c r="E12" s="348">
        <v>60</v>
      </c>
      <c r="F12" s="348">
        <v>60</v>
      </c>
      <c r="G12" s="348">
        <v>60</v>
      </c>
      <c r="H12" s="348">
        <v>60</v>
      </c>
      <c r="I12" s="348">
        <v>60</v>
      </c>
      <c r="J12" s="348">
        <v>60</v>
      </c>
      <c r="K12" s="348">
        <v>60</v>
      </c>
      <c r="L12" s="348">
        <v>60</v>
      </c>
      <c r="M12" s="348">
        <v>60</v>
      </c>
      <c r="N12" s="348">
        <v>60</v>
      </c>
      <c r="O12" s="348">
        <v>60</v>
      </c>
      <c r="P12" s="348">
        <v>60</v>
      </c>
      <c r="Q12" s="348">
        <v>60</v>
      </c>
      <c r="R12" s="348">
        <v>60</v>
      </c>
      <c r="S12" s="348">
        <v>60</v>
      </c>
      <c r="T12" s="348">
        <v>60</v>
      </c>
      <c r="U12" s="348">
        <v>60</v>
      </c>
      <c r="V12" s="348">
        <v>60</v>
      </c>
      <c r="W12" s="348">
        <v>60</v>
      </c>
      <c r="X12" s="348">
        <v>60</v>
      </c>
      <c r="Y12" s="348">
        <v>60</v>
      </c>
      <c r="Z12" s="348">
        <v>60</v>
      </c>
      <c r="AA12" s="348">
        <v>60</v>
      </c>
      <c r="AB12" s="348">
        <v>60</v>
      </c>
      <c r="AC12" s="348"/>
      <c r="AD12" s="348"/>
      <c r="AE12" s="348"/>
    </row>
    <row r="13" spans="1:32" ht="24.95" customHeight="1">
      <c r="A13" s="343" t="s">
        <v>730</v>
      </c>
      <c r="B13" s="333">
        <v>15</v>
      </c>
      <c r="C13" s="348">
        <v>25</v>
      </c>
      <c r="D13" s="348">
        <v>38</v>
      </c>
      <c r="E13" s="348">
        <v>38</v>
      </c>
      <c r="F13" s="348">
        <v>38</v>
      </c>
      <c r="G13" s="348">
        <v>38</v>
      </c>
      <c r="H13" s="348">
        <v>38</v>
      </c>
      <c r="I13" s="348">
        <v>38</v>
      </c>
      <c r="J13" s="348">
        <v>38</v>
      </c>
      <c r="K13" s="348">
        <v>38</v>
      </c>
      <c r="L13" s="348">
        <v>38</v>
      </c>
      <c r="M13" s="348">
        <v>38</v>
      </c>
      <c r="N13" s="348">
        <v>38</v>
      </c>
      <c r="O13" s="348">
        <v>38</v>
      </c>
      <c r="P13" s="348">
        <v>38</v>
      </c>
      <c r="Q13" s="348">
        <v>38</v>
      </c>
      <c r="R13" s="348">
        <v>38</v>
      </c>
      <c r="S13" s="348">
        <v>38</v>
      </c>
      <c r="T13" s="348">
        <v>38</v>
      </c>
      <c r="U13" s="348">
        <v>38</v>
      </c>
      <c r="V13" s="348">
        <v>38</v>
      </c>
      <c r="W13" s="348">
        <v>38</v>
      </c>
      <c r="X13" s="348">
        <v>38</v>
      </c>
      <c r="Y13" s="348">
        <v>38</v>
      </c>
      <c r="Z13" s="348">
        <v>38</v>
      </c>
      <c r="AA13" s="348">
        <v>38</v>
      </c>
      <c r="AB13" s="348">
        <v>38</v>
      </c>
      <c r="AC13" s="348"/>
      <c r="AD13" s="348"/>
      <c r="AE13" s="348"/>
    </row>
    <row r="14" spans="1:32" ht="24.95" customHeight="1">
      <c r="A14" s="363" t="s">
        <v>678</v>
      </c>
      <c r="B14" s="300">
        <f>B13*$B$4</f>
        <v>262397.26027397258</v>
      </c>
      <c r="C14" s="300">
        <f t="shared" ref="C14:AE14" si="1">C13*$B$4</f>
        <v>437328.7671232876</v>
      </c>
      <c r="D14" s="300">
        <f t="shared" si="1"/>
        <v>664739.72602739721</v>
      </c>
      <c r="E14" s="300">
        <f t="shared" si="1"/>
        <v>664739.72602739721</v>
      </c>
      <c r="F14" s="300">
        <f t="shared" si="1"/>
        <v>664739.72602739721</v>
      </c>
      <c r="G14" s="300">
        <f t="shared" si="1"/>
        <v>664739.72602739721</v>
      </c>
      <c r="H14" s="300">
        <f t="shared" si="1"/>
        <v>664739.72602739721</v>
      </c>
      <c r="I14" s="300">
        <f t="shared" si="1"/>
        <v>664739.72602739721</v>
      </c>
      <c r="J14" s="300">
        <f t="shared" si="1"/>
        <v>664739.72602739721</v>
      </c>
      <c r="K14" s="300">
        <f t="shared" si="1"/>
        <v>664739.72602739721</v>
      </c>
      <c r="L14" s="300">
        <f t="shared" si="1"/>
        <v>664739.72602739721</v>
      </c>
      <c r="M14" s="300">
        <f t="shared" si="1"/>
        <v>664739.72602739721</v>
      </c>
      <c r="N14" s="300">
        <f t="shared" si="1"/>
        <v>664739.72602739721</v>
      </c>
      <c r="O14" s="300">
        <f t="shared" si="1"/>
        <v>664739.72602739721</v>
      </c>
      <c r="P14" s="300">
        <f t="shared" si="1"/>
        <v>664739.72602739721</v>
      </c>
      <c r="Q14" s="300">
        <f t="shared" si="1"/>
        <v>664739.72602739721</v>
      </c>
      <c r="R14" s="300">
        <f t="shared" si="1"/>
        <v>664739.72602739721</v>
      </c>
      <c r="S14" s="300">
        <f t="shared" si="1"/>
        <v>664739.72602739721</v>
      </c>
      <c r="T14" s="300">
        <f t="shared" si="1"/>
        <v>664739.72602739721</v>
      </c>
      <c r="U14" s="300">
        <f t="shared" si="1"/>
        <v>664739.72602739721</v>
      </c>
      <c r="V14" s="300">
        <f t="shared" si="1"/>
        <v>664739.72602739721</v>
      </c>
      <c r="W14" s="300">
        <f t="shared" si="1"/>
        <v>664739.72602739721</v>
      </c>
      <c r="X14" s="300">
        <f t="shared" si="1"/>
        <v>664739.72602739721</v>
      </c>
      <c r="Y14" s="300">
        <f t="shared" si="1"/>
        <v>664739.72602739721</v>
      </c>
      <c r="Z14" s="300">
        <f t="shared" si="1"/>
        <v>664739.72602739721</v>
      </c>
      <c r="AA14" s="300">
        <f t="shared" si="1"/>
        <v>664739.72602739721</v>
      </c>
      <c r="AB14" s="300">
        <f t="shared" si="1"/>
        <v>664739.72602739721</v>
      </c>
      <c r="AC14" s="300">
        <f t="shared" si="1"/>
        <v>0</v>
      </c>
      <c r="AD14" s="300">
        <f t="shared" si="1"/>
        <v>0</v>
      </c>
      <c r="AE14" s="300">
        <f t="shared" si="1"/>
        <v>0</v>
      </c>
      <c r="AF14" s="300">
        <f>SUM(B14:AE14)</f>
        <v>17318219.178082194</v>
      </c>
    </row>
    <row r="15" spans="1:32" ht="24.95" customHeight="1">
      <c r="B15" s="487" t="s">
        <v>731</v>
      </c>
      <c r="C15" s="487"/>
      <c r="D15" s="487"/>
      <c r="E15" s="487"/>
      <c r="F15" s="487"/>
      <c r="AC15" s="486" t="s">
        <v>738</v>
      </c>
      <c r="AD15" s="486"/>
      <c r="AE15" s="486"/>
      <c r="AF15" s="300">
        <f>AF14/1104</f>
        <v>15686.792733770104</v>
      </c>
    </row>
    <row r="16" spans="1:32" s="348" customFormat="1" ht="24.95" customHeight="1">
      <c r="B16" s="487"/>
      <c r="C16" s="487"/>
      <c r="D16" s="487"/>
      <c r="E16" s="487"/>
      <c r="F16" s="487"/>
      <c r="AC16" s="486" t="s">
        <v>736</v>
      </c>
      <c r="AD16" s="486"/>
      <c r="AE16" s="486"/>
      <c r="AF16" s="371">
        <f>SUM(B13:AE13)</f>
        <v>990</v>
      </c>
    </row>
    <row r="17" spans="1:32" s="348" customFormat="1" ht="24.95" customHeight="1">
      <c r="B17" s="487"/>
      <c r="C17" s="487"/>
      <c r="D17" s="487"/>
      <c r="E17" s="487"/>
      <c r="F17" s="487"/>
      <c r="AC17" s="486" t="s">
        <v>737</v>
      </c>
      <c r="AD17" s="486"/>
      <c r="AE17" s="486"/>
      <c r="AF17" s="371">
        <f>SUM(B12:AE12)</f>
        <v>1620</v>
      </c>
    </row>
    <row r="18" spans="1:32" s="348" customFormat="1" ht="24.95" customHeight="1">
      <c r="F18" s="349"/>
    </row>
    <row r="19" spans="1:32" ht="24.95" customHeight="1"/>
    <row r="20" spans="1:32" ht="29.1" customHeight="1"/>
    <row r="21" spans="1:32" ht="24.95" customHeight="1">
      <c r="A21" s="354" t="s">
        <v>679</v>
      </c>
    </row>
    <row r="22" spans="1:32" ht="24.95" customHeight="1">
      <c r="B22" s="344" t="s">
        <v>682</v>
      </c>
      <c r="C22" s="346">
        <v>35000</v>
      </c>
    </row>
    <row r="23" spans="1:32" s="337" customFormat="1" ht="26.1" customHeight="1">
      <c r="A23" s="336" t="s">
        <v>0</v>
      </c>
      <c r="B23" s="336">
        <v>0</v>
      </c>
      <c r="C23" s="336">
        <v>1</v>
      </c>
      <c r="D23" s="336">
        <v>2</v>
      </c>
      <c r="E23" s="336">
        <v>3</v>
      </c>
      <c r="F23" s="359">
        <v>4</v>
      </c>
      <c r="G23" s="336">
        <v>5</v>
      </c>
      <c r="H23" s="336">
        <v>6</v>
      </c>
      <c r="I23" s="336">
        <v>7</v>
      </c>
      <c r="J23" s="336">
        <v>8</v>
      </c>
      <c r="K23" s="336">
        <v>9</v>
      </c>
      <c r="L23" s="336">
        <v>10</v>
      </c>
      <c r="M23" s="336">
        <v>11</v>
      </c>
      <c r="N23" s="336">
        <v>12</v>
      </c>
      <c r="O23" s="336">
        <v>13</v>
      </c>
      <c r="P23" s="336">
        <v>14</v>
      </c>
      <c r="Q23" s="336">
        <v>15</v>
      </c>
      <c r="R23" s="336">
        <v>16</v>
      </c>
      <c r="S23" s="336">
        <v>17</v>
      </c>
      <c r="T23" s="336">
        <v>18</v>
      </c>
      <c r="U23" s="336">
        <v>19</v>
      </c>
      <c r="V23" s="336">
        <v>20</v>
      </c>
      <c r="W23" s="336">
        <v>21</v>
      </c>
      <c r="X23" s="336">
        <v>22</v>
      </c>
      <c r="Y23" s="336">
        <v>23</v>
      </c>
      <c r="Z23" s="336">
        <v>24</v>
      </c>
      <c r="AA23" s="336">
        <v>25</v>
      </c>
      <c r="AB23" s="336">
        <v>26</v>
      </c>
      <c r="AC23" s="336">
        <v>27</v>
      </c>
      <c r="AD23" s="336">
        <v>28</v>
      </c>
      <c r="AE23" s="336">
        <v>29</v>
      </c>
      <c r="AF23" s="351" t="s">
        <v>680</v>
      </c>
    </row>
    <row r="24" spans="1:32" ht="24.95" customHeight="1">
      <c r="A24" s="343" t="s">
        <v>681</v>
      </c>
      <c r="B24" s="333">
        <v>6</v>
      </c>
      <c r="C24" s="348">
        <v>6</v>
      </c>
      <c r="D24" s="348">
        <v>6</v>
      </c>
      <c r="E24" s="348">
        <v>6</v>
      </c>
      <c r="F24" s="348">
        <v>6</v>
      </c>
      <c r="G24" s="348">
        <v>6</v>
      </c>
      <c r="H24" s="348">
        <v>6</v>
      </c>
      <c r="I24" s="348">
        <v>6</v>
      </c>
      <c r="J24" s="348">
        <v>6</v>
      </c>
      <c r="K24" s="348">
        <v>6</v>
      </c>
      <c r="L24" s="348">
        <v>6</v>
      </c>
      <c r="M24" s="348">
        <v>6</v>
      </c>
      <c r="N24" s="348">
        <v>6</v>
      </c>
      <c r="O24" s="348">
        <v>6</v>
      </c>
      <c r="P24" s="348">
        <v>6</v>
      </c>
      <c r="Q24" s="348">
        <v>6</v>
      </c>
      <c r="R24" s="333">
        <v>10</v>
      </c>
      <c r="S24" s="348">
        <v>10</v>
      </c>
      <c r="T24" s="348">
        <v>10</v>
      </c>
      <c r="U24" s="348">
        <v>10</v>
      </c>
      <c r="V24" s="348">
        <v>10</v>
      </c>
      <c r="W24" s="348">
        <v>10</v>
      </c>
      <c r="X24" s="348">
        <v>10</v>
      </c>
      <c r="Y24" s="348">
        <v>10</v>
      </c>
      <c r="Z24" s="348">
        <v>10</v>
      </c>
      <c r="AA24" s="348">
        <v>10</v>
      </c>
      <c r="AB24" s="348">
        <v>10</v>
      </c>
      <c r="AC24" s="348"/>
      <c r="AD24" s="348"/>
      <c r="AE24" s="348"/>
    </row>
    <row r="25" spans="1:32" ht="24.95" customHeight="1">
      <c r="A25" s="343" t="s">
        <v>676</v>
      </c>
      <c r="B25" s="333">
        <v>4</v>
      </c>
      <c r="C25" s="348">
        <v>4</v>
      </c>
      <c r="D25" s="348">
        <v>4</v>
      </c>
      <c r="E25" s="348">
        <v>4</v>
      </c>
      <c r="F25" s="348">
        <v>4</v>
      </c>
      <c r="G25" s="348">
        <v>4</v>
      </c>
      <c r="H25" s="348">
        <v>4</v>
      </c>
      <c r="I25" s="348">
        <v>4</v>
      </c>
      <c r="J25" s="348">
        <v>4</v>
      </c>
      <c r="K25" s="348">
        <v>4</v>
      </c>
      <c r="L25" s="348">
        <v>4</v>
      </c>
      <c r="M25" s="348">
        <v>4</v>
      </c>
      <c r="N25" s="348">
        <v>4</v>
      </c>
      <c r="O25" s="348">
        <v>4</v>
      </c>
      <c r="P25" s="348">
        <v>4</v>
      </c>
      <c r="Q25" s="348">
        <v>4</v>
      </c>
      <c r="R25" s="333">
        <v>6</v>
      </c>
      <c r="S25" s="348">
        <v>6</v>
      </c>
      <c r="T25" s="348">
        <v>6</v>
      </c>
      <c r="U25" s="348">
        <v>6</v>
      </c>
      <c r="V25" s="348">
        <v>6</v>
      </c>
      <c r="W25" s="348">
        <v>6</v>
      </c>
      <c r="X25" s="348">
        <v>6</v>
      </c>
      <c r="Y25" s="348">
        <v>6</v>
      </c>
      <c r="Z25" s="348">
        <v>6</v>
      </c>
      <c r="AA25" s="348">
        <v>6</v>
      </c>
      <c r="AB25" s="348">
        <v>6</v>
      </c>
      <c r="AC25" s="348"/>
      <c r="AD25" s="348"/>
      <c r="AE25" s="348"/>
    </row>
    <row r="26" spans="1:32" ht="24.95" customHeight="1">
      <c r="A26" s="343" t="s">
        <v>677</v>
      </c>
      <c r="B26" s="333">
        <f>B25</f>
        <v>4</v>
      </c>
      <c r="C26" s="333">
        <f>C25+B26</f>
        <v>8</v>
      </c>
      <c r="D26" s="333">
        <v>12</v>
      </c>
      <c r="E26" s="348">
        <v>12</v>
      </c>
      <c r="F26" s="348">
        <v>12</v>
      </c>
      <c r="G26" s="348">
        <v>12</v>
      </c>
      <c r="H26" s="348">
        <v>12</v>
      </c>
      <c r="I26" s="348">
        <v>12</v>
      </c>
      <c r="J26" s="348">
        <v>12</v>
      </c>
      <c r="K26" s="348">
        <v>12</v>
      </c>
      <c r="L26" s="348">
        <v>12</v>
      </c>
      <c r="M26" s="348">
        <v>12</v>
      </c>
      <c r="N26" s="348">
        <v>12</v>
      </c>
      <c r="O26" s="348">
        <v>12</v>
      </c>
      <c r="P26" s="348">
        <v>12</v>
      </c>
      <c r="Q26" s="348">
        <v>12</v>
      </c>
      <c r="R26" s="348">
        <v>18</v>
      </c>
      <c r="S26" s="348">
        <v>18</v>
      </c>
      <c r="T26" s="348">
        <v>18</v>
      </c>
      <c r="U26" s="348">
        <v>18</v>
      </c>
      <c r="V26" s="348">
        <v>18</v>
      </c>
      <c r="W26" s="348">
        <v>18</v>
      </c>
      <c r="X26" s="348">
        <v>18</v>
      </c>
      <c r="Y26" s="348">
        <v>18</v>
      </c>
      <c r="Z26" s="348">
        <v>18</v>
      </c>
      <c r="AA26" s="348">
        <v>18</v>
      </c>
      <c r="AB26" s="348">
        <v>18</v>
      </c>
      <c r="AC26" s="348"/>
      <c r="AD26" s="348"/>
      <c r="AE26" s="348"/>
    </row>
    <row r="27" spans="1:32" ht="24.95" customHeight="1">
      <c r="A27" s="363" t="s">
        <v>678</v>
      </c>
      <c r="B27" s="300">
        <f t="shared" ref="B27:AE27" si="2">B26*+$C$22</f>
        <v>140000</v>
      </c>
      <c r="C27" s="300">
        <f t="shared" si="2"/>
        <v>280000</v>
      </c>
      <c r="D27" s="300">
        <f t="shared" si="2"/>
        <v>420000</v>
      </c>
      <c r="E27" s="300">
        <f t="shared" si="2"/>
        <v>420000</v>
      </c>
      <c r="F27" s="300">
        <f t="shared" si="2"/>
        <v>420000</v>
      </c>
      <c r="G27" s="300">
        <f t="shared" si="2"/>
        <v>420000</v>
      </c>
      <c r="H27" s="300">
        <f t="shared" si="2"/>
        <v>420000</v>
      </c>
      <c r="I27" s="300">
        <f t="shared" si="2"/>
        <v>420000</v>
      </c>
      <c r="J27" s="300">
        <f t="shared" si="2"/>
        <v>420000</v>
      </c>
      <c r="K27" s="300">
        <f t="shared" si="2"/>
        <v>420000</v>
      </c>
      <c r="L27" s="300">
        <f t="shared" si="2"/>
        <v>420000</v>
      </c>
      <c r="M27" s="300">
        <f t="shared" si="2"/>
        <v>420000</v>
      </c>
      <c r="N27" s="300">
        <f t="shared" si="2"/>
        <v>420000</v>
      </c>
      <c r="O27" s="300">
        <f t="shared" si="2"/>
        <v>420000</v>
      </c>
      <c r="P27" s="300">
        <f t="shared" si="2"/>
        <v>420000</v>
      </c>
      <c r="Q27" s="300">
        <f t="shared" si="2"/>
        <v>420000</v>
      </c>
      <c r="R27" s="300">
        <f t="shared" si="2"/>
        <v>630000</v>
      </c>
      <c r="S27" s="300">
        <f t="shared" si="2"/>
        <v>630000</v>
      </c>
      <c r="T27" s="300">
        <f t="shared" si="2"/>
        <v>630000</v>
      </c>
      <c r="U27" s="300">
        <f t="shared" si="2"/>
        <v>630000</v>
      </c>
      <c r="V27" s="300">
        <f t="shared" si="2"/>
        <v>630000</v>
      </c>
      <c r="W27" s="300">
        <f t="shared" si="2"/>
        <v>630000</v>
      </c>
      <c r="X27" s="300">
        <f t="shared" si="2"/>
        <v>630000</v>
      </c>
      <c r="Y27" s="300">
        <f t="shared" si="2"/>
        <v>630000</v>
      </c>
      <c r="Z27" s="300">
        <f t="shared" si="2"/>
        <v>630000</v>
      </c>
      <c r="AA27" s="300">
        <f t="shared" si="2"/>
        <v>630000</v>
      </c>
      <c r="AB27" s="300">
        <f t="shared" si="2"/>
        <v>630000</v>
      </c>
      <c r="AC27" s="300">
        <f t="shared" si="2"/>
        <v>0</v>
      </c>
      <c r="AD27" s="300">
        <f t="shared" si="2"/>
        <v>0</v>
      </c>
      <c r="AE27" s="300">
        <f t="shared" si="2"/>
        <v>0</v>
      </c>
      <c r="AF27" s="300">
        <f>SUM(B27:AE27)</f>
        <v>13230000</v>
      </c>
    </row>
    <row r="28" spans="1:32" ht="24.95" customHeight="1">
      <c r="B28" s="487" t="s">
        <v>732</v>
      </c>
      <c r="C28" s="487"/>
      <c r="D28" s="487"/>
      <c r="E28" s="487"/>
      <c r="F28" s="487"/>
      <c r="AC28" s="363"/>
      <c r="AD28" s="486" t="s">
        <v>742</v>
      </c>
      <c r="AE28" s="486"/>
      <c r="AF28" s="300">
        <f>AF27/AF29</f>
        <v>35000</v>
      </c>
    </row>
    <row r="29" spans="1:32" s="348" customFormat="1" ht="24.95" customHeight="1">
      <c r="B29" s="487"/>
      <c r="C29" s="487"/>
      <c r="D29" s="487"/>
      <c r="E29" s="487"/>
      <c r="F29" s="487"/>
      <c r="AC29" s="486" t="s">
        <v>740</v>
      </c>
      <c r="AD29" s="486"/>
      <c r="AE29" s="486"/>
      <c r="AF29" s="371">
        <f>SUM(B26:AB26)</f>
        <v>378</v>
      </c>
    </row>
    <row r="30" spans="1:32" s="348" customFormat="1" ht="24.95" customHeight="1">
      <c r="B30" s="487"/>
      <c r="C30" s="487"/>
      <c r="D30" s="487"/>
      <c r="E30" s="487"/>
      <c r="F30" s="487"/>
      <c r="AC30" s="486"/>
      <c r="AD30" s="486"/>
      <c r="AE30" s="486"/>
      <c r="AF30" s="371"/>
    </row>
    <row r="31" spans="1:32" s="348" customFormat="1" ht="24.95" customHeight="1">
      <c r="F31" s="349"/>
    </row>
    <row r="32" spans="1:32" s="348" customFormat="1" ht="24.95" customHeight="1">
      <c r="F32" s="349"/>
    </row>
    <row r="33" spans="1:32" ht="24.95" customHeight="1"/>
    <row r="34" spans="1:32" ht="24.95" customHeight="1"/>
    <row r="35" spans="1:32" ht="24.95" customHeight="1"/>
    <row r="36" spans="1:32" ht="24.95" customHeight="1">
      <c r="A36" s="354" t="s">
        <v>683</v>
      </c>
      <c r="B36" s="491" t="s">
        <v>685</v>
      </c>
      <c r="C36" s="491"/>
      <c r="D36" s="345">
        <v>0.2</v>
      </c>
    </row>
    <row r="37" spans="1:32" ht="24.95" customHeight="1">
      <c r="B37" s="491" t="s">
        <v>682</v>
      </c>
      <c r="C37" s="491"/>
      <c r="D37" s="346">
        <v>20000</v>
      </c>
    </row>
    <row r="38" spans="1:32" s="337" customFormat="1" ht="26.1" customHeight="1">
      <c r="A38" s="336" t="s">
        <v>0</v>
      </c>
      <c r="B38" s="336">
        <v>0</v>
      </c>
      <c r="C38" s="336">
        <v>1</v>
      </c>
      <c r="D38" s="336">
        <v>2</v>
      </c>
      <c r="E38" s="336">
        <v>3</v>
      </c>
      <c r="F38" s="359">
        <v>4</v>
      </c>
      <c r="G38" s="336">
        <v>5</v>
      </c>
      <c r="H38" s="336">
        <v>6</v>
      </c>
      <c r="I38" s="336">
        <v>7</v>
      </c>
      <c r="J38" s="336">
        <v>8</v>
      </c>
      <c r="K38" s="336">
        <v>9</v>
      </c>
      <c r="L38" s="336">
        <v>10</v>
      </c>
      <c r="M38" s="336">
        <v>11</v>
      </c>
      <c r="N38" s="336">
        <v>12</v>
      </c>
      <c r="O38" s="336">
        <v>13</v>
      </c>
      <c r="P38" s="336">
        <v>14</v>
      </c>
      <c r="Q38" s="336">
        <v>15</v>
      </c>
      <c r="R38" s="336">
        <v>16</v>
      </c>
      <c r="S38" s="336">
        <v>17</v>
      </c>
      <c r="T38" s="336">
        <v>18</v>
      </c>
      <c r="U38" s="336">
        <v>19</v>
      </c>
      <c r="V38" s="336">
        <v>20</v>
      </c>
      <c r="W38" s="336">
        <v>21</v>
      </c>
      <c r="X38" s="336">
        <v>22</v>
      </c>
      <c r="Y38" s="336">
        <v>23</v>
      </c>
      <c r="Z38" s="336">
        <v>24</v>
      </c>
      <c r="AA38" s="336">
        <v>25</v>
      </c>
      <c r="AB38" s="336">
        <v>26</v>
      </c>
      <c r="AC38" s="336">
        <v>27</v>
      </c>
      <c r="AD38" s="336">
        <v>28</v>
      </c>
      <c r="AE38" s="336">
        <v>29</v>
      </c>
      <c r="AF38" s="351" t="s">
        <v>680</v>
      </c>
    </row>
    <row r="39" spans="1:32" ht="24.95" customHeight="1">
      <c r="A39" s="187" t="s">
        <v>684</v>
      </c>
      <c r="B39" s="333">
        <v>160</v>
      </c>
      <c r="C39" s="333">
        <v>160</v>
      </c>
      <c r="D39" s="333">
        <v>160</v>
      </c>
      <c r="E39" s="333">
        <v>160</v>
      </c>
      <c r="F39" s="293">
        <v>160</v>
      </c>
      <c r="G39" s="333">
        <v>160</v>
      </c>
      <c r="H39" s="333">
        <v>160</v>
      </c>
      <c r="I39" s="333">
        <v>160</v>
      </c>
      <c r="J39" s="333">
        <v>160</v>
      </c>
      <c r="K39" s="333">
        <v>160</v>
      </c>
      <c r="L39" s="333">
        <v>160</v>
      </c>
      <c r="M39" s="333">
        <v>160</v>
      </c>
      <c r="N39" s="333">
        <v>160</v>
      </c>
      <c r="O39" s="333">
        <v>160</v>
      </c>
      <c r="P39" s="333">
        <v>160</v>
      </c>
      <c r="Q39" s="333">
        <v>160</v>
      </c>
      <c r="R39" s="333">
        <v>160</v>
      </c>
      <c r="S39" s="333">
        <v>160</v>
      </c>
      <c r="T39" s="333">
        <v>160</v>
      </c>
      <c r="U39" s="333">
        <v>160</v>
      </c>
      <c r="V39" s="333">
        <v>160</v>
      </c>
      <c r="W39" s="333">
        <v>160</v>
      </c>
      <c r="X39" s="333">
        <v>160</v>
      </c>
      <c r="Y39" s="333">
        <v>160</v>
      </c>
      <c r="Z39" s="333">
        <v>160</v>
      </c>
      <c r="AA39" s="333">
        <v>160</v>
      </c>
      <c r="AB39" s="333">
        <v>160</v>
      </c>
    </row>
    <row r="40" spans="1:32" ht="24.95" customHeight="1">
      <c r="A40" s="187" t="s">
        <v>686</v>
      </c>
      <c r="B40" s="333">
        <f t="shared" ref="B40:AB40" si="3">B39*$D$36</f>
        <v>32</v>
      </c>
      <c r="C40" s="333">
        <f t="shared" si="3"/>
        <v>32</v>
      </c>
      <c r="D40" s="333">
        <f t="shared" si="3"/>
        <v>32</v>
      </c>
      <c r="E40" s="333">
        <f t="shared" si="3"/>
        <v>32</v>
      </c>
      <c r="F40" s="293">
        <f t="shared" si="3"/>
        <v>32</v>
      </c>
      <c r="G40" s="333">
        <f t="shared" si="3"/>
        <v>32</v>
      </c>
      <c r="H40" s="333">
        <f t="shared" si="3"/>
        <v>32</v>
      </c>
      <c r="I40" s="333">
        <f t="shared" si="3"/>
        <v>32</v>
      </c>
      <c r="J40" s="333">
        <f t="shared" si="3"/>
        <v>32</v>
      </c>
      <c r="K40" s="333">
        <f t="shared" si="3"/>
        <v>32</v>
      </c>
      <c r="L40" s="333">
        <f t="shared" si="3"/>
        <v>32</v>
      </c>
      <c r="M40" s="333">
        <f t="shared" si="3"/>
        <v>32</v>
      </c>
      <c r="N40" s="333">
        <f t="shared" si="3"/>
        <v>32</v>
      </c>
      <c r="O40" s="333">
        <f t="shared" si="3"/>
        <v>32</v>
      </c>
      <c r="P40" s="333">
        <f t="shared" si="3"/>
        <v>32</v>
      </c>
      <c r="Q40" s="333">
        <f t="shared" si="3"/>
        <v>32</v>
      </c>
      <c r="R40" s="333">
        <f t="shared" si="3"/>
        <v>32</v>
      </c>
      <c r="S40" s="333">
        <f t="shared" si="3"/>
        <v>32</v>
      </c>
      <c r="T40" s="333">
        <f t="shared" si="3"/>
        <v>32</v>
      </c>
      <c r="U40" s="333">
        <f t="shared" si="3"/>
        <v>32</v>
      </c>
      <c r="V40" s="333">
        <f t="shared" si="3"/>
        <v>32</v>
      </c>
      <c r="W40" s="333">
        <f t="shared" si="3"/>
        <v>32</v>
      </c>
      <c r="X40" s="333">
        <f t="shared" si="3"/>
        <v>32</v>
      </c>
      <c r="Y40" s="333">
        <f t="shared" si="3"/>
        <v>32</v>
      </c>
      <c r="Z40" s="333">
        <f t="shared" si="3"/>
        <v>32</v>
      </c>
      <c r="AA40" s="333">
        <f t="shared" si="3"/>
        <v>32</v>
      </c>
      <c r="AB40" s="333">
        <f t="shared" si="3"/>
        <v>32</v>
      </c>
    </row>
    <row r="41" spans="1:32" ht="24.95" customHeight="1">
      <c r="A41" s="187" t="s">
        <v>677</v>
      </c>
      <c r="B41" s="333">
        <f>B40</f>
        <v>32</v>
      </c>
      <c r="C41" s="348">
        <f t="shared" ref="C41:AB41" si="4">C40</f>
        <v>32</v>
      </c>
      <c r="D41" s="348">
        <f t="shared" si="4"/>
        <v>32</v>
      </c>
      <c r="E41" s="348">
        <f t="shared" si="4"/>
        <v>32</v>
      </c>
      <c r="F41" s="348">
        <f t="shared" si="4"/>
        <v>32</v>
      </c>
      <c r="G41" s="348">
        <f t="shared" si="4"/>
        <v>32</v>
      </c>
      <c r="H41" s="348">
        <f t="shared" si="4"/>
        <v>32</v>
      </c>
      <c r="I41" s="348">
        <f t="shared" si="4"/>
        <v>32</v>
      </c>
      <c r="J41" s="348">
        <f t="shared" si="4"/>
        <v>32</v>
      </c>
      <c r="K41" s="348">
        <f t="shared" si="4"/>
        <v>32</v>
      </c>
      <c r="L41" s="348">
        <f t="shared" si="4"/>
        <v>32</v>
      </c>
      <c r="M41" s="348">
        <f t="shared" si="4"/>
        <v>32</v>
      </c>
      <c r="N41" s="348">
        <f t="shared" si="4"/>
        <v>32</v>
      </c>
      <c r="O41" s="348">
        <f t="shared" si="4"/>
        <v>32</v>
      </c>
      <c r="P41" s="348">
        <f t="shared" si="4"/>
        <v>32</v>
      </c>
      <c r="Q41" s="348">
        <f t="shared" si="4"/>
        <v>32</v>
      </c>
      <c r="R41" s="348">
        <f t="shared" si="4"/>
        <v>32</v>
      </c>
      <c r="S41" s="348">
        <f t="shared" si="4"/>
        <v>32</v>
      </c>
      <c r="T41" s="348">
        <f t="shared" si="4"/>
        <v>32</v>
      </c>
      <c r="U41" s="348">
        <f t="shared" si="4"/>
        <v>32</v>
      </c>
      <c r="V41" s="348">
        <f t="shared" si="4"/>
        <v>32</v>
      </c>
      <c r="W41" s="348">
        <f t="shared" si="4"/>
        <v>32</v>
      </c>
      <c r="X41" s="348">
        <f t="shared" si="4"/>
        <v>32</v>
      </c>
      <c r="Y41" s="348">
        <f t="shared" si="4"/>
        <v>32</v>
      </c>
      <c r="Z41" s="348">
        <f t="shared" si="4"/>
        <v>32</v>
      </c>
      <c r="AA41" s="348">
        <f t="shared" si="4"/>
        <v>32</v>
      </c>
      <c r="AB41" s="348">
        <f t="shared" si="4"/>
        <v>32</v>
      </c>
      <c r="AC41" s="348"/>
      <c r="AD41" s="348"/>
      <c r="AE41" s="348"/>
    </row>
    <row r="42" spans="1:32" s="352" customFormat="1" ht="24.95" customHeight="1">
      <c r="A42" s="363" t="s">
        <v>678</v>
      </c>
      <c r="B42" s="300">
        <f>B41*+$D$37</f>
        <v>640000</v>
      </c>
      <c r="C42" s="300">
        <f t="shared" ref="C42:AB42" si="5">C41*+$D$37</f>
        <v>640000</v>
      </c>
      <c r="D42" s="300">
        <f t="shared" si="5"/>
        <v>640000</v>
      </c>
      <c r="E42" s="300">
        <f t="shared" si="5"/>
        <v>640000</v>
      </c>
      <c r="F42" s="300">
        <f t="shared" si="5"/>
        <v>640000</v>
      </c>
      <c r="G42" s="300">
        <f t="shared" si="5"/>
        <v>640000</v>
      </c>
      <c r="H42" s="300">
        <f t="shared" si="5"/>
        <v>640000</v>
      </c>
      <c r="I42" s="300">
        <f t="shared" si="5"/>
        <v>640000</v>
      </c>
      <c r="J42" s="300">
        <f t="shared" si="5"/>
        <v>640000</v>
      </c>
      <c r="K42" s="300">
        <f t="shared" si="5"/>
        <v>640000</v>
      </c>
      <c r="L42" s="300">
        <f t="shared" si="5"/>
        <v>640000</v>
      </c>
      <c r="M42" s="300">
        <f t="shared" si="5"/>
        <v>640000</v>
      </c>
      <c r="N42" s="300">
        <f t="shared" si="5"/>
        <v>640000</v>
      </c>
      <c r="O42" s="300">
        <f t="shared" si="5"/>
        <v>640000</v>
      </c>
      <c r="P42" s="300">
        <f t="shared" si="5"/>
        <v>640000</v>
      </c>
      <c r="Q42" s="300">
        <f t="shared" si="5"/>
        <v>640000</v>
      </c>
      <c r="R42" s="300">
        <f t="shared" si="5"/>
        <v>640000</v>
      </c>
      <c r="S42" s="300">
        <f t="shared" si="5"/>
        <v>640000</v>
      </c>
      <c r="T42" s="300">
        <f t="shared" si="5"/>
        <v>640000</v>
      </c>
      <c r="U42" s="300">
        <f t="shared" si="5"/>
        <v>640000</v>
      </c>
      <c r="V42" s="300">
        <f t="shared" si="5"/>
        <v>640000</v>
      </c>
      <c r="W42" s="300">
        <f t="shared" si="5"/>
        <v>640000</v>
      </c>
      <c r="X42" s="300">
        <f t="shared" si="5"/>
        <v>640000</v>
      </c>
      <c r="Y42" s="300">
        <f t="shared" si="5"/>
        <v>640000</v>
      </c>
      <c r="Z42" s="300">
        <f t="shared" si="5"/>
        <v>640000</v>
      </c>
      <c r="AA42" s="300">
        <f t="shared" si="5"/>
        <v>640000</v>
      </c>
      <c r="AB42" s="300">
        <f t="shared" si="5"/>
        <v>640000</v>
      </c>
      <c r="AC42" s="300">
        <f>AC41*+$C$22</f>
        <v>0</v>
      </c>
      <c r="AD42" s="300">
        <f>AD41*+$C$22</f>
        <v>0</v>
      </c>
      <c r="AE42" s="300">
        <f>AE41*+$C$22</f>
        <v>0</v>
      </c>
      <c r="AF42" s="300">
        <f>SUM(B42:AE42)</f>
        <v>17280000</v>
      </c>
    </row>
    <row r="43" spans="1:32" ht="36" customHeight="1">
      <c r="B43" s="487" t="s">
        <v>865</v>
      </c>
      <c r="C43" s="487"/>
      <c r="D43" s="487"/>
      <c r="E43" s="487"/>
      <c r="F43" s="487"/>
      <c r="AC43" s="351"/>
      <c r="AD43" s="486" t="s">
        <v>741</v>
      </c>
      <c r="AE43" s="486"/>
      <c r="AF43" s="300">
        <f>AF42/AF44</f>
        <v>20000</v>
      </c>
    </row>
    <row r="44" spans="1:32" s="348" customFormat="1" ht="36" customHeight="1">
      <c r="B44" s="487"/>
      <c r="C44" s="487"/>
      <c r="D44" s="487"/>
      <c r="E44" s="487"/>
      <c r="F44" s="487"/>
      <c r="AC44" s="486" t="s">
        <v>740</v>
      </c>
      <c r="AD44" s="486"/>
      <c r="AE44" s="486"/>
      <c r="AF44" s="371">
        <f>SUM(B41:AE41)</f>
        <v>864</v>
      </c>
    </row>
    <row r="45" spans="1:32" s="348" customFormat="1" ht="36" customHeight="1">
      <c r="B45" s="487"/>
      <c r="C45" s="487"/>
      <c r="D45" s="487"/>
      <c r="E45" s="487"/>
      <c r="F45" s="487"/>
      <c r="AC45" s="486"/>
      <c r="AD45" s="486"/>
      <c r="AE45" s="486"/>
      <c r="AF45" s="371"/>
    </row>
    <row r="46" spans="1:32" s="348" customFormat="1" ht="21" customHeight="1">
      <c r="F46" s="349"/>
    </row>
    <row r="47" spans="1:32" s="348" customFormat="1" ht="21" customHeight="1">
      <c r="F47" s="349"/>
    </row>
    <row r="48" spans="1:32" s="348" customFormat="1" ht="21" customHeight="1">
      <c r="F48" s="349"/>
    </row>
    <row r="49" spans="1:32" ht="24.95" customHeight="1"/>
    <row r="50" spans="1:32" ht="24.95" customHeight="1"/>
    <row r="51" spans="1:32" ht="24.95" customHeight="1">
      <c r="A51" s="366" t="s">
        <v>701</v>
      </c>
      <c r="B51" s="491" t="s">
        <v>699</v>
      </c>
      <c r="C51" s="491"/>
      <c r="D51" s="346">
        <v>30000</v>
      </c>
    </row>
    <row r="52" spans="1:32" ht="35.1" customHeight="1">
      <c r="B52" s="491" t="s">
        <v>733</v>
      </c>
      <c r="C52" s="491"/>
      <c r="D52" s="346">
        <f>D51*0.1</f>
        <v>3000</v>
      </c>
    </row>
    <row r="53" spans="1:32" ht="24.95" customHeight="1">
      <c r="B53" s="491" t="s">
        <v>698</v>
      </c>
      <c r="C53" s="491"/>
      <c r="D53" s="345">
        <v>0.75</v>
      </c>
    </row>
    <row r="54" spans="1:32" s="337" customFormat="1" ht="26.1" customHeight="1">
      <c r="A54" s="336" t="s">
        <v>0</v>
      </c>
      <c r="B54" s="336">
        <v>0</v>
      </c>
      <c r="C54" s="336">
        <v>1</v>
      </c>
      <c r="D54" s="336">
        <v>2</v>
      </c>
      <c r="E54" s="336">
        <v>3</v>
      </c>
      <c r="F54" s="351">
        <v>4</v>
      </c>
      <c r="G54" s="336">
        <v>5</v>
      </c>
      <c r="H54" s="336">
        <v>6</v>
      </c>
      <c r="I54" s="336">
        <v>7</v>
      </c>
      <c r="J54" s="336">
        <v>8</v>
      </c>
      <c r="K54" s="336">
        <v>9</v>
      </c>
      <c r="L54" s="336">
        <v>10</v>
      </c>
      <c r="M54" s="336">
        <v>11</v>
      </c>
      <c r="N54" s="336">
        <v>12</v>
      </c>
      <c r="O54" s="336">
        <v>13</v>
      </c>
      <c r="P54" s="336">
        <v>14</v>
      </c>
      <c r="Q54" s="336">
        <v>15</v>
      </c>
      <c r="R54" s="336">
        <v>16</v>
      </c>
      <c r="S54" s="336">
        <v>17</v>
      </c>
      <c r="T54" s="336">
        <v>18</v>
      </c>
      <c r="U54" s="336">
        <v>19</v>
      </c>
      <c r="V54" s="336">
        <v>20</v>
      </c>
      <c r="W54" s="336">
        <v>21</v>
      </c>
      <c r="X54" s="336">
        <v>22</v>
      </c>
      <c r="Y54" s="336">
        <v>23</v>
      </c>
      <c r="Z54" s="336">
        <v>24</v>
      </c>
      <c r="AA54" s="336">
        <v>25</v>
      </c>
      <c r="AB54" s="336">
        <v>26</v>
      </c>
      <c r="AC54" s="336">
        <v>27</v>
      </c>
      <c r="AD54" s="336">
        <v>28</v>
      </c>
      <c r="AE54" s="336">
        <v>29</v>
      </c>
      <c r="AF54" s="351" t="s">
        <v>680</v>
      </c>
    </row>
    <row r="55" spans="1:32" ht="24.95" customHeight="1">
      <c r="A55" s="187" t="s">
        <v>744</v>
      </c>
      <c r="B55" s="333">
        <v>40</v>
      </c>
      <c r="C55" s="348">
        <v>40</v>
      </c>
      <c r="D55" s="348">
        <v>40</v>
      </c>
      <c r="E55" s="348">
        <v>40</v>
      </c>
      <c r="F55" s="348">
        <v>40</v>
      </c>
      <c r="G55" s="348">
        <v>40</v>
      </c>
      <c r="H55" s="348">
        <v>40</v>
      </c>
      <c r="I55" s="348">
        <v>40</v>
      </c>
      <c r="J55" s="348">
        <v>40</v>
      </c>
      <c r="K55" s="348">
        <v>40</v>
      </c>
      <c r="L55" s="348">
        <v>40</v>
      </c>
      <c r="M55" s="348">
        <v>40</v>
      </c>
      <c r="N55" s="348">
        <v>40</v>
      </c>
      <c r="O55" s="348">
        <v>40</v>
      </c>
      <c r="P55" s="348">
        <v>40</v>
      </c>
      <c r="Q55" s="348">
        <v>40</v>
      </c>
      <c r="R55" s="348">
        <v>40</v>
      </c>
      <c r="S55" s="348">
        <v>40</v>
      </c>
      <c r="T55" s="348">
        <v>40</v>
      </c>
      <c r="U55" s="348">
        <v>40</v>
      </c>
      <c r="V55" s="348">
        <v>40</v>
      </c>
      <c r="W55" s="348">
        <v>40</v>
      </c>
      <c r="X55" s="348">
        <v>40</v>
      </c>
      <c r="Y55" s="348">
        <v>40</v>
      </c>
      <c r="Z55" s="348">
        <v>40</v>
      </c>
      <c r="AA55" s="348">
        <v>40</v>
      </c>
      <c r="AB55" s="348">
        <v>40</v>
      </c>
    </row>
    <row r="56" spans="1:32" ht="24.95" customHeight="1">
      <c r="A56" s="187" t="s">
        <v>700</v>
      </c>
      <c r="B56" s="333">
        <f t="shared" ref="B56:AB56" si="6">B55*$D$53</f>
        <v>30</v>
      </c>
      <c r="C56" s="333">
        <f t="shared" si="6"/>
        <v>30</v>
      </c>
      <c r="D56" s="333">
        <f t="shared" si="6"/>
        <v>30</v>
      </c>
      <c r="E56" s="333">
        <f t="shared" si="6"/>
        <v>30</v>
      </c>
      <c r="F56" s="348">
        <f t="shared" si="6"/>
        <v>30</v>
      </c>
      <c r="G56" s="333">
        <f t="shared" si="6"/>
        <v>30</v>
      </c>
      <c r="H56" s="333">
        <f t="shared" si="6"/>
        <v>30</v>
      </c>
      <c r="I56" s="333">
        <f t="shared" si="6"/>
        <v>30</v>
      </c>
      <c r="J56" s="333">
        <f t="shared" si="6"/>
        <v>30</v>
      </c>
      <c r="K56" s="333">
        <f t="shared" si="6"/>
        <v>30</v>
      </c>
      <c r="L56" s="333">
        <f t="shared" si="6"/>
        <v>30</v>
      </c>
      <c r="M56" s="333">
        <f t="shared" si="6"/>
        <v>30</v>
      </c>
      <c r="N56" s="333">
        <f t="shared" si="6"/>
        <v>30</v>
      </c>
      <c r="O56" s="333">
        <f t="shared" si="6"/>
        <v>30</v>
      </c>
      <c r="P56" s="333">
        <f t="shared" si="6"/>
        <v>30</v>
      </c>
      <c r="Q56" s="333">
        <f t="shared" si="6"/>
        <v>30</v>
      </c>
      <c r="R56" s="333">
        <f t="shared" si="6"/>
        <v>30</v>
      </c>
      <c r="S56" s="333">
        <f t="shared" si="6"/>
        <v>30</v>
      </c>
      <c r="T56" s="333">
        <f t="shared" si="6"/>
        <v>30</v>
      </c>
      <c r="U56" s="333">
        <f t="shared" si="6"/>
        <v>30</v>
      </c>
      <c r="V56" s="333">
        <f t="shared" si="6"/>
        <v>30</v>
      </c>
      <c r="W56" s="333">
        <f t="shared" si="6"/>
        <v>30</v>
      </c>
      <c r="X56" s="333">
        <f t="shared" si="6"/>
        <v>30</v>
      </c>
      <c r="Y56" s="333">
        <f t="shared" si="6"/>
        <v>30</v>
      </c>
      <c r="Z56" s="333">
        <f t="shared" si="6"/>
        <v>30</v>
      </c>
      <c r="AA56" s="333">
        <f t="shared" si="6"/>
        <v>30</v>
      </c>
      <c r="AB56" s="333">
        <f t="shared" si="6"/>
        <v>30</v>
      </c>
    </row>
    <row r="57" spans="1:32" s="348" customFormat="1" ht="24.95" customHeight="1">
      <c r="A57" s="187" t="s">
        <v>714</v>
      </c>
      <c r="B57" s="348">
        <v>30</v>
      </c>
      <c r="C57" s="348">
        <f>B57+C56</f>
        <v>60</v>
      </c>
      <c r="D57" s="348">
        <f t="shared" ref="D57:AB57" si="7">C57+D56</f>
        <v>90</v>
      </c>
      <c r="E57" s="348">
        <f t="shared" si="7"/>
        <v>120</v>
      </c>
      <c r="F57" s="348">
        <f t="shared" si="7"/>
        <v>150</v>
      </c>
      <c r="G57" s="348">
        <f t="shared" si="7"/>
        <v>180</v>
      </c>
      <c r="H57" s="348">
        <f t="shared" si="7"/>
        <v>210</v>
      </c>
      <c r="I57" s="348">
        <f t="shared" si="7"/>
        <v>240</v>
      </c>
      <c r="J57" s="348">
        <f t="shared" si="7"/>
        <v>270</v>
      </c>
      <c r="K57" s="348">
        <f t="shared" si="7"/>
        <v>300</v>
      </c>
      <c r="L57" s="348">
        <f t="shared" si="7"/>
        <v>330</v>
      </c>
      <c r="M57" s="348">
        <f t="shared" si="7"/>
        <v>360</v>
      </c>
      <c r="N57" s="348">
        <f t="shared" si="7"/>
        <v>390</v>
      </c>
      <c r="O57" s="348">
        <f t="shared" si="7"/>
        <v>420</v>
      </c>
      <c r="P57" s="348">
        <f t="shared" si="7"/>
        <v>450</v>
      </c>
      <c r="Q57" s="348">
        <f t="shared" si="7"/>
        <v>480</v>
      </c>
      <c r="R57" s="348">
        <f t="shared" si="7"/>
        <v>510</v>
      </c>
      <c r="S57" s="348">
        <f t="shared" si="7"/>
        <v>540</v>
      </c>
      <c r="T57" s="348">
        <f t="shared" si="7"/>
        <v>570</v>
      </c>
      <c r="U57" s="348">
        <f t="shared" si="7"/>
        <v>600</v>
      </c>
      <c r="V57" s="348">
        <f t="shared" si="7"/>
        <v>630</v>
      </c>
      <c r="W57" s="348">
        <f t="shared" si="7"/>
        <v>660</v>
      </c>
      <c r="X57" s="348">
        <f t="shared" si="7"/>
        <v>690</v>
      </c>
      <c r="Y57" s="348">
        <f t="shared" si="7"/>
        <v>720</v>
      </c>
      <c r="Z57" s="348">
        <f t="shared" si="7"/>
        <v>750</v>
      </c>
      <c r="AA57" s="348">
        <f t="shared" si="7"/>
        <v>780</v>
      </c>
      <c r="AB57" s="348">
        <f t="shared" si="7"/>
        <v>810</v>
      </c>
    </row>
    <row r="58" spans="1:32" s="352" customFormat="1" ht="33" customHeight="1">
      <c r="A58" s="363" t="s">
        <v>715</v>
      </c>
      <c r="B58" s="300">
        <f t="shared" ref="B58:AE58" si="8">B57*$D$52</f>
        <v>90000</v>
      </c>
      <c r="C58" s="300">
        <f t="shared" si="8"/>
        <v>180000</v>
      </c>
      <c r="D58" s="300">
        <f t="shared" si="8"/>
        <v>270000</v>
      </c>
      <c r="E58" s="300">
        <f t="shared" si="8"/>
        <v>360000</v>
      </c>
      <c r="F58" s="300">
        <f t="shared" si="8"/>
        <v>450000</v>
      </c>
      <c r="G58" s="300">
        <f t="shared" si="8"/>
        <v>540000</v>
      </c>
      <c r="H58" s="300">
        <f t="shared" si="8"/>
        <v>630000</v>
      </c>
      <c r="I58" s="300">
        <f t="shared" si="8"/>
        <v>720000</v>
      </c>
      <c r="J58" s="300">
        <f t="shared" si="8"/>
        <v>810000</v>
      </c>
      <c r="K58" s="300">
        <f t="shared" si="8"/>
        <v>900000</v>
      </c>
      <c r="L58" s="300">
        <f t="shared" si="8"/>
        <v>990000</v>
      </c>
      <c r="M58" s="300">
        <f t="shared" si="8"/>
        <v>1080000</v>
      </c>
      <c r="N58" s="300">
        <f t="shared" si="8"/>
        <v>1170000</v>
      </c>
      <c r="O58" s="300">
        <f t="shared" si="8"/>
        <v>1260000</v>
      </c>
      <c r="P58" s="300">
        <f t="shared" si="8"/>
        <v>1350000</v>
      </c>
      <c r="Q58" s="300">
        <f t="shared" si="8"/>
        <v>1440000</v>
      </c>
      <c r="R58" s="300">
        <f t="shared" si="8"/>
        <v>1530000</v>
      </c>
      <c r="S58" s="300">
        <f t="shared" si="8"/>
        <v>1620000</v>
      </c>
      <c r="T58" s="300">
        <f t="shared" si="8"/>
        <v>1710000</v>
      </c>
      <c r="U58" s="300">
        <f t="shared" si="8"/>
        <v>1800000</v>
      </c>
      <c r="V58" s="300">
        <f t="shared" si="8"/>
        <v>1890000</v>
      </c>
      <c r="W58" s="300">
        <f t="shared" si="8"/>
        <v>1980000</v>
      </c>
      <c r="X58" s="300">
        <f t="shared" si="8"/>
        <v>2070000</v>
      </c>
      <c r="Y58" s="300">
        <f t="shared" si="8"/>
        <v>2160000</v>
      </c>
      <c r="Z58" s="300">
        <f t="shared" si="8"/>
        <v>2250000</v>
      </c>
      <c r="AA58" s="300">
        <f t="shared" si="8"/>
        <v>2340000</v>
      </c>
      <c r="AB58" s="300">
        <f t="shared" si="8"/>
        <v>2430000</v>
      </c>
      <c r="AC58" s="300">
        <f t="shared" si="8"/>
        <v>0</v>
      </c>
      <c r="AD58" s="300">
        <f t="shared" si="8"/>
        <v>0</v>
      </c>
      <c r="AE58" s="300">
        <f t="shared" si="8"/>
        <v>0</v>
      </c>
      <c r="AF58" s="300">
        <f>SUM(B58:AE58)</f>
        <v>34020000</v>
      </c>
    </row>
    <row r="59" spans="1:32" s="369" customFormat="1" ht="33" customHeight="1">
      <c r="A59" s="367"/>
      <c r="B59" s="492" t="s">
        <v>734</v>
      </c>
      <c r="C59" s="493"/>
      <c r="D59" s="493"/>
      <c r="E59" s="493"/>
      <c r="F59" s="493"/>
      <c r="G59" s="368"/>
      <c r="H59" s="368"/>
      <c r="I59" s="368"/>
      <c r="J59" s="368"/>
      <c r="K59" s="368"/>
      <c r="L59" s="368"/>
      <c r="M59" s="368"/>
      <c r="N59" s="368"/>
      <c r="O59" s="368"/>
      <c r="P59" s="368"/>
      <c r="Q59" s="368"/>
      <c r="R59" s="368"/>
      <c r="S59" s="368"/>
      <c r="T59" s="368"/>
      <c r="U59" s="368"/>
      <c r="V59" s="368"/>
      <c r="W59" s="368"/>
      <c r="X59" s="368"/>
      <c r="Y59" s="368"/>
      <c r="Z59" s="368"/>
      <c r="AA59" s="368"/>
      <c r="AB59" s="368"/>
      <c r="AC59" s="351"/>
      <c r="AD59" s="486" t="s">
        <v>741</v>
      </c>
      <c r="AE59" s="486"/>
      <c r="AF59" s="300">
        <f>AF58/AF60</f>
        <v>3000</v>
      </c>
    </row>
    <row r="60" spans="1:32" s="369" customFormat="1" ht="33" customHeight="1">
      <c r="A60" s="367"/>
      <c r="B60" s="493"/>
      <c r="C60" s="493"/>
      <c r="D60" s="493"/>
      <c r="E60" s="493"/>
      <c r="F60" s="493"/>
      <c r="G60" s="368"/>
      <c r="H60" s="368"/>
      <c r="I60" s="368"/>
      <c r="J60" s="368"/>
      <c r="K60" s="368"/>
      <c r="L60" s="368"/>
      <c r="M60" s="368"/>
      <c r="N60" s="368"/>
      <c r="O60" s="368"/>
      <c r="P60" s="368"/>
      <c r="Q60" s="368"/>
      <c r="R60" s="368"/>
      <c r="S60" s="368"/>
      <c r="T60" s="368"/>
      <c r="U60" s="368"/>
      <c r="V60" s="368"/>
      <c r="W60" s="368"/>
      <c r="X60" s="368"/>
      <c r="Y60" s="368"/>
      <c r="Z60" s="368"/>
      <c r="AA60" s="368"/>
      <c r="AB60" s="368"/>
      <c r="AC60" s="486" t="s">
        <v>745</v>
      </c>
      <c r="AD60" s="486"/>
      <c r="AE60" s="486"/>
      <c r="AF60" s="371">
        <f>SUM(B57:AE57)</f>
        <v>11340</v>
      </c>
    </row>
    <row r="61" spans="1:32" s="369" customFormat="1" ht="33" customHeight="1">
      <c r="A61" s="367"/>
      <c r="B61" s="493"/>
      <c r="C61" s="493"/>
      <c r="D61" s="493"/>
      <c r="E61" s="493"/>
      <c r="F61" s="493"/>
      <c r="G61" s="368"/>
      <c r="H61" s="368"/>
      <c r="I61" s="368"/>
      <c r="J61" s="368"/>
      <c r="K61" s="368"/>
      <c r="L61" s="368"/>
      <c r="M61" s="368"/>
      <c r="N61" s="368"/>
      <c r="O61" s="368"/>
      <c r="P61" s="368"/>
      <c r="Q61" s="368"/>
      <c r="R61" s="368"/>
      <c r="S61" s="368"/>
      <c r="T61" s="368"/>
      <c r="U61" s="368"/>
      <c r="V61" s="368"/>
      <c r="W61" s="368"/>
      <c r="X61" s="368"/>
      <c r="Y61" s="368"/>
      <c r="Z61" s="368"/>
      <c r="AA61" s="368"/>
      <c r="AB61" s="368"/>
      <c r="AC61" s="486"/>
      <c r="AD61" s="486"/>
      <c r="AE61" s="486"/>
      <c r="AF61" s="371"/>
    </row>
    <row r="62" spans="1:32" s="369" customFormat="1" ht="33" customHeight="1">
      <c r="A62" s="367"/>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row>
    <row r="63" spans="1:32" s="369" customFormat="1" ht="33" customHeight="1">
      <c r="A63" s="367"/>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row>
    <row r="64" spans="1:32" s="369" customFormat="1" ht="33" customHeight="1">
      <c r="A64" s="367"/>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row>
    <row r="68" spans="1:9" ht="36.950000000000003" customHeight="1">
      <c r="A68" s="487" t="s">
        <v>704</v>
      </c>
      <c r="B68" s="487"/>
    </row>
    <row r="69" spans="1:9" ht="36.950000000000003" customHeight="1">
      <c r="A69" s="333" t="s">
        <v>703</v>
      </c>
      <c r="B69" s="338">
        <v>150</v>
      </c>
    </row>
    <row r="70" spans="1:9" ht="36.950000000000003" customHeight="1">
      <c r="A70" s="333" t="s">
        <v>702</v>
      </c>
      <c r="B70" s="357">
        <f>B69*365</f>
        <v>54750</v>
      </c>
    </row>
    <row r="71" spans="1:9" ht="27" customHeight="1">
      <c r="A71" s="333" t="s">
        <v>866</v>
      </c>
      <c r="B71" s="338">
        <v>1.5</v>
      </c>
    </row>
    <row r="72" spans="1:9" ht="27" customHeight="1">
      <c r="A72" s="333" t="s">
        <v>705</v>
      </c>
      <c r="B72" s="305">
        <v>12.8</v>
      </c>
      <c r="C72" s="408" t="s">
        <v>706</v>
      </c>
      <c r="D72" s="408"/>
      <c r="E72" s="408"/>
      <c r="F72" s="408"/>
      <c r="G72" s="408"/>
      <c r="H72" s="408"/>
      <c r="I72" s="408"/>
    </row>
    <row r="73" spans="1:9" ht="27" customHeight="1">
      <c r="A73" s="356" t="s">
        <v>707</v>
      </c>
      <c r="B73" s="364">
        <f>B72*B70*B71</f>
        <v>1051200</v>
      </c>
    </row>
    <row r="74" spans="1:9" ht="27" customHeight="1"/>
    <row r="75" spans="1:9" s="338" customFormat="1" ht="27" customHeight="1">
      <c r="A75" s="338" t="s">
        <v>716</v>
      </c>
      <c r="B75" s="348">
        <v>52</v>
      </c>
      <c r="F75" s="339"/>
    </row>
    <row r="76" spans="1:9" ht="33" customHeight="1">
      <c r="A76" s="333" t="s">
        <v>708</v>
      </c>
      <c r="B76" s="201">
        <f>B70*B75</f>
        <v>2847000</v>
      </c>
      <c r="C76" s="408" t="s">
        <v>711</v>
      </c>
      <c r="D76" s="408"/>
      <c r="E76" s="408"/>
      <c r="F76" s="408"/>
      <c r="G76" s="408"/>
      <c r="H76" s="408"/>
      <c r="I76" s="408"/>
    </row>
    <row r="77" spans="1:9" ht="33" customHeight="1">
      <c r="A77" s="333" t="s">
        <v>717</v>
      </c>
      <c r="B77" s="348">
        <f>411/1000000</f>
        <v>4.1100000000000002E-4</v>
      </c>
      <c r="D77" s="333" t="s">
        <v>712</v>
      </c>
      <c r="E77" s="333">
        <f>411/1000000</f>
        <v>4.1100000000000002E-4</v>
      </c>
    </row>
    <row r="78" spans="1:9" ht="33" customHeight="1">
      <c r="A78" s="333" t="s">
        <v>710</v>
      </c>
      <c r="B78" s="357">
        <f>B76*B77</f>
        <v>1170.117</v>
      </c>
    </row>
    <row r="79" spans="1:9" ht="33" customHeight="1">
      <c r="A79" s="333" t="s">
        <v>709</v>
      </c>
      <c r="B79" s="305">
        <v>51.34</v>
      </c>
    </row>
    <row r="80" spans="1:9" ht="33" customHeight="1">
      <c r="A80" s="351" t="s">
        <v>718</v>
      </c>
      <c r="B80" s="300">
        <f>B78*B79</f>
        <v>60073.806779999999</v>
      </c>
    </row>
    <row r="83" spans="1:7" ht="27.95" customHeight="1">
      <c r="A83" s="409" t="s">
        <v>719</v>
      </c>
      <c r="B83" s="409"/>
      <c r="C83" s="409"/>
    </row>
    <row r="84" spans="1:7" ht="27" customHeight="1">
      <c r="F84" s="333"/>
      <c r="G84" s="339"/>
    </row>
    <row r="85" spans="1:7" ht="32.1" customHeight="1">
      <c r="A85" s="333" t="s">
        <v>867</v>
      </c>
    </row>
    <row r="86" spans="1:7" ht="21.95" customHeight="1">
      <c r="A86" s="333" t="s">
        <v>720</v>
      </c>
      <c r="B86" s="333">
        <v>170</v>
      </c>
    </row>
    <row r="87" spans="1:7" s="348" customFormat="1" ht="21.95" customHeight="1">
      <c r="A87" s="348" t="s">
        <v>722</v>
      </c>
      <c r="B87" s="348">
        <v>3</v>
      </c>
      <c r="F87" s="349"/>
    </row>
    <row r="88" spans="1:7" ht="21.95" customHeight="1">
      <c r="A88" s="333" t="s">
        <v>721</v>
      </c>
      <c r="B88" s="358">
        <v>20</v>
      </c>
    </row>
    <row r="89" spans="1:7" ht="21.95" customHeight="1">
      <c r="A89" s="351" t="s">
        <v>723</v>
      </c>
      <c r="B89" s="365">
        <f>B86*B87*B88</f>
        <v>10200</v>
      </c>
    </row>
  </sheetData>
  <mergeCells count="36">
    <mergeCell ref="D8:E8"/>
    <mergeCell ref="D9:G9"/>
    <mergeCell ref="D2:E2"/>
    <mergeCell ref="D3:E3"/>
    <mergeCell ref="D4:E4"/>
    <mergeCell ref="D5:E5"/>
    <mergeCell ref="D6:E6"/>
    <mergeCell ref="D7:E7"/>
    <mergeCell ref="AC15:AE15"/>
    <mergeCell ref="J6:U6"/>
    <mergeCell ref="A83:C83"/>
    <mergeCell ref="A1:H1"/>
    <mergeCell ref="A10:C10"/>
    <mergeCell ref="B15:F17"/>
    <mergeCell ref="B28:F30"/>
    <mergeCell ref="B36:C36"/>
    <mergeCell ref="B37:C37"/>
    <mergeCell ref="B43:F45"/>
    <mergeCell ref="B51:C51"/>
    <mergeCell ref="B52:C52"/>
    <mergeCell ref="B53:C53"/>
    <mergeCell ref="B59:F61"/>
    <mergeCell ref="C72:I72"/>
    <mergeCell ref="C76:I76"/>
    <mergeCell ref="AD28:AE28"/>
    <mergeCell ref="AD43:AE43"/>
    <mergeCell ref="AD59:AE59"/>
    <mergeCell ref="AC16:AE16"/>
    <mergeCell ref="AC17:AE17"/>
    <mergeCell ref="AC29:AE29"/>
    <mergeCell ref="AC30:AE30"/>
    <mergeCell ref="AC60:AE60"/>
    <mergeCell ref="AC61:AE61"/>
    <mergeCell ref="A68:B68"/>
    <mergeCell ref="AC44:AE44"/>
    <mergeCell ref="AC45:AE45"/>
  </mergeCells>
  <phoneticPr fontId="4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Q13" sqref="Q13"/>
    </sheetView>
  </sheetViews>
  <sheetFormatPr defaultColWidth="10.85546875" defaultRowHeight="15"/>
  <cols>
    <col min="1" max="1" width="20.7109375" style="245" customWidth="1"/>
    <col min="2" max="3" width="11.28515625" style="245" customWidth="1"/>
    <col min="4" max="5" width="11.28515625" style="323" customWidth="1"/>
    <col min="6" max="6" width="15.42578125" style="245" customWidth="1"/>
    <col min="7" max="10" width="15.42578125" style="245" hidden="1" customWidth="1"/>
    <col min="11" max="16384" width="10.85546875" style="245"/>
  </cols>
  <sheetData>
    <row r="1" spans="1:10" ht="69" customHeight="1">
      <c r="A1" s="497" t="s">
        <v>550</v>
      </c>
      <c r="B1" s="497"/>
      <c r="C1" s="497"/>
      <c r="D1" s="497"/>
      <c r="E1" s="497"/>
      <c r="F1" s="497"/>
      <c r="G1" s="497"/>
      <c r="H1" s="497"/>
      <c r="I1" s="324"/>
      <c r="J1" s="324"/>
    </row>
    <row r="2" spans="1:10" ht="54" customHeight="1">
      <c r="A2" s="325" t="s">
        <v>5</v>
      </c>
      <c r="B2" s="325" t="s">
        <v>6</v>
      </c>
      <c r="C2" s="325" t="s">
        <v>14</v>
      </c>
      <c r="D2" s="326" t="s">
        <v>134</v>
      </c>
      <c r="E2" s="326" t="s">
        <v>135</v>
      </c>
      <c r="F2" s="325" t="s">
        <v>3</v>
      </c>
      <c r="G2" s="325" t="s">
        <v>658</v>
      </c>
      <c r="H2" s="325" t="s">
        <v>659</v>
      </c>
      <c r="I2" s="325" t="s">
        <v>660</v>
      </c>
      <c r="J2" s="325" t="s">
        <v>661</v>
      </c>
    </row>
    <row r="3" spans="1:10" ht="59.1" customHeight="1">
      <c r="A3" s="327" t="s">
        <v>351</v>
      </c>
      <c r="B3" s="328" t="s">
        <v>353</v>
      </c>
      <c r="C3" s="328" t="s">
        <v>354</v>
      </c>
      <c r="D3" s="329" t="s">
        <v>355</v>
      </c>
      <c r="E3" s="329" t="s">
        <v>357</v>
      </c>
      <c r="F3" s="330" t="s">
        <v>547</v>
      </c>
      <c r="G3" s="330"/>
      <c r="H3" s="330"/>
      <c r="I3" s="330"/>
      <c r="J3" s="330"/>
    </row>
    <row r="4" spans="1:10" ht="35.1" customHeight="1">
      <c r="A4" s="327" t="s">
        <v>352</v>
      </c>
      <c r="B4" s="328">
        <v>3</v>
      </c>
      <c r="C4" s="328">
        <v>8</v>
      </c>
      <c r="D4" s="331">
        <v>20</v>
      </c>
      <c r="E4" s="331">
        <v>6</v>
      </c>
      <c r="F4" s="332">
        <v>233988</v>
      </c>
      <c r="G4" s="332">
        <f>CRC_HS_YR1to5*4</f>
        <v>935952</v>
      </c>
      <c r="H4" s="332">
        <f>CRC_HS_YR1to5*11</f>
        <v>2573868</v>
      </c>
      <c r="I4" s="332"/>
      <c r="J4" s="332"/>
    </row>
    <row r="5" spans="1:10" ht="35.1" customHeight="1">
      <c r="A5" s="327" t="s">
        <v>356</v>
      </c>
      <c r="B5" s="328">
        <v>3</v>
      </c>
      <c r="C5" s="328">
        <v>12</v>
      </c>
      <c r="D5" s="331">
        <v>20</v>
      </c>
      <c r="E5" s="331">
        <v>7</v>
      </c>
      <c r="F5" s="332">
        <v>519240</v>
      </c>
      <c r="G5" s="332">
        <f>CRC_HS_YR5*4</f>
        <v>2076960</v>
      </c>
      <c r="H5" s="332">
        <f>CRC_HS_YR5*11</f>
        <v>5711640</v>
      </c>
      <c r="I5" s="332">
        <f>CRC_HSReturn2*25</f>
        <v>51924000</v>
      </c>
      <c r="J5" s="332">
        <f>H5*25</f>
        <v>142791000</v>
      </c>
    </row>
    <row r="6" spans="1:10" ht="24" customHeight="1">
      <c r="A6" s="7"/>
      <c r="D6" s="198"/>
    </row>
    <row r="7" spans="1:10" ht="18.75">
      <c r="A7" s="7"/>
    </row>
    <row r="8" spans="1:10" ht="18.75">
      <c r="A8" s="7"/>
    </row>
    <row r="9" spans="1:10" ht="18.75">
      <c r="A9" s="7"/>
    </row>
    <row r="10" spans="1:10" ht="18.75">
      <c r="A10" s="7"/>
    </row>
    <row r="11" spans="1:10" ht="18.75">
      <c r="A11" s="7"/>
    </row>
    <row r="12" spans="1:10" ht="18.75">
      <c r="A12" s="7"/>
    </row>
    <row r="13" spans="1:10" ht="18.75">
      <c r="A13" s="7"/>
    </row>
    <row r="14" spans="1:10" ht="18.75">
      <c r="A14" s="7"/>
    </row>
    <row r="15" spans="1:10" ht="18.75">
      <c r="A15" s="7"/>
    </row>
    <row r="16" spans="1:10" ht="18.75">
      <c r="A16" s="7"/>
    </row>
    <row r="17" spans="1:1" ht="18.75">
      <c r="A17" s="7"/>
    </row>
    <row r="18" spans="1:1" ht="18.75">
      <c r="A18" s="7"/>
    </row>
    <row r="19" spans="1:1" ht="18.75">
      <c r="A19" s="7"/>
    </row>
  </sheetData>
  <mergeCells count="1">
    <mergeCell ref="A1:H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4" sqref="A4"/>
    </sheetView>
  </sheetViews>
  <sheetFormatPr defaultColWidth="10.85546875" defaultRowHeight="15"/>
  <cols>
    <col min="1" max="1" width="35.85546875" style="159" customWidth="1"/>
    <col min="2" max="2" width="14.140625" style="159" customWidth="1"/>
    <col min="3" max="4" width="15.140625" style="50" customWidth="1"/>
    <col min="5" max="5" width="20.85546875" style="50" customWidth="1"/>
    <col min="6" max="6" width="10.85546875" style="159"/>
    <col min="7" max="7" width="19" style="159" customWidth="1"/>
    <col min="8" max="8" width="13.140625" style="159" customWidth="1"/>
    <col min="9" max="9" width="15.42578125" style="159" customWidth="1"/>
    <col min="10" max="16384" width="10.85546875" style="159"/>
  </cols>
  <sheetData>
    <row r="1" spans="1:10" ht="71.099999999999994" customHeight="1">
      <c r="A1" s="450" t="s">
        <v>358</v>
      </c>
      <c r="B1" s="450"/>
      <c r="C1" s="450"/>
      <c r="D1" s="450"/>
      <c r="E1" s="450"/>
      <c r="G1" s="16" t="s">
        <v>359</v>
      </c>
      <c r="H1" s="17" t="s">
        <v>361</v>
      </c>
      <c r="I1" s="16" t="s">
        <v>362</v>
      </c>
    </row>
    <row r="2" spans="1:10" ht="38.1" customHeight="1">
      <c r="A2" s="86" t="s">
        <v>359</v>
      </c>
      <c r="B2" s="86" t="s">
        <v>133</v>
      </c>
      <c r="C2" s="86" t="s">
        <v>364</v>
      </c>
      <c r="D2" s="86" t="s">
        <v>360</v>
      </c>
      <c r="E2" s="86" t="s">
        <v>883</v>
      </c>
      <c r="H2" s="163" t="s">
        <v>367</v>
      </c>
      <c r="I2" s="163" t="s">
        <v>368</v>
      </c>
      <c r="J2" s="163" t="s">
        <v>33</v>
      </c>
    </row>
    <row r="3" spans="1:10" ht="38.1" customHeight="1">
      <c r="A3" s="165" t="s">
        <v>365</v>
      </c>
      <c r="B3" s="167">
        <v>10</v>
      </c>
      <c r="C3" s="174">
        <v>0.8</v>
      </c>
      <c r="D3" s="171">
        <v>35</v>
      </c>
      <c r="E3" s="170">
        <f>B3*C3*D3*$J$3</f>
        <v>795200</v>
      </c>
      <c r="G3" s="9" t="s">
        <v>366</v>
      </c>
      <c r="H3" s="157">
        <v>8</v>
      </c>
      <c r="I3" s="157">
        <v>355</v>
      </c>
      <c r="J3" s="169">
        <f>I3*H3</f>
        <v>2840</v>
      </c>
    </row>
    <row r="4" spans="1:10" ht="38.1" customHeight="1">
      <c r="A4" s="35" t="s">
        <v>369</v>
      </c>
      <c r="B4" s="168">
        <v>1</v>
      </c>
      <c r="C4" s="175">
        <v>0.35</v>
      </c>
      <c r="D4" s="172">
        <v>135</v>
      </c>
      <c r="E4" s="170">
        <f t="shared" ref="E4:E5" si="0">B4*C4*D4*$J$3</f>
        <v>134190</v>
      </c>
    </row>
    <row r="5" spans="1:10" ht="38.1" customHeight="1">
      <c r="A5" s="165" t="s">
        <v>370</v>
      </c>
      <c r="B5" s="167">
        <v>1</v>
      </c>
      <c r="C5" s="174">
        <v>0.75</v>
      </c>
      <c r="D5" s="172">
        <v>40</v>
      </c>
      <c r="E5" s="170">
        <f t="shared" si="0"/>
        <v>85200</v>
      </c>
    </row>
    <row r="6" spans="1:10" ht="38.1" customHeight="1">
      <c r="A6" s="165" t="s">
        <v>371</v>
      </c>
      <c r="B6" s="167">
        <v>3</v>
      </c>
      <c r="C6" s="174" t="s">
        <v>60</v>
      </c>
      <c r="D6" s="172">
        <v>60000</v>
      </c>
      <c r="E6" s="170">
        <f>B6*D6</f>
        <v>180000</v>
      </c>
    </row>
    <row r="7" spans="1:10" ht="38.1" customHeight="1">
      <c r="A7" s="165" t="s">
        <v>372</v>
      </c>
      <c r="B7" s="167">
        <v>36</v>
      </c>
      <c r="C7" s="174" t="s">
        <v>60</v>
      </c>
      <c r="D7" s="172">
        <v>1500</v>
      </c>
      <c r="E7" s="170">
        <f>B7*D7</f>
        <v>54000</v>
      </c>
    </row>
    <row r="8" spans="1:10" ht="38.1" customHeight="1">
      <c r="A8" s="165" t="s">
        <v>881</v>
      </c>
      <c r="B8" s="167">
        <v>12</v>
      </c>
      <c r="C8" s="174" t="s">
        <v>60</v>
      </c>
      <c r="D8" s="172">
        <v>1500</v>
      </c>
      <c r="E8" s="170">
        <f t="shared" ref="E8:E11" si="1">B8*D8</f>
        <v>18000</v>
      </c>
    </row>
    <row r="9" spans="1:10" ht="38.1" customHeight="1">
      <c r="A9" s="165" t="s">
        <v>373</v>
      </c>
      <c r="B9" s="167">
        <v>12</v>
      </c>
      <c r="C9" s="167" t="s">
        <v>60</v>
      </c>
      <c r="D9" s="172">
        <v>450</v>
      </c>
      <c r="E9" s="170">
        <f t="shared" si="1"/>
        <v>5400</v>
      </c>
    </row>
    <row r="10" spans="1:10" ht="38.1" customHeight="1">
      <c r="A10" s="165" t="s">
        <v>428</v>
      </c>
      <c r="B10" s="167">
        <v>12</v>
      </c>
      <c r="C10" s="167" t="s">
        <v>60</v>
      </c>
      <c r="D10" s="172">
        <v>435</v>
      </c>
      <c r="E10" s="170">
        <f t="shared" si="1"/>
        <v>5220</v>
      </c>
    </row>
    <row r="11" spans="1:10" ht="38.1" customHeight="1">
      <c r="A11" s="165" t="s">
        <v>882</v>
      </c>
      <c r="B11" s="167">
        <v>12</v>
      </c>
      <c r="C11" s="167" t="s">
        <v>60</v>
      </c>
      <c r="D11" s="172">
        <v>535</v>
      </c>
      <c r="E11" s="170">
        <f t="shared" si="1"/>
        <v>6420</v>
      </c>
    </row>
    <row r="12" spans="1:10" ht="21">
      <c r="C12" s="159"/>
      <c r="D12" s="166" t="s">
        <v>47</v>
      </c>
      <c r="E12" s="173">
        <f>SUM(E3:E11)</f>
        <v>1283630</v>
      </c>
      <c r="F12" s="176"/>
    </row>
    <row r="14" spans="1:10" ht="54.95" customHeight="1">
      <c r="A14" s="450" t="s">
        <v>393</v>
      </c>
      <c r="B14" s="450"/>
      <c r="C14" s="450"/>
      <c r="D14" s="450"/>
      <c r="E14" s="450"/>
    </row>
    <row r="15" spans="1:10" ht="54.95" customHeight="1">
      <c r="A15" s="86" t="s">
        <v>359</v>
      </c>
      <c r="B15" s="86" t="s">
        <v>133</v>
      </c>
      <c r="C15" s="86" t="s">
        <v>364</v>
      </c>
      <c r="D15" s="86" t="s">
        <v>360</v>
      </c>
      <c r="E15" s="86" t="s">
        <v>883</v>
      </c>
    </row>
    <row r="16" spans="1:10" ht="54.95" customHeight="1">
      <c r="A16" s="165" t="s">
        <v>365</v>
      </c>
      <c r="B16" s="167">
        <v>10</v>
      </c>
      <c r="C16" s="174">
        <v>0.8</v>
      </c>
      <c r="D16" s="171">
        <v>35</v>
      </c>
      <c r="E16" s="170">
        <f>B16*C16*D16*$J$3</f>
        <v>795200</v>
      </c>
    </row>
    <row r="17" spans="1:5" ht="54.95" customHeight="1">
      <c r="A17" s="35" t="s">
        <v>369</v>
      </c>
      <c r="B17" s="168">
        <v>1</v>
      </c>
      <c r="C17" s="175">
        <v>0.35</v>
      </c>
      <c r="D17" s="172">
        <v>135</v>
      </c>
      <c r="E17" s="170">
        <f t="shared" ref="E17:E18" si="2">B17*C17*D17*$J$3</f>
        <v>134190</v>
      </c>
    </row>
    <row r="18" spans="1:5" ht="54.95" customHeight="1">
      <c r="A18" s="165" t="s">
        <v>370</v>
      </c>
      <c r="B18" s="167">
        <v>1</v>
      </c>
      <c r="C18" s="174">
        <v>0.75</v>
      </c>
      <c r="D18" s="172">
        <v>50</v>
      </c>
      <c r="E18" s="170">
        <f t="shared" si="2"/>
        <v>106500</v>
      </c>
    </row>
    <row r="19" spans="1:5" ht="54.95" customHeight="1">
      <c r="A19" s="165" t="s">
        <v>371</v>
      </c>
      <c r="B19" s="167">
        <v>3</v>
      </c>
      <c r="C19" s="174" t="s">
        <v>60</v>
      </c>
      <c r="D19" s="172">
        <v>60000</v>
      </c>
      <c r="E19" s="170">
        <f>B19*D19</f>
        <v>180000</v>
      </c>
    </row>
    <row r="20" spans="1:5" ht="54.95" customHeight="1">
      <c r="A20" s="165" t="s">
        <v>372</v>
      </c>
      <c r="B20" s="167">
        <v>36</v>
      </c>
      <c r="C20" s="174" t="s">
        <v>60</v>
      </c>
      <c r="D20" s="172">
        <v>1500</v>
      </c>
      <c r="E20" s="170">
        <f>B20*D20</f>
        <v>54000</v>
      </c>
    </row>
    <row r="21" spans="1:5" ht="38.1" customHeight="1">
      <c r="A21" s="165" t="s">
        <v>428</v>
      </c>
      <c r="B21" s="167">
        <v>12</v>
      </c>
      <c r="C21" s="167" t="s">
        <v>60</v>
      </c>
      <c r="D21" s="172">
        <v>435</v>
      </c>
      <c r="E21" s="170">
        <f t="shared" ref="E21:E22" si="3">B21*D21</f>
        <v>5220</v>
      </c>
    </row>
    <row r="22" spans="1:5" ht="38.1" customHeight="1">
      <c r="A22" s="165" t="s">
        <v>882</v>
      </c>
      <c r="B22" s="167">
        <v>12</v>
      </c>
      <c r="C22" s="167" t="s">
        <v>60</v>
      </c>
      <c r="D22" s="172">
        <v>535</v>
      </c>
      <c r="E22" s="170">
        <f t="shared" si="3"/>
        <v>6420</v>
      </c>
    </row>
    <row r="23" spans="1:5" ht="54.95" customHeight="1">
      <c r="A23" s="165"/>
      <c r="B23" s="167"/>
      <c r="C23" s="167"/>
      <c r="D23" s="172"/>
      <c r="E23" s="165"/>
    </row>
    <row r="24" spans="1:5" ht="54.95" customHeight="1">
      <c r="A24" s="165"/>
      <c r="B24" s="165"/>
      <c r="C24" s="165"/>
      <c r="D24" s="172"/>
      <c r="E24" s="165"/>
    </row>
    <row r="25" spans="1:5" ht="54.95" customHeight="1">
      <c r="C25" s="159"/>
      <c r="D25" s="166" t="s">
        <v>47</v>
      </c>
      <c r="E25" s="173">
        <f>SUM(E16:E24)</f>
        <v>1281530</v>
      </c>
    </row>
  </sheetData>
  <mergeCells count="2">
    <mergeCell ref="A1:E1"/>
    <mergeCell ref="A14:E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C6" sqref="C6:I6"/>
    </sheetView>
  </sheetViews>
  <sheetFormatPr defaultColWidth="10.85546875" defaultRowHeight="15"/>
  <cols>
    <col min="1" max="1" width="25.85546875" style="379" customWidth="1"/>
    <col min="2" max="3" width="13" style="379" customWidth="1"/>
    <col min="4" max="4" width="12.28515625" style="379" customWidth="1"/>
    <col min="5" max="5" width="9.85546875" style="379" customWidth="1"/>
    <col min="6" max="6" width="10.140625" style="380" customWidth="1"/>
    <col min="7" max="7" width="9.85546875" style="379" customWidth="1"/>
    <col min="8" max="8" width="15.28515625" style="379" customWidth="1"/>
    <col min="9" max="9" width="11" style="379" bestFit="1" customWidth="1"/>
    <col min="10" max="27" width="10.85546875" style="379"/>
    <col min="28" max="31" width="13.42578125" style="379" customWidth="1"/>
    <col min="32" max="32" width="18.85546875" style="379" customWidth="1"/>
    <col min="33" max="16384" width="10.85546875" style="379"/>
  </cols>
  <sheetData>
    <row r="1" spans="1:9" ht="48.95" customHeight="1">
      <c r="A1" s="489" t="s">
        <v>886</v>
      </c>
      <c r="B1" s="489"/>
      <c r="C1" s="489"/>
      <c r="D1" s="489"/>
      <c r="E1" s="489"/>
      <c r="F1" s="489"/>
      <c r="G1" s="489"/>
      <c r="H1" s="489"/>
    </row>
    <row r="2" spans="1:9" ht="36.950000000000003" customHeight="1">
      <c r="A2" s="421" t="s">
        <v>898</v>
      </c>
      <c r="B2" s="421"/>
    </row>
    <row r="3" spans="1:9" ht="36.950000000000003" customHeight="1">
      <c r="A3" s="379" t="s">
        <v>703</v>
      </c>
      <c r="B3" s="379">
        <v>150</v>
      </c>
    </row>
    <row r="4" spans="1:9" ht="36.950000000000003" customHeight="1">
      <c r="A4" s="379" t="s">
        <v>702</v>
      </c>
      <c r="B4" s="357">
        <f>B3*365</f>
        <v>54750</v>
      </c>
    </row>
    <row r="5" spans="1:9" ht="27" customHeight="1">
      <c r="A5" s="379" t="s">
        <v>866</v>
      </c>
      <c r="B5" s="379">
        <v>1.5</v>
      </c>
    </row>
    <row r="6" spans="1:9" ht="27" customHeight="1">
      <c r="A6" s="379" t="s">
        <v>705</v>
      </c>
      <c r="B6" s="305">
        <v>12.8</v>
      </c>
      <c r="C6" s="409" t="s">
        <v>706</v>
      </c>
      <c r="D6" s="409"/>
      <c r="E6" s="409"/>
      <c r="F6" s="409"/>
      <c r="G6" s="409"/>
      <c r="H6" s="409"/>
      <c r="I6" s="409"/>
    </row>
    <row r="7" spans="1:9" ht="27" customHeight="1">
      <c r="A7" s="382" t="s">
        <v>707</v>
      </c>
      <c r="B7" s="364">
        <f>B6*B4*B5</f>
        <v>1051200</v>
      </c>
    </row>
    <row r="8" spans="1:9" ht="27" customHeight="1"/>
    <row r="9" spans="1:9" ht="27" customHeight="1">
      <c r="A9" s="379" t="s">
        <v>716</v>
      </c>
      <c r="B9" s="379">
        <v>52</v>
      </c>
    </row>
    <row r="10" spans="1:9" ht="33" customHeight="1">
      <c r="A10" s="379" t="s">
        <v>708</v>
      </c>
      <c r="B10" s="201">
        <f>B4*B9</f>
        <v>2847000</v>
      </c>
      <c r="C10" s="408" t="s">
        <v>711</v>
      </c>
      <c r="D10" s="408"/>
      <c r="E10" s="408"/>
      <c r="F10" s="408"/>
      <c r="G10" s="408"/>
      <c r="H10" s="408"/>
      <c r="I10" s="408"/>
    </row>
    <row r="11" spans="1:9" ht="33" customHeight="1">
      <c r="A11" s="379" t="s">
        <v>717</v>
      </c>
      <c r="B11" s="379">
        <f>411/1000000</f>
        <v>4.1100000000000002E-4</v>
      </c>
      <c r="D11" s="379" t="s">
        <v>712</v>
      </c>
      <c r="E11" s="379">
        <f>411/1000000</f>
        <v>4.1100000000000002E-4</v>
      </c>
    </row>
    <row r="12" spans="1:9" ht="33" customHeight="1">
      <c r="A12" s="379" t="s">
        <v>710</v>
      </c>
      <c r="B12" s="357">
        <f>B10*B11</f>
        <v>1170.117</v>
      </c>
    </row>
    <row r="13" spans="1:9" ht="33" customHeight="1">
      <c r="A13" s="379" t="s">
        <v>709</v>
      </c>
      <c r="B13" s="305">
        <v>51.34</v>
      </c>
    </row>
    <row r="14" spans="1:9" ht="33" customHeight="1">
      <c r="A14" s="381" t="s">
        <v>718</v>
      </c>
      <c r="B14" s="383">
        <f>B12*B13</f>
        <v>60073.806779999999</v>
      </c>
    </row>
    <row r="17" spans="1:3" ht="27.95" customHeight="1">
      <c r="A17" s="421" t="s">
        <v>719</v>
      </c>
      <c r="B17" s="421"/>
      <c r="C17" s="384"/>
    </row>
    <row r="18" spans="1:3" ht="32.1" customHeight="1">
      <c r="A18" s="379" t="s">
        <v>867</v>
      </c>
    </row>
    <row r="19" spans="1:3" ht="21.95" customHeight="1">
      <c r="A19" s="379" t="s">
        <v>720</v>
      </c>
      <c r="B19" s="379">
        <v>170</v>
      </c>
    </row>
    <row r="20" spans="1:3" ht="21.95" customHeight="1">
      <c r="A20" s="379" t="s">
        <v>722</v>
      </c>
      <c r="B20" s="379">
        <v>3</v>
      </c>
    </row>
    <row r="21" spans="1:3" ht="21.95" customHeight="1">
      <c r="A21" s="379" t="s">
        <v>721</v>
      </c>
      <c r="B21" s="358">
        <v>20</v>
      </c>
    </row>
    <row r="22" spans="1:3" ht="21.95" customHeight="1">
      <c r="A22" s="381" t="s">
        <v>723</v>
      </c>
      <c r="B22" s="365">
        <f>B19*B20*B21</f>
        <v>10200</v>
      </c>
    </row>
  </sheetData>
  <mergeCells count="5">
    <mergeCell ref="A2:B2"/>
    <mergeCell ref="C6:I6"/>
    <mergeCell ref="C10:I10"/>
    <mergeCell ref="A17:B17"/>
    <mergeCell ref="A1:H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70" zoomScaleNormal="70" workbookViewId="0">
      <selection activeCell="B19" sqref="B19"/>
    </sheetView>
  </sheetViews>
  <sheetFormatPr defaultColWidth="11.42578125" defaultRowHeight="15"/>
  <cols>
    <col min="1" max="1" width="12.7109375" style="159" customWidth="1"/>
    <col min="2" max="2" width="25.7109375" style="226" customWidth="1"/>
    <col min="3" max="3" width="12.7109375" style="159" customWidth="1"/>
    <col min="4" max="5" width="12.7109375" style="50" customWidth="1"/>
    <col min="6" max="6" width="31.42578125" customWidth="1"/>
  </cols>
  <sheetData>
    <row r="1" spans="1:5" ht="60" customHeight="1">
      <c r="A1" s="498" t="s">
        <v>551</v>
      </c>
      <c r="B1" s="499"/>
      <c r="C1" s="500"/>
      <c r="D1" s="500"/>
      <c r="E1" s="500"/>
    </row>
    <row r="2" spans="1:5" ht="53.1" customHeight="1">
      <c r="A2" s="385" t="s">
        <v>538</v>
      </c>
      <c r="B2" s="385" t="s">
        <v>374</v>
      </c>
      <c r="C2" s="385" t="s">
        <v>14</v>
      </c>
      <c r="D2" s="385" t="s">
        <v>621</v>
      </c>
      <c r="E2" s="386" t="s">
        <v>622</v>
      </c>
    </row>
    <row r="3" spans="1:5" ht="53.1" customHeight="1">
      <c r="A3" s="387" t="s">
        <v>517</v>
      </c>
      <c r="B3" s="387" t="s">
        <v>620</v>
      </c>
      <c r="C3" s="388">
        <v>45</v>
      </c>
      <c r="D3" s="389">
        <v>13440</v>
      </c>
      <c r="E3" s="390">
        <f t="shared" ref="E3:E8" si="0">C3*D3</f>
        <v>604800</v>
      </c>
    </row>
    <row r="4" spans="1:5" ht="53.1" customHeight="1">
      <c r="A4" s="387" t="s">
        <v>517</v>
      </c>
      <c r="B4" s="387" t="s">
        <v>619</v>
      </c>
      <c r="C4" s="388">
        <v>1</v>
      </c>
      <c r="D4" s="389">
        <v>18000</v>
      </c>
      <c r="E4" s="390">
        <f t="shared" si="0"/>
        <v>18000</v>
      </c>
    </row>
    <row r="5" spans="1:5" ht="53.1" customHeight="1">
      <c r="A5" s="387" t="s">
        <v>517</v>
      </c>
      <c r="B5" s="387" t="s">
        <v>549</v>
      </c>
      <c r="C5" s="388">
        <v>7</v>
      </c>
      <c r="D5" s="389">
        <v>35000</v>
      </c>
      <c r="E5" s="391">
        <f t="shared" si="0"/>
        <v>245000</v>
      </c>
    </row>
    <row r="6" spans="1:5" ht="53.1" customHeight="1">
      <c r="A6" s="387" t="s">
        <v>517</v>
      </c>
      <c r="B6" s="387" t="s">
        <v>132</v>
      </c>
      <c r="C6" s="392">
        <v>4</v>
      </c>
      <c r="D6" s="389">
        <v>30000</v>
      </c>
      <c r="E6" s="391">
        <f t="shared" si="0"/>
        <v>120000</v>
      </c>
    </row>
    <row r="7" spans="1:5" ht="53.1" customHeight="1">
      <c r="A7" s="387" t="s">
        <v>475</v>
      </c>
      <c r="B7" s="387" t="s">
        <v>548</v>
      </c>
      <c r="C7" s="388">
        <v>6</v>
      </c>
      <c r="D7" s="389">
        <v>40000</v>
      </c>
      <c r="E7" s="391">
        <f t="shared" si="0"/>
        <v>240000</v>
      </c>
    </row>
    <row r="8" spans="1:5" ht="53.1" customHeight="1">
      <c r="A8" s="387" t="s">
        <v>475</v>
      </c>
      <c r="B8" s="387" t="s">
        <v>671</v>
      </c>
      <c r="C8" s="388">
        <v>8</v>
      </c>
      <c r="D8" s="389">
        <f>40000*0.75</f>
        <v>30000</v>
      </c>
      <c r="E8" s="391">
        <f t="shared" si="0"/>
        <v>240000</v>
      </c>
    </row>
    <row r="9" spans="1:5" ht="36" customHeight="1">
      <c r="A9" s="387"/>
      <c r="B9" s="393" t="s">
        <v>618</v>
      </c>
      <c r="C9" s="394">
        <f>SUM(C3:C8)</f>
        <v>71</v>
      </c>
      <c r="D9" s="395"/>
      <c r="E9" s="396">
        <f>SUM(E3:E8)</f>
        <v>1467800</v>
      </c>
    </row>
    <row r="10" spans="1:5" ht="21">
      <c r="D10" s="159"/>
      <c r="E10" s="166"/>
    </row>
  </sheetData>
  <mergeCells count="1">
    <mergeCell ref="A1:E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T44"/>
  <sheetViews>
    <sheetView workbookViewId="0">
      <selection activeCell="K10" sqref="K10"/>
    </sheetView>
  </sheetViews>
  <sheetFormatPr defaultColWidth="11.42578125" defaultRowHeight="15"/>
  <cols>
    <col min="1" max="1" width="15" style="205" bestFit="1" customWidth="1"/>
    <col min="2" max="2" width="15.85546875" style="205" bestFit="1" customWidth="1"/>
    <col min="3" max="3" width="10" style="216" bestFit="1" customWidth="1"/>
    <col min="4" max="4" width="12.28515625" style="205" bestFit="1" customWidth="1"/>
    <col min="5" max="5" width="12.42578125" style="205" bestFit="1" customWidth="1"/>
    <col min="6" max="6" width="12.140625" style="204" customWidth="1"/>
    <col min="7" max="8" width="19.85546875" style="204" customWidth="1"/>
    <col min="9" max="16384" width="11.42578125" style="204"/>
  </cols>
  <sheetData>
    <row r="1" spans="1:20">
      <c r="A1"/>
      <c r="B1"/>
      <c r="C1"/>
      <c r="D1"/>
      <c r="E1"/>
      <c r="F1"/>
      <c r="G1"/>
      <c r="H1"/>
      <c r="I1"/>
      <c r="J1"/>
      <c r="K1"/>
      <c r="L1"/>
      <c r="M1"/>
      <c r="N1"/>
      <c r="O1"/>
      <c r="P1"/>
      <c r="Q1"/>
      <c r="R1"/>
      <c r="S1"/>
      <c r="T1"/>
    </row>
    <row r="2" spans="1:20" ht="35.1" customHeight="1">
      <c r="A2" s="16" t="s">
        <v>539</v>
      </c>
      <c r="B2" s="16" t="s">
        <v>540</v>
      </c>
      <c r="C2" s="16"/>
      <c r="D2" s="16" t="s">
        <v>541</v>
      </c>
      <c r="E2" s="16" t="s">
        <v>542</v>
      </c>
      <c r="F2" s="16" t="s">
        <v>543</v>
      </c>
      <c r="G2"/>
      <c r="H2"/>
      <c r="I2"/>
      <c r="J2"/>
      <c r="K2"/>
      <c r="L2"/>
      <c r="M2"/>
      <c r="N2"/>
      <c r="O2"/>
      <c r="P2"/>
      <c r="Q2"/>
      <c r="R2"/>
      <c r="S2"/>
      <c r="T2"/>
    </row>
    <row r="3" spans="1:20" ht="35.1" customHeight="1">
      <c r="A3" s="16" t="s">
        <v>538</v>
      </c>
      <c r="B3" s="16" t="s">
        <v>401</v>
      </c>
      <c r="C3" s="16" t="s">
        <v>545</v>
      </c>
      <c r="D3" s="16" t="s">
        <v>408</v>
      </c>
      <c r="E3" s="16" t="s">
        <v>416</v>
      </c>
      <c r="F3" s="16" t="s">
        <v>544</v>
      </c>
      <c r="G3"/>
      <c r="H3"/>
      <c r="I3"/>
      <c r="J3"/>
      <c r="K3"/>
      <c r="L3"/>
      <c r="M3"/>
      <c r="N3"/>
      <c r="O3"/>
      <c r="P3"/>
      <c r="Q3"/>
      <c r="R3"/>
      <c r="S3"/>
      <c r="T3"/>
    </row>
    <row r="4" spans="1:20" s="9" customFormat="1" ht="35.1" customHeight="1">
      <c r="A4" s="9" t="s">
        <v>415</v>
      </c>
      <c r="B4" s="9" t="s">
        <v>123</v>
      </c>
      <c r="C4" s="9" t="str">
        <f>CONCATENATE(A$4, ".", B4)</f>
        <v>FWH.Res</v>
      </c>
      <c r="D4" s="220">
        <f>SUMIF('NDRC Format'!$D:$D, 'Data Summary'!$C4, 'NDRC Format'!K:K)</f>
        <v>54557775.751932986</v>
      </c>
      <c r="E4" s="220">
        <f>SUMIF('NDRC Format'!$D:$D, 'Data Summary'!$C4, 'NDRC Format'!L:L)</f>
        <v>21696031.658249252</v>
      </c>
      <c r="F4" s="220">
        <f>SUMIF('NDRC Format'!$D:$D, 'Data Summary'!$C4, 'NDRC Format'!M:M)</f>
        <v>35234831.830090515</v>
      </c>
    </row>
    <row r="5" spans="1:20" s="9" customFormat="1" ht="35.1" customHeight="1">
      <c r="B5" s="9" t="s">
        <v>430</v>
      </c>
      <c r="C5" s="9" t="str">
        <f>CONCATENATE(A$4, ".", B5)</f>
        <v>FWH.Env</v>
      </c>
      <c r="D5" s="220">
        <f>SUMIF('NDRC Format'!$D:$D, 'Data Summary'!$C5, 'NDRC Format'!K:K)</f>
        <v>230709068.77788797</v>
      </c>
      <c r="E5" s="220">
        <f>SUMIF('NDRC Format'!$D:$D, 'Data Summary'!$C5, 'NDRC Format'!L:L)</f>
        <v>91746248.652244851</v>
      </c>
      <c r="F5" s="220">
        <f>SUMIF('NDRC Format'!$D:$D, 'Data Summary'!$C5, 'NDRC Format'!M:M)</f>
        <v>148997922.44147083</v>
      </c>
    </row>
    <row r="6" spans="1:20" s="9" customFormat="1" ht="35.1" customHeight="1">
      <c r="B6" s="9" t="s">
        <v>438</v>
      </c>
      <c r="C6" s="9" t="str">
        <f>CONCATENATE(A$4, ".", B6)</f>
        <v>FWH.Soc</v>
      </c>
      <c r="D6" s="220">
        <f>SUMIF('NDRC Format'!$D:$D, 'Data Summary'!$C6, 'NDRC Format'!K:K)</f>
        <v>10899750.07</v>
      </c>
      <c r="E6" s="220">
        <f>SUMIF('NDRC Format'!$D:$D, 'Data Summary'!$C6, 'NDRC Format'!L:L)</f>
        <v>4334511.7964664437</v>
      </c>
      <c r="F6" s="220">
        <f>SUMIF('NDRC Format'!$D:$D, 'Data Summary'!$C6, 'NDRC Format'!M:M)</f>
        <v>7039342.3377942648</v>
      </c>
    </row>
    <row r="7" spans="1:20" s="9" customFormat="1" ht="35.1" customHeight="1">
      <c r="B7" s="9" t="s">
        <v>419</v>
      </c>
      <c r="C7" s="9" t="str">
        <f>CONCATENATE(A$4, ".", B7)</f>
        <v>FWH.Econ</v>
      </c>
      <c r="D7" s="220">
        <f>SUMIF('NDRC Format'!$D:$D, 'Data Summary'!$C7, 'NDRC Format'!K:K)</f>
        <v>43270680.749999993</v>
      </c>
      <c r="E7" s="220">
        <f>SUMIF('NDRC Format'!$D:$D, 'Data Summary'!$C7, 'NDRC Format'!L:L)</f>
        <v>17207484.111790139</v>
      </c>
      <c r="F7" s="220">
        <f>SUMIF('NDRC Format'!$D:$D, 'Data Summary'!$C7, 'NDRC Format'!M:M)</f>
        <v>27945332.051880192</v>
      </c>
    </row>
    <row r="8" spans="1:20" s="9" customFormat="1" ht="35.1" customHeight="1">
      <c r="B8" s="9" t="s">
        <v>462</v>
      </c>
      <c r="C8" s="227" t="str">
        <f t="shared" ref="C8" si="0">CONCATENATE(A$4, ".", B8)</f>
        <v>FWH.Life</v>
      </c>
      <c r="D8" s="228">
        <f>SUMIF('NDRC Format'!$D:$D, 'Data Summary'!$C8, 'NDRC Format'!K:K)</f>
        <v>54348010.200000003</v>
      </c>
      <c r="E8" s="228">
        <f>SUMIF('NDRC Format'!$D:$D, 'Data Summary'!$C8, 'NDRC Format'!L:L)</f>
        <v>41416603.135454349</v>
      </c>
      <c r="F8" s="228">
        <f>SUMIF('NDRC Format'!$D:$D, 'Data Summary'!$C8, 'NDRC Format'!M:M)</f>
        <v>47407092.269517928</v>
      </c>
    </row>
    <row r="9" spans="1:20" s="9" customFormat="1" ht="35.1" customHeight="1">
      <c r="A9" s="9" t="s">
        <v>475</v>
      </c>
      <c r="B9" s="9" t="s">
        <v>123</v>
      </c>
      <c r="C9" s="9" t="str">
        <f>CONCATENATE(A$9, ".", B9)</f>
        <v>BWP.Res</v>
      </c>
      <c r="D9" s="220">
        <f>SUMIF('NDRC Format'!$D:$D, 'Data Summary'!$C9, 'NDRC Format'!K:K)</f>
        <v>450000.00000000017</v>
      </c>
      <c r="E9" s="220">
        <f>SUMIF('NDRC Format'!$D:$D, 'Data Summary'!$C9, 'NDRC Format'!L:L)</f>
        <v>174494.26498042868</v>
      </c>
      <c r="F9" s="220">
        <f>SUMIF('NDRC Format'!$D:$D, 'Data Summary'!$C9, 'NDRC Format'!M:M)</f>
        <v>287916.41490687273</v>
      </c>
    </row>
    <row r="10" spans="1:20" s="9" customFormat="1" ht="35.1" customHeight="1">
      <c r="B10" s="9" t="s">
        <v>430</v>
      </c>
      <c r="C10" s="9" t="str">
        <f>CONCATENATE(A$9, ".", B10)</f>
        <v>BWP.Env</v>
      </c>
      <c r="D10" s="220">
        <f>SUMIF('NDRC Format'!$D:$D, 'Data Summary'!$C10, 'NDRC Format'!K:K)</f>
        <v>9997992</v>
      </c>
      <c r="E10" s="220">
        <f>SUMIF('NDRC Format'!$D:$D, 'Data Summary'!$C10, 'NDRC Format'!L:L)</f>
        <v>3876871.7007115693</v>
      </c>
      <c r="F10" s="220">
        <f>SUMIF('NDRC Format'!$D:$D, 'Data Summary'!$C10, 'NDRC Format'!M:M)</f>
        <v>6396857.8064613175</v>
      </c>
    </row>
    <row r="11" spans="1:20" s="9" customFormat="1" ht="35.1" customHeight="1">
      <c r="B11" s="9" t="s">
        <v>438</v>
      </c>
      <c r="C11" s="9" t="str">
        <f>CONCATENATE(A$9, ".", B11)</f>
        <v>BWP.Soc</v>
      </c>
      <c r="D11" s="220">
        <f>SUMIF('NDRC Format'!$D:$D, 'Data Summary'!$C11, 'NDRC Format'!K:K)</f>
        <v>0</v>
      </c>
      <c r="E11" s="220">
        <f>SUMIF('NDRC Format'!$D:$D, 'Data Summary'!$C11, 'NDRC Format'!L:L)</f>
        <v>0</v>
      </c>
      <c r="F11" s="220">
        <f>SUMIF('NDRC Format'!$D:$D, 'Data Summary'!$C11, 'NDRC Format'!M:M)</f>
        <v>0</v>
      </c>
    </row>
    <row r="12" spans="1:20" s="9" customFormat="1" ht="35.1" customHeight="1">
      <c r="B12" s="9" t="s">
        <v>419</v>
      </c>
      <c r="C12" s="9" t="str">
        <f>CONCATENATE(A$9, ".", B12)</f>
        <v>BWP.Econ</v>
      </c>
      <c r="D12" s="220">
        <f>SUMIF('NDRC Format'!$D:$D, 'Data Summary'!$C12, 'NDRC Format'!K:K)</f>
        <v>129043900</v>
      </c>
      <c r="E12" s="220">
        <f>SUMIF('NDRC Format'!$D:$D, 'Data Summary'!$C12, 'NDRC Format'!L:L)</f>
        <v>49917657.611089267</v>
      </c>
      <c r="F12" s="220">
        <f>SUMIF('NDRC Format'!$D:$D, 'Data Summary'!$C12, 'NDRC Format'!M:M)</f>
        <v>82484422.593398809</v>
      </c>
    </row>
    <row r="13" spans="1:20" s="9" customFormat="1" ht="35.1" customHeight="1">
      <c r="B13" s="9" t="s">
        <v>462</v>
      </c>
      <c r="C13" s="227" t="str">
        <f t="shared" ref="C13" si="1">CONCATENATE(A$9, ".", B13)</f>
        <v>BWP.Life</v>
      </c>
      <c r="D13" s="228">
        <f>SUMIF('NDRC Format'!$D:$D, 'Data Summary'!$C13, 'NDRC Format'!K:K)</f>
        <v>73330800</v>
      </c>
      <c r="E13" s="228">
        <f>SUMIF('NDRC Format'!$D:$D, 'Data Summary'!$C13, 'NDRC Format'!L:L)</f>
        <v>38182458.678939529</v>
      </c>
      <c r="F13" s="228">
        <f>SUMIF('NDRC Format'!$D:$D, 'Data Summary'!$C13, 'NDRC Format'!M:M)</f>
        <v>52893471.949329413</v>
      </c>
    </row>
    <row r="14" spans="1:20" s="9" customFormat="1" ht="35.1" customHeight="1">
      <c r="A14" s="9" t="s">
        <v>517</v>
      </c>
      <c r="B14" s="9" t="s">
        <v>123</v>
      </c>
      <c r="C14" s="9" t="str">
        <f>CONCATENATE(A$14, ".", B14)</f>
        <v>CRC.Res</v>
      </c>
      <c r="D14" s="220">
        <f>SUMIF('NDRC Format'!$D:$D, 'Data Summary'!$C14, 'NDRC Format'!K:K)</f>
        <v>0</v>
      </c>
      <c r="E14" s="220">
        <f>SUMIF('NDRC Format'!$D:$D, 'Data Summary'!$C14, 'NDRC Format'!L:L)</f>
        <v>0</v>
      </c>
      <c r="F14" s="220">
        <f>SUMIF('NDRC Format'!$D:$D, 'Data Summary'!$C14, 'NDRC Format'!M:M)</f>
        <v>0</v>
      </c>
    </row>
    <row r="15" spans="1:20" s="9" customFormat="1" ht="35.1" customHeight="1">
      <c r="B15" s="9" t="s">
        <v>430</v>
      </c>
      <c r="C15" s="9" t="str">
        <f>CONCATENATE(A$14, ".", B15)</f>
        <v>CRC.Env</v>
      </c>
      <c r="D15" s="220">
        <f>SUMIF('NDRC Format'!$D:$D, 'Data Summary'!$C15, 'NDRC Format'!K:K)</f>
        <v>1624836.1673699988</v>
      </c>
      <c r="E15" s="220">
        <f>SUMIF('NDRC Format'!$D:$D, 'Data Summary'!$C15, 'NDRC Format'!L:L)</f>
        <v>630054.65053076646</v>
      </c>
      <c r="F15" s="220">
        <f>SUMIF('NDRC Format'!$D:$D, 'Data Summary'!$C15, 'NDRC Format'!M:M)</f>
        <v>1039593.3424893188</v>
      </c>
    </row>
    <row r="16" spans="1:20" s="9" customFormat="1" ht="35.1" customHeight="1">
      <c r="B16" s="9" t="s">
        <v>438</v>
      </c>
      <c r="C16" s="9" t="str">
        <f>CONCATENATE(A$14, ".", B16)</f>
        <v>CRC.Soc</v>
      </c>
      <c r="D16" s="220">
        <f>SUMIF('NDRC Format'!$D:$D, 'Data Summary'!$C16, 'NDRC Format'!K:K)</f>
        <v>1035811.8000000004</v>
      </c>
      <c r="E16" s="220">
        <f>SUMIF('NDRC Format'!$D:$D, 'Data Summary'!$C16, 'NDRC Format'!L:L)</f>
        <v>401651.59710901068</v>
      </c>
      <c r="F16" s="220">
        <f>SUMIF('NDRC Format'!$D:$D, 'Data Summary'!$C16, 'NDRC Format'!M:M)</f>
        <v>662727.15549829882</v>
      </c>
    </row>
    <row r="17" spans="1:20" s="9" customFormat="1" ht="35.1" customHeight="1">
      <c r="B17" s="9" t="s">
        <v>419</v>
      </c>
      <c r="C17" s="9" t="str">
        <f>CONCATENATE(A$14, ".", B17)</f>
        <v>CRC.Econ</v>
      </c>
      <c r="D17" s="220">
        <f>SUMIF('NDRC Format'!$D:$D, 'Data Summary'!$C17, 'NDRC Format'!K:K)</f>
        <v>110230619.1780822</v>
      </c>
      <c r="E17" s="220">
        <f>SUMIF('NDRC Format'!$D:$D, 'Data Summary'!$C17, 'NDRC Format'!L:L)</f>
        <v>38215463.716252483</v>
      </c>
      <c r="F17" s="220">
        <f>SUMIF('NDRC Format'!$D:$D, 'Data Summary'!$C17, 'NDRC Format'!M:M)</f>
        <v>67152422.634843513</v>
      </c>
    </row>
    <row r="18" spans="1:20" s="9" customFormat="1" ht="35.1" customHeight="1">
      <c r="B18" s="9" t="s">
        <v>462</v>
      </c>
      <c r="C18" s="227" t="str">
        <f t="shared" ref="C18" si="2">CONCATENATE(A$14, ".", B18)</f>
        <v>CRC.Life</v>
      </c>
      <c r="D18" s="228">
        <f>SUMIF('NDRC Format'!$D:$D, 'Data Summary'!$C18, 'NDRC Format'!K:K)</f>
        <v>103890000</v>
      </c>
      <c r="E18" s="228">
        <f>SUMIF('NDRC Format'!$D:$D, 'Data Summary'!$C18, 'NDRC Format'!L:L)</f>
        <v>69281397.209300131</v>
      </c>
      <c r="F18" s="228">
        <f>SUMIF('NDRC Format'!$D:$D, 'Data Summary'!$C18, 'NDRC Format'!M:M)</f>
        <v>84265412.11220026</v>
      </c>
    </row>
    <row r="19" spans="1:20">
      <c r="A19"/>
      <c r="B19"/>
      <c r="C19"/>
      <c r="D19"/>
      <c r="E19"/>
      <c r="F19"/>
      <c r="G19"/>
      <c r="H19"/>
      <c r="I19"/>
      <c r="J19"/>
      <c r="K19"/>
      <c r="L19"/>
      <c r="M19"/>
      <c r="N19"/>
      <c r="O19"/>
      <c r="P19"/>
      <c r="Q19"/>
      <c r="R19"/>
      <c r="S19"/>
      <c r="T19"/>
    </row>
    <row r="20" spans="1:20">
      <c r="A20"/>
      <c r="B20"/>
      <c r="C20"/>
      <c r="D20"/>
      <c r="E20"/>
      <c r="F20"/>
      <c r="G20"/>
      <c r="H20"/>
      <c r="I20"/>
      <c r="J20"/>
      <c r="K20"/>
      <c r="L20"/>
      <c r="M20"/>
      <c r="N20"/>
      <c r="O20"/>
      <c r="P20"/>
      <c r="Q20"/>
      <c r="R20"/>
      <c r="S20"/>
      <c r="T20"/>
    </row>
    <row r="21" spans="1:20">
      <c r="A21"/>
      <c r="B21"/>
      <c r="C21"/>
      <c r="D21"/>
      <c r="E21"/>
      <c r="F21"/>
      <c r="G21"/>
      <c r="H21"/>
      <c r="I21"/>
      <c r="J21"/>
      <c r="K21"/>
      <c r="L21"/>
      <c r="M21"/>
      <c r="N21"/>
      <c r="O21"/>
      <c r="P21"/>
      <c r="Q21"/>
      <c r="R21"/>
      <c r="S21"/>
      <c r="T21"/>
    </row>
    <row r="22" spans="1:20">
      <c r="A22"/>
      <c r="B22"/>
      <c r="C22"/>
      <c r="D22"/>
      <c r="E22"/>
      <c r="F22"/>
      <c r="G22"/>
      <c r="H22"/>
      <c r="I22"/>
      <c r="J22"/>
      <c r="K22"/>
      <c r="L22"/>
      <c r="M22"/>
      <c r="N22"/>
      <c r="O22"/>
      <c r="P22"/>
      <c r="Q22"/>
      <c r="R22"/>
      <c r="S22"/>
      <c r="T22"/>
    </row>
    <row r="23" spans="1:20">
      <c r="A23"/>
      <c r="B23"/>
      <c r="C23"/>
      <c r="D23"/>
      <c r="E23"/>
      <c r="F23"/>
      <c r="G23"/>
      <c r="H23"/>
      <c r="I23"/>
      <c r="J23"/>
      <c r="K23"/>
      <c r="L23"/>
      <c r="M23"/>
      <c r="N23"/>
      <c r="O23"/>
      <c r="P23"/>
      <c r="Q23"/>
      <c r="R23"/>
      <c r="S23"/>
      <c r="T23"/>
    </row>
    <row r="24" spans="1:20">
      <c r="A24"/>
      <c r="B24"/>
      <c r="C24"/>
      <c r="D24"/>
      <c r="E24"/>
      <c r="F24"/>
      <c r="G24"/>
      <c r="H24"/>
      <c r="I24"/>
      <c r="J24"/>
      <c r="K24"/>
      <c r="L24"/>
      <c r="M24"/>
      <c r="N24"/>
      <c r="O24"/>
      <c r="P24"/>
      <c r="Q24"/>
      <c r="R24"/>
      <c r="S24"/>
      <c r="T24"/>
    </row>
    <row r="25" spans="1:20">
      <c r="A25"/>
      <c r="B25"/>
      <c r="C25"/>
      <c r="D25"/>
      <c r="E25"/>
      <c r="F25"/>
      <c r="G25"/>
      <c r="H25"/>
      <c r="I25"/>
      <c r="J25"/>
      <c r="K25"/>
      <c r="L25"/>
      <c r="M25"/>
      <c r="N25"/>
      <c r="O25"/>
      <c r="P25"/>
      <c r="Q25"/>
      <c r="R25"/>
      <c r="S25"/>
      <c r="T25"/>
    </row>
    <row r="26" spans="1:20">
      <c r="A26"/>
      <c r="B26"/>
      <c r="C26"/>
      <c r="D26"/>
      <c r="E26"/>
      <c r="F26"/>
      <c r="G26"/>
      <c r="H26"/>
      <c r="I26"/>
      <c r="J26"/>
      <c r="K26"/>
      <c r="L26"/>
      <c r="M26"/>
      <c r="N26"/>
      <c r="O26"/>
      <c r="P26"/>
      <c r="Q26"/>
      <c r="R26"/>
      <c r="S26"/>
      <c r="T26"/>
    </row>
    <row r="27" spans="1:20">
      <c r="A27"/>
      <c r="B27"/>
      <c r="C27"/>
      <c r="D27"/>
      <c r="E27"/>
      <c r="F27"/>
      <c r="G27"/>
      <c r="H27"/>
      <c r="I27"/>
      <c r="J27"/>
      <c r="K27"/>
      <c r="L27"/>
      <c r="M27"/>
      <c r="N27"/>
      <c r="O27"/>
      <c r="P27"/>
      <c r="Q27"/>
      <c r="R27"/>
      <c r="S27"/>
      <c r="T27"/>
    </row>
    <row r="28" spans="1:20">
      <c r="A28"/>
      <c r="B28"/>
      <c r="C28"/>
      <c r="D28"/>
      <c r="E28"/>
      <c r="F28"/>
      <c r="G28"/>
      <c r="H28"/>
      <c r="I28"/>
      <c r="J28"/>
      <c r="K28"/>
      <c r="L28"/>
      <c r="M28"/>
      <c r="N28"/>
      <c r="O28"/>
      <c r="P28"/>
      <c r="Q28"/>
      <c r="R28"/>
      <c r="S28"/>
      <c r="T28"/>
    </row>
    <row r="29" spans="1:20">
      <c r="A29"/>
      <c r="B29"/>
      <c r="C29"/>
      <c r="D29"/>
      <c r="E29"/>
      <c r="F29"/>
      <c r="G29"/>
      <c r="H29"/>
      <c r="I29"/>
      <c r="J29"/>
      <c r="K29"/>
      <c r="L29"/>
      <c r="M29"/>
      <c r="N29"/>
      <c r="O29"/>
      <c r="P29"/>
      <c r="Q29"/>
      <c r="R29"/>
      <c r="S29"/>
      <c r="T29"/>
    </row>
    <row r="30" spans="1:20">
      <c r="A30"/>
      <c r="B30"/>
      <c r="C30"/>
      <c r="D30"/>
      <c r="E30"/>
      <c r="F30"/>
      <c r="G30"/>
      <c r="H30"/>
      <c r="I30"/>
      <c r="J30"/>
      <c r="K30"/>
      <c r="L30"/>
      <c r="M30"/>
      <c r="N30"/>
      <c r="O30"/>
      <c r="P30"/>
      <c r="Q30"/>
      <c r="R30"/>
      <c r="S30"/>
      <c r="T30"/>
    </row>
    <row r="31" spans="1:20">
      <c r="A31"/>
      <c r="B31"/>
      <c r="C31"/>
      <c r="D31"/>
      <c r="E31"/>
      <c r="F31"/>
      <c r="G31"/>
      <c r="H31"/>
      <c r="I31"/>
      <c r="J31"/>
      <c r="K31"/>
      <c r="L31"/>
      <c r="M31"/>
      <c r="N31"/>
      <c r="O31"/>
      <c r="P31"/>
      <c r="Q31"/>
      <c r="R31"/>
      <c r="S31"/>
      <c r="T31"/>
    </row>
    <row r="32" spans="1:20">
      <c r="A32"/>
      <c r="B32"/>
      <c r="C32"/>
      <c r="D32"/>
      <c r="E32"/>
      <c r="F32"/>
      <c r="G32"/>
      <c r="H32"/>
      <c r="I32"/>
      <c r="J32"/>
      <c r="K32"/>
      <c r="L32"/>
      <c r="M32"/>
      <c r="N32"/>
      <c r="O32"/>
      <c r="P32"/>
      <c r="Q32"/>
      <c r="R32"/>
      <c r="S32"/>
      <c r="T32"/>
    </row>
    <row r="33" spans="1:20">
      <c r="A33"/>
      <c r="B33"/>
      <c r="C33"/>
      <c r="D33"/>
      <c r="E33"/>
      <c r="F33"/>
      <c r="G33"/>
      <c r="H33"/>
      <c r="I33"/>
      <c r="J33"/>
      <c r="K33"/>
      <c r="L33"/>
      <c r="M33"/>
      <c r="N33"/>
      <c r="O33"/>
      <c r="P33"/>
      <c r="Q33"/>
      <c r="R33"/>
      <c r="S33"/>
      <c r="T33"/>
    </row>
    <row r="34" spans="1:20">
      <c r="A34"/>
      <c r="B34"/>
      <c r="C34"/>
      <c r="D34"/>
      <c r="E34"/>
      <c r="F34"/>
      <c r="G34"/>
      <c r="H34"/>
      <c r="I34"/>
      <c r="J34"/>
      <c r="K34"/>
      <c r="L34"/>
      <c r="M34"/>
      <c r="N34"/>
      <c r="O34"/>
      <c r="P34"/>
      <c r="Q34"/>
      <c r="R34"/>
      <c r="S34"/>
      <c r="T34"/>
    </row>
    <row r="35" spans="1:20">
      <c r="A35"/>
      <c r="B35"/>
      <c r="C35"/>
      <c r="D35"/>
      <c r="E35"/>
      <c r="F35"/>
      <c r="G35"/>
      <c r="H35"/>
      <c r="I35"/>
      <c r="J35"/>
      <c r="K35"/>
      <c r="L35"/>
      <c r="M35"/>
      <c r="N35"/>
      <c r="O35"/>
      <c r="P35"/>
      <c r="Q35"/>
      <c r="R35"/>
      <c r="S35"/>
      <c r="T35"/>
    </row>
    <row r="36" spans="1:20">
      <c r="A36"/>
      <c r="B36"/>
      <c r="C36"/>
      <c r="D36"/>
      <c r="E36"/>
      <c r="F36"/>
      <c r="G36"/>
      <c r="H36"/>
      <c r="I36"/>
      <c r="J36"/>
      <c r="K36"/>
      <c r="L36"/>
      <c r="M36"/>
      <c r="N36"/>
      <c r="O36"/>
      <c r="P36"/>
      <c r="Q36"/>
      <c r="R36"/>
      <c r="S36"/>
      <c r="T36"/>
    </row>
    <row r="37" spans="1:20">
      <c r="A37"/>
      <c r="B37"/>
      <c r="C37"/>
      <c r="D37"/>
      <c r="E37"/>
      <c r="F37"/>
      <c r="G37"/>
      <c r="H37"/>
      <c r="I37"/>
      <c r="J37"/>
      <c r="K37"/>
      <c r="L37"/>
      <c r="M37"/>
      <c r="N37"/>
      <c r="O37"/>
      <c r="P37"/>
      <c r="Q37"/>
      <c r="R37"/>
      <c r="S37"/>
      <c r="T37"/>
    </row>
    <row r="38" spans="1:20">
      <c r="A38"/>
      <c r="B38"/>
      <c r="C38"/>
      <c r="D38"/>
      <c r="E38"/>
      <c r="F38"/>
      <c r="G38"/>
      <c r="H38"/>
      <c r="I38"/>
      <c r="J38"/>
      <c r="K38"/>
      <c r="L38"/>
      <c r="M38"/>
      <c r="N38"/>
      <c r="O38"/>
      <c r="P38"/>
      <c r="Q38"/>
      <c r="R38"/>
      <c r="S38"/>
      <c r="T38"/>
    </row>
    <row r="39" spans="1:20">
      <c r="A39"/>
      <c r="B39"/>
      <c r="C39"/>
      <c r="D39"/>
      <c r="E39"/>
      <c r="F39"/>
      <c r="G39"/>
      <c r="H39"/>
      <c r="I39"/>
      <c r="J39"/>
      <c r="K39"/>
      <c r="L39"/>
      <c r="M39"/>
      <c r="N39"/>
      <c r="O39"/>
      <c r="P39"/>
      <c r="Q39"/>
      <c r="R39"/>
      <c r="S39"/>
      <c r="T39"/>
    </row>
    <row r="40" spans="1:20">
      <c r="A40"/>
      <c r="B40"/>
      <c r="C40"/>
      <c r="D40"/>
      <c r="E40"/>
      <c r="F40"/>
      <c r="G40"/>
      <c r="H40"/>
      <c r="I40"/>
      <c r="J40"/>
      <c r="K40"/>
      <c r="L40"/>
      <c r="M40"/>
      <c r="N40"/>
      <c r="O40"/>
      <c r="P40"/>
      <c r="Q40"/>
      <c r="R40"/>
      <c r="S40"/>
      <c r="T40"/>
    </row>
    <row r="41" spans="1:20">
      <c r="A41"/>
      <c r="B41"/>
      <c r="C41"/>
      <c r="D41"/>
      <c r="E41"/>
      <c r="F41"/>
      <c r="G41"/>
      <c r="H41"/>
      <c r="I41"/>
      <c r="J41"/>
      <c r="K41"/>
      <c r="L41"/>
      <c r="M41"/>
      <c r="N41"/>
      <c r="O41"/>
      <c r="P41"/>
      <c r="Q41"/>
      <c r="R41"/>
      <c r="S41"/>
      <c r="T41"/>
    </row>
    <row r="42" spans="1:20">
      <c r="A42"/>
      <c r="B42"/>
      <c r="C42"/>
      <c r="D42"/>
      <c r="E42"/>
      <c r="F42"/>
      <c r="G42"/>
      <c r="H42"/>
      <c r="I42"/>
      <c r="J42"/>
      <c r="K42"/>
      <c r="L42"/>
      <c r="M42"/>
      <c r="N42"/>
      <c r="O42"/>
      <c r="P42"/>
      <c r="Q42"/>
      <c r="R42"/>
      <c r="S42"/>
      <c r="T42"/>
    </row>
    <row r="43" spans="1:20">
      <c r="A43"/>
      <c r="B43"/>
      <c r="C43"/>
      <c r="D43"/>
      <c r="E43"/>
      <c r="F43"/>
      <c r="G43"/>
      <c r="H43"/>
      <c r="I43"/>
      <c r="J43"/>
      <c r="K43"/>
      <c r="L43"/>
      <c r="M43"/>
      <c r="N43"/>
      <c r="O43"/>
      <c r="P43"/>
      <c r="Q43"/>
      <c r="R43"/>
      <c r="S43"/>
      <c r="T43"/>
    </row>
    <row r="44" spans="1:20">
      <c r="A44"/>
      <c r="B44"/>
      <c r="C44"/>
      <c r="D44"/>
      <c r="E44"/>
      <c r="F44"/>
      <c r="G44"/>
      <c r="H44"/>
      <c r="I44"/>
      <c r="J44"/>
      <c r="K44"/>
      <c r="L44"/>
      <c r="M44"/>
      <c r="N44"/>
      <c r="O44"/>
      <c r="P44"/>
      <c r="Q44"/>
      <c r="R44"/>
      <c r="S44"/>
      <c r="T4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BD272"/>
  <sheetViews>
    <sheetView tabSelected="1" topLeftCell="A133" zoomScale="70" zoomScaleNormal="70" zoomScaleSheetLayoutView="25" workbookViewId="0">
      <selection activeCell="E140" sqref="E140:E141"/>
    </sheetView>
  </sheetViews>
  <sheetFormatPr defaultColWidth="10.85546875" defaultRowHeight="15"/>
  <cols>
    <col min="1" max="1" width="8" style="1" customWidth="1"/>
    <col min="2" max="2" width="14.140625" style="1" customWidth="1"/>
    <col min="3" max="3" width="13.85546875" style="158" customWidth="1"/>
    <col min="4" max="4" width="13.85546875" style="214" hidden="1" customWidth="1"/>
    <col min="5" max="5" width="38.42578125" style="158" customWidth="1"/>
    <col min="6" max="6" width="8.28515625" style="158" customWidth="1"/>
    <col min="7" max="7" width="42.42578125" style="20" customWidth="1"/>
    <col min="8" max="8" width="49.85546875" style="158" customWidth="1"/>
    <col min="9" max="9" width="20.140625" style="158" customWidth="1"/>
    <col min="10" max="10" width="31.7109375" style="238" customWidth="1"/>
    <col min="11" max="11" width="20.7109375" style="158" customWidth="1"/>
    <col min="12" max="12" width="19.7109375" style="158" customWidth="1"/>
    <col min="13" max="13" width="14.42578125" style="158" customWidth="1"/>
    <col min="14" max="14" width="2" style="184" customWidth="1"/>
    <col min="15" max="15" width="17.85546875" style="131" customWidth="1"/>
    <col min="16" max="16" width="15.28515625" style="246" customWidth="1"/>
    <col min="17" max="18" width="17.85546875" style="246" customWidth="1"/>
    <col min="19" max="19" width="17.85546875" style="206" customWidth="1"/>
    <col min="20" max="20" width="16.28515625" style="219" customWidth="1"/>
    <col min="21" max="23" width="11" style="158" bestFit="1" customWidth="1"/>
    <col min="24" max="24" width="12.140625" style="158" bestFit="1" customWidth="1"/>
    <col min="25" max="50" width="12" style="158" bestFit="1" customWidth="1"/>
    <col min="51" max="51" width="2" style="185" customWidth="1"/>
    <col min="52" max="16384" width="10.85546875" style="158"/>
  </cols>
  <sheetData>
    <row r="1" spans="1:56" ht="18" customHeight="1">
      <c r="K1" s="187" t="s">
        <v>413</v>
      </c>
      <c r="L1" s="402">
        <v>7.0000000000000007E-2</v>
      </c>
      <c r="T1" s="218" t="s">
        <v>409</v>
      </c>
      <c r="U1" s="193">
        <f t="shared" ref="U1:AX1" si="0">(1+M_PVRate1)^(-U4)</f>
        <v>1</v>
      </c>
      <c r="V1" s="193">
        <f t="shared" si="0"/>
        <v>0.93457943925233644</v>
      </c>
      <c r="W1" s="193">
        <f t="shared" si="0"/>
        <v>0.87343872827321156</v>
      </c>
      <c r="X1" s="193">
        <f t="shared" si="0"/>
        <v>0.81629787689085187</v>
      </c>
      <c r="Y1" s="193">
        <f t="shared" si="0"/>
        <v>0.7628952120475252</v>
      </c>
      <c r="Z1" s="193">
        <f t="shared" si="0"/>
        <v>0.71298617948366838</v>
      </c>
      <c r="AA1" s="193">
        <f t="shared" si="0"/>
        <v>0.66634222381651254</v>
      </c>
      <c r="AB1" s="193">
        <f t="shared" si="0"/>
        <v>0.62274974188459109</v>
      </c>
      <c r="AC1" s="193">
        <f t="shared" si="0"/>
        <v>0.5820091045650384</v>
      </c>
      <c r="AD1" s="193">
        <f t="shared" si="0"/>
        <v>0.54393374258414806</v>
      </c>
      <c r="AE1" s="193">
        <f t="shared" si="0"/>
        <v>0.5083492921347178</v>
      </c>
      <c r="AF1" s="193">
        <f t="shared" si="0"/>
        <v>0.47509279638758667</v>
      </c>
      <c r="AG1" s="193">
        <f t="shared" si="0"/>
        <v>0.44401195924073528</v>
      </c>
      <c r="AH1" s="193">
        <f t="shared" si="0"/>
        <v>0.41496444788853759</v>
      </c>
      <c r="AI1" s="193">
        <f t="shared" si="0"/>
        <v>0.3878172410173249</v>
      </c>
      <c r="AJ1" s="193">
        <f t="shared" si="0"/>
        <v>0.36244601964235967</v>
      </c>
      <c r="AK1" s="193">
        <f t="shared" si="0"/>
        <v>0.33873459779659787</v>
      </c>
      <c r="AL1" s="193">
        <f t="shared" si="0"/>
        <v>0.31657439046411018</v>
      </c>
      <c r="AM1" s="193">
        <f t="shared" si="0"/>
        <v>0.29586391632159825</v>
      </c>
      <c r="AN1" s="193">
        <f t="shared" si="0"/>
        <v>0.27650833301083949</v>
      </c>
      <c r="AO1" s="193">
        <f t="shared" si="0"/>
        <v>0.2584190028138687</v>
      </c>
      <c r="AP1" s="193">
        <f t="shared" si="0"/>
        <v>0.24151308674193336</v>
      </c>
      <c r="AQ1" s="193">
        <f t="shared" si="0"/>
        <v>0.22571316517937698</v>
      </c>
      <c r="AR1" s="193">
        <f t="shared" si="0"/>
        <v>0.21094688334521211</v>
      </c>
      <c r="AS1" s="193">
        <f t="shared" si="0"/>
        <v>0.19714661994879637</v>
      </c>
      <c r="AT1" s="193">
        <f t="shared" si="0"/>
        <v>0.18424917752223957</v>
      </c>
      <c r="AU1" s="193">
        <f t="shared" si="0"/>
        <v>0.17219549301143888</v>
      </c>
      <c r="AV1" s="193">
        <f t="shared" si="0"/>
        <v>0.16093036730041013</v>
      </c>
      <c r="AW1" s="193">
        <f t="shared" si="0"/>
        <v>0.15040221243028987</v>
      </c>
      <c r="AX1" s="193">
        <f t="shared" si="0"/>
        <v>0.1405628153554111</v>
      </c>
    </row>
    <row r="2" spans="1:56" ht="18" customHeight="1">
      <c r="K2" s="187" t="s">
        <v>414</v>
      </c>
      <c r="L2" s="402">
        <v>0.03</v>
      </c>
      <c r="T2" s="218" t="s">
        <v>410</v>
      </c>
      <c r="U2" s="193">
        <f t="shared" ref="U2:AX2" si="1">(1+M_PVRATE2)^(-U4)</f>
        <v>1</v>
      </c>
      <c r="V2" s="193">
        <f t="shared" si="1"/>
        <v>0.970873786407767</v>
      </c>
      <c r="W2" s="193">
        <f t="shared" si="1"/>
        <v>0.94259590913375435</v>
      </c>
      <c r="X2" s="193">
        <f t="shared" si="1"/>
        <v>0.91514165935315961</v>
      </c>
      <c r="Y2" s="193">
        <f t="shared" si="1"/>
        <v>0.888487047915689</v>
      </c>
      <c r="Z2" s="193">
        <f t="shared" si="1"/>
        <v>0.86260878438416411</v>
      </c>
      <c r="AA2" s="193">
        <f t="shared" si="1"/>
        <v>0.83748425668365445</v>
      </c>
      <c r="AB2" s="193">
        <f t="shared" si="1"/>
        <v>0.81309151134335378</v>
      </c>
      <c r="AC2" s="193">
        <f t="shared" si="1"/>
        <v>0.78940923431393573</v>
      </c>
      <c r="AD2" s="193">
        <f t="shared" si="1"/>
        <v>0.76641673234362695</v>
      </c>
      <c r="AE2" s="193">
        <f t="shared" si="1"/>
        <v>0.74409391489672516</v>
      </c>
      <c r="AF2" s="193">
        <f t="shared" si="1"/>
        <v>0.72242127659876232</v>
      </c>
      <c r="AG2" s="193">
        <f t="shared" si="1"/>
        <v>0.70137988019297326</v>
      </c>
      <c r="AH2" s="193">
        <f t="shared" si="1"/>
        <v>0.68095133999317792</v>
      </c>
      <c r="AI2" s="193">
        <f t="shared" si="1"/>
        <v>0.66111780581861923</v>
      </c>
      <c r="AJ2" s="193">
        <f t="shared" si="1"/>
        <v>0.64186194739671765</v>
      </c>
      <c r="AK2" s="193">
        <f t="shared" si="1"/>
        <v>0.62316693922011435</v>
      </c>
      <c r="AL2" s="193">
        <f t="shared" si="1"/>
        <v>0.60501644584477121</v>
      </c>
      <c r="AM2" s="193">
        <f t="shared" si="1"/>
        <v>0.5873946076162827</v>
      </c>
      <c r="AN2" s="193">
        <f t="shared" si="1"/>
        <v>0.57028602681192497</v>
      </c>
      <c r="AO2" s="193">
        <f t="shared" si="1"/>
        <v>0.55367575418633497</v>
      </c>
      <c r="AP2" s="193">
        <f t="shared" si="1"/>
        <v>0.5375492759090631</v>
      </c>
      <c r="AQ2" s="193">
        <f t="shared" si="1"/>
        <v>0.52189250088258554</v>
      </c>
      <c r="AR2" s="193">
        <f t="shared" si="1"/>
        <v>0.50669174842969467</v>
      </c>
      <c r="AS2" s="193">
        <f t="shared" si="1"/>
        <v>0.49193373633950943</v>
      </c>
      <c r="AT2" s="193">
        <f t="shared" si="1"/>
        <v>0.47760556926165965</v>
      </c>
      <c r="AU2" s="193">
        <f t="shared" si="1"/>
        <v>0.46369472743850448</v>
      </c>
      <c r="AV2" s="193">
        <f t="shared" si="1"/>
        <v>0.45018905576553836</v>
      </c>
      <c r="AW2" s="193">
        <f t="shared" si="1"/>
        <v>0.4370767531704256</v>
      </c>
      <c r="AX2" s="193">
        <f t="shared" si="1"/>
        <v>0.42434636230138412</v>
      </c>
    </row>
    <row r="3" spans="1:56" ht="18" customHeight="1">
      <c r="K3" s="187" t="s">
        <v>425</v>
      </c>
      <c r="L3" s="403">
        <v>30</v>
      </c>
      <c r="T3" s="218" t="s">
        <v>417</v>
      </c>
      <c r="U3" s="194">
        <v>0</v>
      </c>
      <c r="V3" s="194">
        <v>0.25</v>
      </c>
      <c r="W3" s="194">
        <v>0.5</v>
      </c>
      <c r="X3" s="194">
        <v>0.75</v>
      </c>
      <c r="Y3" s="194">
        <v>1</v>
      </c>
      <c r="Z3" s="194">
        <v>1</v>
      </c>
      <c r="AA3" s="194">
        <v>1</v>
      </c>
      <c r="AB3" s="194">
        <v>1</v>
      </c>
      <c r="AC3" s="194">
        <v>1</v>
      </c>
      <c r="AD3" s="194">
        <v>1</v>
      </c>
      <c r="AE3" s="194">
        <v>1</v>
      </c>
      <c r="AF3" s="194">
        <v>1</v>
      </c>
      <c r="AG3" s="194">
        <v>1</v>
      </c>
      <c r="AH3" s="194">
        <v>1</v>
      </c>
      <c r="AI3" s="194">
        <v>1</v>
      </c>
      <c r="AJ3" s="194">
        <v>1</v>
      </c>
      <c r="AK3" s="194">
        <v>1</v>
      </c>
      <c r="AL3" s="194">
        <v>1</v>
      </c>
      <c r="AM3" s="194">
        <v>1</v>
      </c>
      <c r="AN3" s="194">
        <v>1</v>
      </c>
      <c r="AO3" s="194">
        <v>1</v>
      </c>
      <c r="AP3" s="194">
        <v>1</v>
      </c>
      <c r="AQ3" s="194">
        <v>1</v>
      </c>
      <c r="AR3" s="194">
        <v>1</v>
      </c>
      <c r="AS3" s="194">
        <v>1</v>
      </c>
      <c r="AT3" s="194">
        <v>1</v>
      </c>
      <c r="AU3" s="194">
        <v>1</v>
      </c>
      <c r="AV3" s="194">
        <v>1</v>
      </c>
      <c r="AW3" s="194">
        <v>1</v>
      </c>
      <c r="AX3" s="194">
        <v>1</v>
      </c>
    </row>
    <row r="4" spans="1:56" ht="18" customHeight="1">
      <c r="K4" s="158" t="s">
        <v>426</v>
      </c>
      <c r="L4" s="202">
        <v>0.3</v>
      </c>
      <c r="T4" s="218" t="s">
        <v>411</v>
      </c>
      <c r="U4" s="189">
        <v>0</v>
      </c>
      <c r="V4" s="189">
        <v>1</v>
      </c>
      <c r="W4" s="189">
        <v>2</v>
      </c>
      <c r="X4" s="189">
        <v>3</v>
      </c>
      <c r="Y4" s="189">
        <v>4</v>
      </c>
      <c r="Z4" s="189">
        <v>5</v>
      </c>
      <c r="AA4" s="189">
        <v>6</v>
      </c>
      <c r="AB4" s="189">
        <v>7</v>
      </c>
      <c r="AC4" s="189">
        <v>8</v>
      </c>
      <c r="AD4" s="189">
        <v>9</v>
      </c>
      <c r="AE4" s="189">
        <v>10</v>
      </c>
      <c r="AF4" s="189">
        <v>11</v>
      </c>
      <c r="AG4" s="189">
        <v>12</v>
      </c>
      <c r="AH4" s="189">
        <v>13</v>
      </c>
      <c r="AI4" s="189">
        <v>14</v>
      </c>
      <c r="AJ4" s="189">
        <v>15</v>
      </c>
      <c r="AK4" s="189">
        <v>16</v>
      </c>
      <c r="AL4" s="189">
        <v>17</v>
      </c>
      <c r="AM4" s="189">
        <v>18</v>
      </c>
      <c r="AN4" s="189">
        <v>19</v>
      </c>
      <c r="AO4" s="189">
        <v>20</v>
      </c>
      <c r="AP4" s="189">
        <v>21</v>
      </c>
      <c r="AQ4" s="189">
        <v>22</v>
      </c>
      <c r="AR4" s="189">
        <v>23</v>
      </c>
      <c r="AS4" s="189">
        <v>24</v>
      </c>
      <c r="AT4" s="189">
        <v>25</v>
      </c>
      <c r="AU4" s="189">
        <v>26</v>
      </c>
      <c r="AV4" s="189">
        <v>27</v>
      </c>
      <c r="AW4" s="189">
        <v>28</v>
      </c>
      <c r="AX4" s="189">
        <v>29</v>
      </c>
    </row>
    <row r="5" spans="1:56" s="1" customFormat="1" ht="45" customHeight="1">
      <c r="A5" s="17" t="s">
        <v>407</v>
      </c>
      <c r="B5" s="17" t="s">
        <v>402</v>
      </c>
      <c r="C5" s="17" t="s">
        <v>401</v>
      </c>
      <c r="D5" s="215" t="s">
        <v>545</v>
      </c>
      <c r="E5" s="17" t="s">
        <v>363</v>
      </c>
      <c r="F5" s="17" t="s">
        <v>403</v>
      </c>
      <c r="G5" s="17" t="s">
        <v>404</v>
      </c>
      <c r="H5" s="17" t="s">
        <v>405</v>
      </c>
      <c r="I5" s="373" t="s">
        <v>903</v>
      </c>
      <c r="J5" s="351" t="s">
        <v>406</v>
      </c>
      <c r="K5" s="17" t="s">
        <v>408</v>
      </c>
      <c r="L5" s="373" t="s">
        <v>903</v>
      </c>
      <c r="M5" s="373" t="s">
        <v>904</v>
      </c>
      <c r="N5" s="59"/>
      <c r="O5" s="421" t="s">
        <v>418</v>
      </c>
      <c r="P5" s="421"/>
      <c r="Q5" s="421"/>
      <c r="R5" s="421"/>
      <c r="S5" s="422"/>
      <c r="T5" s="315" t="s">
        <v>412</v>
      </c>
      <c r="U5" s="189">
        <v>2016</v>
      </c>
      <c r="V5" s="189">
        <v>2017</v>
      </c>
      <c r="W5" s="189">
        <v>2018</v>
      </c>
      <c r="X5" s="189">
        <v>2019</v>
      </c>
      <c r="Y5" s="189">
        <v>2020</v>
      </c>
      <c r="Z5" s="189">
        <v>2021</v>
      </c>
      <c r="AA5" s="189">
        <v>2022</v>
      </c>
      <c r="AB5" s="189">
        <v>2023</v>
      </c>
      <c r="AC5" s="189">
        <v>2024</v>
      </c>
      <c r="AD5" s="189">
        <v>2025</v>
      </c>
      <c r="AE5" s="189">
        <v>2026</v>
      </c>
      <c r="AF5" s="189">
        <v>2027</v>
      </c>
      <c r="AG5" s="189">
        <v>2028</v>
      </c>
      <c r="AH5" s="189">
        <v>2029</v>
      </c>
      <c r="AI5" s="189">
        <v>2030</v>
      </c>
      <c r="AJ5" s="189">
        <v>2031</v>
      </c>
      <c r="AK5" s="189">
        <v>2032</v>
      </c>
      <c r="AL5" s="189">
        <v>2033</v>
      </c>
      <c r="AM5" s="189">
        <v>2034</v>
      </c>
      <c r="AN5" s="189">
        <v>2035</v>
      </c>
      <c r="AO5" s="189">
        <v>2036</v>
      </c>
      <c r="AP5" s="189">
        <v>2037</v>
      </c>
      <c r="AQ5" s="189">
        <v>2038</v>
      </c>
      <c r="AR5" s="189">
        <v>2039</v>
      </c>
      <c r="AS5" s="189">
        <v>2040</v>
      </c>
      <c r="AT5" s="189">
        <v>2041</v>
      </c>
      <c r="AU5" s="189">
        <v>2042</v>
      </c>
      <c r="AV5" s="189">
        <v>2043</v>
      </c>
      <c r="AW5" s="189">
        <v>2044</v>
      </c>
      <c r="AX5" s="189">
        <v>2045</v>
      </c>
      <c r="AY5" s="186"/>
    </row>
    <row r="6" spans="1:56" ht="57.95" customHeight="1">
      <c r="A6" s="408">
        <v>1</v>
      </c>
      <c r="B6" s="408" t="s">
        <v>415</v>
      </c>
      <c r="C6" s="408" t="s">
        <v>419</v>
      </c>
      <c r="D6" s="213" t="str">
        <f>CONCATENATE(B6, ".", C6)</f>
        <v>FWH.Econ</v>
      </c>
      <c r="E6" s="409" t="s">
        <v>420</v>
      </c>
      <c r="F6" s="410"/>
      <c r="G6" s="411" t="s">
        <v>555</v>
      </c>
      <c r="H6" s="409" t="s">
        <v>760</v>
      </c>
      <c r="I6" s="413">
        <f>IF(L6&gt;0,L6, "N/A")</f>
        <v>17207484.111790139</v>
      </c>
      <c r="J6" s="409" t="s">
        <v>556</v>
      </c>
      <c r="K6" s="414">
        <f>SUM(U6:AX7)</f>
        <v>43270680.749999993</v>
      </c>
      <c r="L6" s="414">
        <f>SUMPRODUCT(U1:AX1,U7:AX7)</f>
        <v>17207484.111790139</v>
      </c>
      <c r="M6" s="414">
        <f>SUMPRODUCT(U2:AX2,U7:AX7)</f>
        <v>27945332.051880192</v>
      </c>
      <c r="O6" s="376" t="s">
        <v>421</v>
      </c>
      <c r="P6" s="376" t="s">
        <v>422</v>
      </c>
      <c r="Q6" s="376" t="s">
        <v>423</v>
      </c>
      <c r="R6" s="376" t="s">
        <v>424</v>
      </c>
      <c r="S6" s="374" t="s">
        <v>774</v>
      </c>
      <c r="T6" s="316"/>
      <c r="U6" s="312"/>
      <c r="V6" s="69"/>
      <c r="W6" s="69"/>
      <c r="X6" s="69"/>
      <c r="Y6" s="306"/>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415"/>
      <c r="AZ6" s="406"/>
      <c r="BA6" s="406"/>
      <c r="BB6" s="406"/>
      <c r="BC6" s="406"/>
      <c r="BD6" s="406"/>
    </row>
    <row r="7" spans="1:56" ht="108" customHeight="1">
      <c r="A7" s="408"/>
      <c r="B7" s="408"/>
      <c r="C7" s="408"/>
      <c r="D7" s="213" t="str">
        <f t="shared" ref="D7:D76" si="2">CONCATENATE(B7, ".", C7)</f>
        <v>.</v>
      </c>
      <c r="E7" s="409"/>
      <c r="F7" s="410"/>
      <c r="G7" s="411"/>
      <c r="H7" s="409"/>
      <c r="I7" s="408"/>
      <c r="J7" s="409"/>
      <c r="K7" s="414"/>
      <c r="L7" s="414"/>
      <c r="M7" s="414"/>
      <c r="O7" s="181">
        <v>1656294000</v>
      </c>
      <c r="P7" s="195">
        <v>9.5000000000000001E-2</v>
      </c>
      <c r="Q7" s="196">
        <f>M_ModelLossAvoide</f>
        <v>0.3</v>
      </c>
      <c r="R7" s="206">
        <f>K6</f>
        <v>43270680.749999993</v>
      </c>
      <c r="S7" s="206">
        <f>(O7*P7*Q7)/M_ModelFirePer</f>
        <v>1573479.3</v>
      </c>
      <c r="T7" s="317"/>
      <c r="U7" s="313">
        <f t="shared" ref="U7:W7" si="3">$S7*U3</f>
        <v>0</v>
      </c>
      <c r="V7" s="307">
        <f t="shared" si="3"/>
        <v>393369.82500000001</v>
      </c>
      <c r="W7" s="307">
        <f t="shared" si="3"/>
        <v>786739.65</v>
      </c>
      <c r="X7" s="307">
        <f>$S7*X3</f>
        <v>1180109.4750000001</v>
      </c>
      <c r="Y7" s="308">
        <f>$S7</f>
        <v>1573479.3</v>
      </c>
      <c r="Z7" s="307">
        <f t="shared" ref="Z7:AX31" si="4">$S7</f>
        <v>1573479.3</v>
      </c>
      <c r="AA7" s="307">
        <f t="shared" si="4"/>
        <v>1573479.3</v>
      </c>
      <c r="AB7" s="307">
        <f t="shared" si="4"/>
        <v>1573479.3</v>
      </c>
      <c r="AC7" s="307">
        <f t="shared" si="4"/>
        <v>1573479.3</v>
      </c>
      <c r="AD7" s="307">
        <f t="shared" si="4"/>
        <v>1573479.3</v>
      </c>
      <c r="AE7" s="307">
        <f t="shared" si="4"/>
        <v>1573479.3</v>
      </c>
      <c r="AF7" s="307">
        <f t="shared" si="4"/>
        <v>1573479.3</v>
      </c>
      <c r="AG7" s="307">
        <f t="shared" si="4"/>
        <v>1573479.3</v>
      </c>
      <c r="AH7" s="307">
        <f t="shared" si="4"/>
        <v>1573479.3</v>
      </c>
      <c r="AI7" s="307">
        <f t="shared" si="4"/>
        <v>1573479.3</v>
      </c>
      <c r="AJ7" s="307">
        <f t="shared" si="4"/>
        <v>1573479.3</v>
      </c>
      <c r="AK7" s="307">
        <f t="shared" si="4"/>
        <v>1573479.3</v>
      </c>
      <c r="AL7" s="307">
        <f t="shared" si="4"/>
        <v>1573479.3</v>
      </c>
      <c r="AM7" s="307">
        <f t="shared" si="4"/>
        <v>1573479.3</v>
      </c>
      <c r="AN7" s="307">
        <f t="shared" si="4"/>
        <v>1573479.3</v>
      </c>
      <c r="AO7" s="307">
        <f t="shared" si="4"/>
        <v>1573479.3</v>
      </c>
      <c r="AP7" s="307">
        <f t="shared" si="4"/>
        <v>1573479.3</v>
      </c>
      <c r="AQ7" s="307">
        <f t="shared" si="4"/>
        <v>1573479.3</v>
      </c>
      <c r="AR7" s="307">
        <f t="shared" si="4"/>
        <v>1573479.3</v>
      </c>
      <c r="AS7" s="307">
        <f t="shared" si="4"/>
        <v>1573479.3</v>
      </c>
      <c r="AT7" s="307">
        <f t="shared" si="4"/>
        <v>1573479.3</v>
      </c>
      <c r="AU7" s="307">
        <f t="shared" si="4"/>
        <v>1573479.3</v>
      </c>
      <c r="AV7" s="307">
        <f t="shared" si="4"/>
        <v>1573479.3</v>
      </c>
      <c r="AW7" s="307">
        <f t="shared" si="4"/>
        <v>1573479.3</v>
      </c>
      <c r="AX7" s="307">
        <f t="shared" si="4"/>
        <v>1573479.3</v>
      </c>
      <c r="AY7" s="410"/>
      <c r="AZ7" s="416"/>
      <c r="BA7" s="416"/>
      <c r="BB7" s="416"/>
      <c r="BC7" s="416"/>
      <c r="BD7" s="416"/>
    </row>
    <row r="8" spans="1:56" ht="57.95" customHeight="1">
      <c r="A8" s="408">
        <v>2</v>
      </c>
      <c r="B8" s="408" t="s">
        <v>415</v>
      </c>
      <c r="C8" s="408" t="s">
        <v>419</v>
      </c>
      <c r="D8" s="213" t="str">
        <f t="shared" si="2"/>
        <v>FWH.Econ</v>
      </c>
      <c r="E8" s="409" t="s">
        <v>427</v>
      </c>
      <c r="F8" s="410"/>
      <c r="G8" s="411" t="s">
        <v>761</v>
      </c>
      <c r="H8" s="409" t="s">
        <v>762</v>
      </c>
      <c r="I8" s="413" t="str">
        <f t="shared" ref="I8" si="5">IF(L8&gt;0,L8, "N/A")</f>
        <v>N/A</v>
      </c>
      <c r="J8" s="409" t="s">
        <v>764</v>
      </c>
      <c r="K8" s="414">
        <f>SUM(U8:AX9)</f>
        <v>0</v>
      </c>
      <c r="L8" s="414">
        <f>SUMPRODUCT(U3:AX3,U9:AX9)</f>
        <v>0</v>
      </c>
      <c r="M8" s="414">
        <f>SUMPRODUCT(U4:AX4,U9:AX9)</f>
        <v>0</v>
      </c>
      <c r="O8" s="200"/>
      <c r="P8" s="207"/>
      <c r="Q8" s="207"/>
      <c r="R8" s="207"/>
      <c r="S8" s="299"/>
      <c r="T8" s="317"/>
      <c r="U8" s="312"/>
      <c r="V8" s="69"/>
      <c r="W8" s="69"/>
      <c r="X8" s="69"/>
      <c r="Y8" s="306"/>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415"/>
      <c r="AZ8" s="406"/>
      <c r="BA8" s="406"/>
      <c r="BB8" s="406"/>
      <c r="BC8" s="406"/>
      <c r="BD8" s="406"/>
    </row>
    <row r="9" spans="1:56" ht="57.95" customHeight="1">
      <c r="A9" s="408"/>
      <c r="B9" s="408"/>
      <c r="C9" s="408"/>
      <c r="D9" s="213" t="str">
        <f t="shared" si="2"/>
        <v>.</v>
      </c>
      <c r="E9" s="409"/>
      <c r="F9" s="410"/>
      <c r="G9" s="411"/>
      <c r="H9" s="409"/>
      <c r="I9" s="408"/>
      <c r="J9" s="409"/>
      <c r="K9" s="414"/>
      <c r="L9" s="414"/>
      <c r="M9" s="414"/>
      <c r="O9" s="200"/>
      <c r="P9" s="207"/>
      <c r="Q9" s="207"/>
      <c r="R9" s="207"/>
      <c r="S9" s="299"/>
      <c r="T9" s="317"/>
      <c r="U9" s="313">
        <f t="shared" ref="U9:W9" si="6">$S9*U5</f>
        <v>0</v>
      </c>
      <c r="V9" s="307">
        <f t="shared" si="6"/>
        <v>0</v>
      </c>
      <c r="W9" s="307">
        <f t="shared" si="6"/>
        <v>0</v>
      </c>
      <c r="X9" s="307">
        <f>$S9*X5</f>
        <v>0</v>
      </c>
      <c r="Y9" s="308">
        <f>$S9</f>
        <v>0</v>
      </c>
      <c r="Z9" s="307">
        <f t="shared" si="4"/>
        <v>0</v>
      </c>
      <c r="AA9" s="307">
        <f t="shared" si="4"/>
        <v>0</v>
      </c>
      <c r="AB9" s="307">
        <f t="shared" si="4"/>
        <v>0</v>
      </c>
      <c r="AC9" s="307">
        <f t="shared" si="4"/>
        <v>0</v>
      </c>
      <c r="AD9" s="307">
        <f t="shared" si="4"/>
        <v>0</v>
      </c>
      <c r="AE9" s="307">
        <f t="shared" si="4"/>
        <v>0</v>
      </c>
      <c r="AF9" s="307">
        <f t="shared" si="4"/>
        <v>0</v>
      </c>
      <c r="AG9" s="307">
        <f t="shared" si="4"/>
        <v>0</v>
      </c>
      <c r="AH9" s="307">
        <f t="shared" si="4"/>
        <v>0</v>
      </c>
      <c r="AI9" s="307">
        <f t="shared" si="4"/>
        <v>0</v>
      </c>
      <c r="AJ9" s="307">
        <f t="shared" si="4"/>
        <v>0</v>
      </c>
      <c r="AK9" s="307">
        <f t="shared" si="4"/>
        <v>0</v>
      </c>
      <c r="AL9" s="307">
        <f t="shared" si="4"/>
        <v>0</v>
      </c>
      <c r="AM9" s="307">
        <f t="shared" si="4"/>
        <v>0</v>
      </c>
      <c r="AN9" s="307">
        <f t="shared" si="4"/>
        <v>0</v>
      </c>
      <c r="AO9" s="307">
        <f t="shared" si="4"/>
        <v>0</v>
      </c>
      <c r="AP9" s="307">
        <f t="shared" si="4"/>
        <v>0</v>
      </c>
      <c r="AQ9" s="307">
        <f t="shared" si="4"/>
        <v>0</v>
      </c>
      <c r="AR9" s="307">
        <f t="shared" si="4"/>
        <v>0</v>
      </c>
      <c r="AS9" s="307">
        <f t="shared" si="4"/>
        <v>0</v>
      </c>
      <c r="AT9" s="307">
        <f t="shared" si="4"/>
        <v>0</v>
      </c>
      <c r="AU9" s="307">
        <f t="shared" si="4"/>
        <v>0</v>
      </c>
      <c r="AV9" s="307">
        <f t="shared" si="4"/>
        <v>0</v>
      </c>
      <c r="AW9" s="307">
        <f t="shared" si="4"/>
        <v>0</v>
      </c>
      <c r="AX9" s="307">
        <f t="shared" si="4"/>
        <v>0</v>
      </c>
      <c r="AY9" s="410"/>
      <c r="AZ9" s="416"/>
      <c r="BA9" s="416"/>
      <c r="BB9" s="416"/>
      <c r="BC9" s="416"/>
      <c r="BD9" s="416"/>
    </row>
    <row r="10" spans="1:56" ht="57.95" customHeight="1">
      <c r="A10" s="408">
        <v>3</v>
      </c>
      <c r="B10" s="408" t="s">
        <v>415</v>
      </c>
      <c r="C10" s="408" t="s">
        <v>419</v>
      </c>
      <c r="D10" s="213" t="str">
        <f t="shared" si="2"/>
        <v>FWH.Econ</v>
      </c>
      <c r="E10" s="409" t="s">
        <v>429</v>
      </c>
      <c r="F10" s="410"/>
      <c r="G10" s="411" t="s">
        <v>763</v>
      </c>
      <c r="H10" s="412" t="s">
        <v>852</v>
      </c>
      <c r="I10" s="413" t="str">
        <f t="shared" ref="I10" si="7">IF(L10&gt;0,L10, "N/A")</f>
        <v>N/A</v>
      </c>
      <c r="J10" s="409" t="s">
        <v>764</v>
      </c>
      <c r="K10" s="414">
        <f>SUM(U10:AX11)</f>
        <v>0</v>
      </c>
      <c r="L10" s="414">
        <f>SUMPRODUCT(U5:AX5,U11:AX11)</f>
        <v>0</v>
      </c>
      <c r="M10" s="414">
        <f>SUMPRODUCT(U6:AX6,U11:AX11)</f>
        <v>0</v>
      </c>
      <c r="O10" s="200"/>
      <c r="P10" s="207"/>
      <c r="Q10" s="207"/>
      <c r="R10" s="207"/>
      <c r="S10" s="299"/>
      <c r="T10" s="317"/>
      <c r="U10" s="312"/>
      <c r="V10" s="69"/>
      <c r="W10" s="69"/>
      <c r="X10" s="69"/>
      <c r="Y10" s="306"/>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415"/>
      <c r="AZ10" s="406"/>
      <c r="BA10" s="406"/>
      <c r="BB10" s="406"/>
      <c r="BC10" s="406"/>
      <c r="BD10" s="406"/>
    </row>
    <row r="11" spans="1:56" ht="173.1" customHeight="1">
      <c r="A11" s="408"/>
      <c r="B11" s="408"/>
      <c r="C11" s="408"/>
      <c r="D11" s="213" t="str">
        <f t="shared" si="2"/>
        <v>.</v>
      </c>
      <c r="E11" s="409"/>
      <c r="F11" s="410"/>
      <c r="G11" s="411"/>
      <c r="H11" s="412"/>
      <c r="I11" s="408"/>
      <c r="J11" s="409"/>
      <c r="K11" s="414"/>
      <c r="L11" s="414"/>
      <c r="M11" s="414"/>
      <c r="O11" s="200"/>
      <c r="P11" s="207"/>
      <c r="Q11" s="207"/>
      <c r="R11" s="207"/>
      <c r="S11" s="299"/>
      <c r="T11" s="317"/>
      <c r="U11" s="313">
        <f t="shared" ref="U11:W11" si="8">$S11*U7</f>
        <v>0</v>
      </c>
      <c r="V11" s="307">
        <f t="shared" si="8"/>
        <v>0</v>
      </c>
      <c r="W11" s="307">
        <f t="shared" si="8"/>
        <v>0</v>
      </c>
      <c r="X11" s="307">
        <f>$S11*X7</f>
        <v>0</v>
      </c>
      <c r="Y11" s="308">
        <f>$S11</f>
        <v>0</v>
      </c>
      <c r="Z11" s="307">
        <f t="shared" si="4"/>
        <v>0</v>
      </c>
      <c r="AA11" s="307">
        <f t="shared" si="4"/>
        <v>0</v>
      </c>
      <c r="AB11" s="307">
        <f t="shared" si="4"/>
        <v>0</v>
      </c>
      <c r="AC11" s="307">
        <f t="shared" si="4"/>
        <v>0</v>
      </c>
      <c r="AD11" s="307">
        <f t="shared" si="4"/>
        <v>0</v>
      </c>
      <c r="AE11" s="307">
        <f t="shared" si="4"/>
        <v>0</v>
      </c>
      <c r="AF11" s="307">
        <f t="shared" si="4"/>
        <v>0</v>
      </c>
      <c r="AG11" s="307">
        <f t="shared" si="4"/>
        <v>0</v>
      </c>
      <c r="AH11" s="307">
        <f t="shared" si="4"/>
        <v>0</v>
      </c>
      <c r="AI11" s="307">
        <f t="shared" si="4"/>
        <v>0</v>
      </c>
      <c r="AJ11" s="307">
        <f t="shared" si="4"/>
        <v>0</v>
      </c>
      <c r="AK11" s="307">
        <f t="shared" si="4"/>
        <v>0</v>
      </c>
      <c r="AL11" s="307">
        <f t="shared" si="4"/>
        <v>0</v>
      </c>
      <c r="AM11" s="307">
        <f t="shared" si="4"/>
        <v>0</v>
      </c>
      <c r="AN11" s="307">
        <f t="shared" si="4"/>
        <v>0</v>
      </c>
      <c r="AO11" s="307">
        <f t="shared" si="4"/>
        <v>0</v>
      </c>
      <c r="AP11" s="307">
        <f t="shared" si="4"/>
        <v>0</v>
      </c>
      <c r="AQ11" s="307">
        <f t="shared" si="4"/>
        <v>0</v>
      </c>
      <c r="AR11" s="307">
        <f t="shared" si="4"/>
        <v>0</v>
      </c>
      <c r="AS11" s="307">
        <f t="shared" si="4"/>
        <v>0</v>
      </c>
      <c r="AT11" s="307">
        <f t="shared" si="4"/>
        <v>0</v>
      </c>
      <c r="AU11" s="307">
        <f t="shared" si="4"/>
        <v>0</v>
      </c>
      <c r="AV11" s="307">
        <f t="shared" si="4"/>
        <v>0</v>
      </c>
      <c r="AW11" s="307">
        <f t="shared" si="4"/>
        <v>0</v>
      </c>
      <c r="AX11" s="307">
        <f t="shared" si="4"/>
        <v>0</v>
      </c>
      <c r="AY11" s="410"/>
      <c r="AZ11" s="416"/>
      <c r="BA11" s="416"/>
      <c r="BB11" s="416"/>
      <c r="BC11" s="416"/>
      <c r="BD11" s="416"/>
    </row>
    <row r="12" spans="1:56" ht="42.95" customHeight="1">
      <c r="A12" s="408">
        <v>4</v>
      </c>
      <c r="B12" s="408" t="s">
        <v>415</v>
      </c>
      <c r="C12" s="408" t="s">
        <v>430</v>
      </c>
      <c r="D12" s="213" t="str">
        <f t="shared" si="2"/>
        <v>FWH.Env</v>
      </c>
      <c r="E12" s="409" t="s">
        <v>431</v>
      </c>
      <c r="F12" s="410"/>
      <c r="G12" s="411" t="s">
        <v>765</v>
      </c>
      <c r="H12" s="412" t="s">
        <v>767</v>
      </c>
      <c r="I12" s="413">
        <f t="shared" ref="I12" si="9">IF(L12&gt;0,L12, "N/A")</f>
        <v>25500127.034346011</v>
      </c>
      <c r="J12" s="409" t="s">
        <v>766</v>
      </c>
      <c r="K12" s="414">
        <f>SUM(U13:AX13)</f>
        <v>64123717.843888819</v>
      </c>
      <c r="L12" s="414">
        <f>SUMPRODUCT($U1:$AX$1,U13:AX13)</f>
        <v>25500127.034346011</v>
      </c>
      <c r="M12" s="414">
        <f>SUMPRODUCT($U$2:$AX$2,U13:AX13)</f>
        <v>41412766.253938533</v>
      </c>
      <c r="O12" s="188"/>
      <c r="P12" s="164" t="s">
        <v>432</v>
      </c>
      <c r="Q12" s="164" t="s">
        <v>433</v>
      </c>
      <c r="R12" s="164" t="s">
        <v>434</v>
      </c>
      <c r="S12" s="374" t="s">
        <v>774</v>
      </c>
      <c r="T12" s="317"/>
      <c r="U12" s="312"/>
      <c r="V12" s="69"/>
      <c r="W12" s="69"/>
      <c r="X12" s="69"/>
      <c r="Y12" s="306"/>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415"/>
      <c r="AZ12" s="406"/>
      <c r="BA12" s="406"/>
      <c r="BB12" s="406"/>
      <c r="BC12" s="406"/>
      <c r="BD12" s="406"/>
    </row>
    <row r="13" spans="1:56" ht="224.1" customHeight="1">
      <c r="A13" s="408"/>
      <c r="B13" s="408"/>
      <c r="C13" s="408"/>
      <c r="D13" s="213" t="str">
        <f t="shared" si="2"/>
        <v>.</v>
      </c>
      <c r="E13" s="409"/>
      <c r="F13" s="410"/>
      <c r="G13" s="411"/>
      <c r="H13" s="412"/>
      <c r="I13" s="408"/>
      <c r="J13" s="409"/>
      <c r="K13" s="414"/>
      <c r="L13" s="414"/>
      <c r="M13" s="414"/>
      <c r="P13" s="201">
        <f>F_AvoidedAcLoss</f>
        <v>45000</v>
      </c>
      <c r="Q13" s="198">
        <f>ESV_Total/F_AvoidedAcLoss</f>
        <v>1554.5143719730615</v>
      </c>
      <c r="R13" s="206">
        <f>K12</f>
        <v>64123717.843888819</v>
      </c>
      <c r="S13" s="206">
        <f>(P13*Q13)/M_ModelFirePer</f>
        <v>2331771.5579595924</v>
      </c>
      <c r="T13" s="317"/>
      <c r="U13" s="313">
        <f t="shared" ref="U13:W13" si="10">$Y13*U3</f>
        <v>0</v>
      </c>
      <c r="V13" s="307">
        <f t="shared" si="10"/>
        <v>582942.88948989811</v>
      </c>
      <c r="W13" s="307">
        <f t="shared" si="10"/>
        <v>1165885.7789797962</v>
      </c>
      <c r="X13" s="307">
        <f>$Y13*X3</f>
        <v>1748828.6684696944</v>
      </c>
      <c r="Y13" s="308">
        <f>$S13</f>
        <v>2331771.5579595924</v>
      </c>
      <c r="Z13" s="307">
        <f t="shared" si="4"/>
        <v>2331771.5579595924</v>
      </c>
      <c r="AA13" s="307">
        <f t="shared" si="4"/>
        <v>2331771.5579595924</v>
      </c>
      <c r="AB13" s="307">
        <f t="shared" si="4"/>
        <v>2331771.5579595924</v>
      </c>
      <c r="AC13" s="307">
        <f t="shared" si="4"/>
        <v>2331771.5579595924</v>
      </c>
      <c r="AD13" s="307">
        <f t="shared" si="4"/>
        <v>2331771.5579595924</v>
      </c>
      <c r="AE13" s="307">
        <f t="shared" si="4"/>
        <v>2331771.5579595924</v>
      </c>
      <c r="AF13" s="307">
        <f t="shared" si="4"/>
        <v>2331771.5579595924</v>
      </c>
      <c r="AG13" s="307">
        <f t="shared" si="4"/>
        <v>2331771.5579595924</v>
      </c>
      <c r="AH13" s="307">
        <f t="shared" si="4"/>
        <v>2331771.5579595924</v>
      </c>
      <c r="AI13" s="307">
        <f t="shared" si="4"/>
        <v>2331771.5579595924</v>
      </c>
      <c r="AJ13" s="307">
        <f t="shared" si="4"/>
        <v>2331771.5579595924</v>
      </c>
      <c r="AK13" s="307">
        <f t="shared" si="4"/>
        <v>2331771.5579595924</v>
      </c>
      <c r="AL13" s="307">
        <f t="shared" si="4"/>
        <v>2331771.5579595924</v>
      </c>
      <c r="AM13" s="307">
        <f t="shared" si="4"/>
        <v>2331771.5579595924</v>
      </c>
      <c r="AN13" s="307">
        <f t="shared" si="4"/>
        <v>2331771.5579595924</v>
      </c>
      <c r="AO13" s="307">
        <f t="shared" si="4"/>
        <v>2331771.5579595924</v>
      </c>
      <c r="AP13" s="307">
        <f t="shared" si="4"/>
        <v>2331771.5579595924</v>
      </c>
      <c r="AQ13" s="307">
        <f t="shared" si="4"/>
        <v>2331771.5579595924</v>
      </c>
      <c r="AR13" s="307">
        <f t="shared" si="4"/>
        <v>2331771.5579595924</v>
      </c>
      <c r="AS13" s="307">
        <f t="shared" si="4"/>
        <v>2331771.5579595924</v>
      </c>
      <c r="AT13" s="307">
        <f t="shared" si="4"/>
        <v>2331771.5579595924</v>
      </c>
      <c r="AU13" s="307">
        <f t="shared" si="4"/>
        <v>2331771.5579595924</v>
      </c>
      <c r="AV13" s="307">
        <f t="shared" si="4"/>
        <v>2331771.5579595924</v>
      </c>
      <c r="AW13" s="307">
        <f t="shared" si="4"/>
        <v>2331771.5579595924</v>
      </c>
      <c r="AX13" s="307">
        <f t="shared" si="4"/>
        <v>2331771.5579595924</v>
      </c>
      <c r="AY13" s="410"/>
      <c r="AZ13" s="416"/>
      <c r="BA13" s="416"/>
      <c r="BB13" s="416"/>
      <c r="BC13" s="416"/>
      <c r="BD13" s="416"/>
    </row>
    <row r="14" spans="1:56" ht="42.95" customHeight="1">
      <c r="A14" s="408">
        <v>5</v>
      </c>
      <c r="B14" s="408" t="s">
        <v>415</v>
      </c>
      <c r="C14" s="408" t="s">
        <v>430</v>
      </c>
      <c r="D14" s="213" t="str">
        <f t="shared" si="2"/>
        <v>FWH.Env</v>
      </c>
      <c r="E14" s="409" t="s">
        <v>338</v>
      </c>
      <c r="F14" s="410"/>
      <c r="G14" s="411" t="s">
        <v>576</v>
      </c>
      <c r="H14" s="412" t="s">
        <v>768</v>
      </c>
      <c r="I14" s="413">
        <f t="shared" ref="I14" si="11">IF(L14&gt;0,L14, "N/A")</f>
        <v>66246121.617898844</v>
      </c>
      <c r="J14" s="409" t="s">
        <v>435</v>
      </c>
      <c r="K14" s="414">
        <f>SUM(U15:AX15)</f>
        <v>166585350.93399915</v>
      </c>
      <c r="L14" s="414">
        <f>SUMPRODUCT($U$1:$AX$1,U15:AX15)</f>
        <v>66246121.617898844</v>
      </c>
      <c r="M14" s="414">
        <f>SUMPRODUCT($U$2:$AX$2,U15:AX15)</f>
        <v>107585156.18753229</v>
      </c>
      <c r="O14" s="188"/>
      <c r="P14" s="164" t="s">
        <v>432</v>
      </c>
      <c r="Q14" s="164" t="s">
        <v>436</v>
      </c>
      <c r="R14" s="164" t="s">
        <v>434</v>
      </c>
      <c r="S14" s="374" t="s">
        <v>774</v>
      </c>
      <c r="T14" s="317"/>
      <c r="U14" s="312"/>
      <c r="V14" s="69"/>
      <c r="W14" s="69"/>
      <c r="X14" s="69"/>
      <c r="Y14" s="306"/>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415"/>
      <c r="AZ14" s="406"/>
      <c r="BA14" s="406"/>
      <c r="BB14" s="406"/>
      <c r="BC14" s="406"/>
      <c r="BD14" s="406"/>
    </row>
    <row r="15" spans="1:56" ht="141" customHeight="1">
      <c r="A15" s="408"/>
      <c r="B15" s="408"/>
      <c r="C15" s="408"/>
      <c r="D15" s="213" t="str">
        <f t="shared" si="2"/>
        <v>.</v>
      </c>
      <c r="E15" s="409"/>
      <c r="F15" s="410"/>
      <c r="G15" s="411"/>
      <c r="H15" s="412"/>
      <c r="I15" s="408"/>
      <c r="J15" s="409"/>
      <c r="K15" s="414"/>
      <c r="L15" s="414"/>
      <c r="M15" s="414"/>
      <c r="P15" s="201">
        <f>F_AvoidedAcLoss</f>
        <v>45000</v>
      </c>
      <c r="Q15" s="198">
        <f>C_TotalLoss/P15</f>
        <v>4038.4327499151318</v>
      </c>
      <c r="R15" s="206">
        <f>K14</f>
        <v>166585350.93399915</v>
      </c>
      <c r="S15" s="206">
        <f>(P15*Q15)/M_ModelFirePer</f>
        <v>6057649.1248726975</v>
      </c>
      <c r="T15" s="317"/>
      <c r="U15" s="313">
        <f t="shared" ref="U15:W15" si="12">$Y15*U3</f>
        <v>0</v>
      </c>
      <c r="V15" s="307">
        <f t="shared" si="12"/>
        <v>1514412.2812181744</v>
      </c>
      <c r="W15" s="307">
        <f t="shared" si="12"/>
        <v>3028824.5624363488</v>
      </c>
      <c r="X15" s="307">
        <f>$Y15*X3</f>
        <v>4543236.8436545227</v>
      </c>
      <c r="Y15" s="308">
        <f>$S15</f>
        <v>6057649.1248726975</v>
      </c>
      <c r="Z15" s="307">
        <f t="shared" si="4"/>
        <v>6057649.1248726975</v>
      </c>
      <c r="AA15" s="307">
        <f t="shared" si="4"/>
        <v>6057649.1248726975</v>
      </c>
      <c r="AB15" s="307">
        <f t="shared" si="4"/>
        <v>6057649.1248726975</v>
      </c>
      <c r="AC15" s="307">
        <f t="shared" si="4"/>
        <v>6057649.1248726975</v>
      </c>
      <c r="AD15" s="307">
        <f t="shared" si="4"/>
        <v>6057649.1248726975</v>
      </c>
      <c r="AE15" s="307">
        <f t="shared" si="4"/>
        <v>6057649.1248726975</v>
      </c>
      <c r="AF15" s="307">
        <f t="shared" si="4"/>
        <v>6057649.1248726975</v>
      </c>
      <c r="AG15" s="307">
        <f t="shared" si="4"/>
        <v>6057649.1248726975</v>
      </c>
      <c r="AH15" s="307">
        <f t="shared" si="4"/>
        <v>6057649.1248726975</v>
      </c>
      <c r="AI15" s="307">
        <f t="shared" si="4"/>
        <v>6057649.1248726975</v>
      </c>
      <c r="AJ15" s="307">
        <f t="shared" si="4"/>
        <v>6057649.1248726975</v>
      </c>
      <c r="AK15" s="307">
        <f t="shared" si="4"/>
        <v>6057649.1248726975</v>
      </c>
      <c r="AL15" s="307">
        <f t="shared" si="4"/>
        <v>6057649.1248726975</v>
      </c>
      <c r="AM15" s="307">
        <f t="shared" si="4"/>
        <v>6057649.1248726975</v>
      </c>
      <c r="AN15" s="307">
        <f t="shared" si="4"/>
        <v>6057649.1248726975</v>
      </c>
      <c r="AO15" s="307">
        <f t="shared" si="4"/>
        <v>6057649.1248726975</v>
      </c>
      <c r="AP15" s="307">
        <f t="shared" si="4"/>
        <v>6057649.1248726975</v>
      </c>
      <c r="AQ15" s="307">
        <f t="shared" si="4"/>
        <v>6057649.1248726975</v>
      </c>
      <c r="AR15" s="307">
        <f t="shared" si="4"/>
        <v>6057649.1248726975</v>
      </c>
      <c r="AS15" s="307">
        <f t="shared" si="4"/>
        <v>6057649.1248726975</v>
      </c>
      <c r="AT15" s="307">
        <f t="shared" si="4"/>
        <v>6057649.1248726975</v>
      </c>
      <c r="AU15" s="307">
        <f t="shared" si="4"/>
        <v>6057649.1248726975</v>
      </c>
      <c r="AV15" s="307">
        <f t="shared" si="4"/>
        <v>6057649.1248726975</v>
      </c>
      <c r="AW15" s="307">
        <f t="shared" si="4"/>
        <v>6057649.1248726975</v>
      </c>
      <c r="AX15" s="307">
        <f t="shared" si="4"/>
        <v>6057649.1248726975</v>
      </c>
      <c r="AY15" s="410"/>
      <c r="AZ15" s="416"/>
      <c r="BA15" s="416"/>
      <c r="BB15" s="416"/>
      <c r="BC15" s="416"/>
      <c r="BD15" s="416"/>
    </row>
    <row r="16" spans="1:56" ht="42.95" customHeight="1">
      <c r="A16" s="408">
        <v>6</v>
      </c>
      <c r="B16" s="408" t="s">
        <v>415</v>
      </c>
      <c r="C16" s="408" t="s">
        <v>430</v>
      </c>
      <c r="D16" s="213" t="str">
        <f t="shared" si="2"/>
        <v>FWH.Env</v>
      </c>
      <c r="E16" s="409" t="s">
        <v>769</v>
      </c>
      <c r="F16" s="410"/>
      <c r="G16" s="411" t="s">
        <v>771</v>
      </c>
      <c r="H16" s="412" t="s">
        <v>770</v>
      </c>
      <c r="I16" s="413" t="str">
        <f t="shared" ref="I16" si="13">IF(L16&gt;0,L16, "N/A")</f>
        <v>N/A</v>
      </c>
      <c r="J16" s="409" t="s">
        <v>437</v>
      </c>
      <c r="K16" s="414">
        <f>SUM(U17:AX17)</f>
        <v>0</v>
      </c>
      <c r="L16" s="414">
        <f>SUMPRODUCT($U$1:$AX$1,U17:AX17)</f>
        <v>0</v>
      </c>
      <c r="M16" s="414">
        <f>SUMPRODUCT($U$2:$AX$2,U17:AX17)</f>
        <v>0</v>
      </c>
      <c r="O16" s="188"/>
      <c r="P16" s="164" t="s">
        <v>432</v>
      </c>
      <c r="Q16" s="164" t="s">
        <v>436</v>
      </c>
      <c r="R16" s="164" t="s">
        <v>434</v>
      </c>
      <c r="S16" s="298" t="s">
        <v>58</v>
      </c>
      <c r="T16" s="317"/>
      <c r="U16" s="312"/>
      <c r="V16" s="69"/>
      <c r="W16" s="69"/>
      <c r="X16" s="69"/>
      <c r="Y16" s="306"/>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415"/>
      <c r="AZ16" s="406"/>
      <c r="BA16" s="406"/>
      <c r="BB16" s="406"/>
      <c r="BC16" s="406"/>
      <c r="BD16" s="406"/>
    </row>
    <row r="17" spans="1:56" ht="117.95" customHeight="1">
      <c r="A17" s="408"/>
      <c r="B17" s="408"/>
      <c r="C17" s="408"/>
      <c r="D17" s="213" t="str">
        <f t="shared" si="2"/>
        <v>.</v>
      </c>
      <c r="E17" s="409"/>
      <c r="F17" s="410"/>
      <c r="G17" s="411"/>
      <c r="H17" s="412"/>
      <c r="I17" s="408"/>
      <c r="J17" s="409"/>
      <c r="K17" s="414"/>
      <c r="L17" s="414"/>
      <c r="M17" s="414"/>
      <c r="P17" s="201"/>
      <c r="Q17" s="198"/>
      <c r="R17" s="206"/>
      <c r="T17" s="317"/>
      <c r="U17" s="313">
        <f t="shared" ref="U17:W17" si="14">$Y17*U5</f>
        <v>0</v>
      </c>
      <c r="V17" s="307">
        <f t="shared" si="14"/>
        <v>0</v>
      </c>
      <c r="W17" s="307">
        <f t="shared" si="14"/>
        <v>0</v>
      </c>
      <c r="X17" s="307">
        <f>$Y17*X5</f>
        <v>0</v>
      </c>
      <c r="Y17" s="308">
        <f>$S17</f>
        <v>0</v>
      </c>
      <c r="Z17" s="307">
        <f t="shared" si="4"/>
        <v>0</v>
      </c>
      <c r="AA17" s="307">
        <f t="shared" si="4"/>
        <v>0</v>
      </c>
      <c r="AB17" s="307">
        <f t="shared" si="4"/>
        <v>0</v>
      </c>
      <c r="AC17" s="307">
        <f t="shared" si="4"/>
        <v>0</v>
      </c>
      <c r="AD17" s="307">
        <f t="shared" si="4"/>
        <v>0</v>
      </c>
      <c r="AE17" s="307">
        <f t="shared" si="4"/>
        <v>0</v>
      </c>
      <c r="AF17" s="307">
        <f t="shared" si="4"/>
        <v>0</v>
      </c>
      <c r="AG17" s="307">
        <f t="shared" si="4"/>
        <v>0</v>
      </c>
      <c r="AH17" s="307">
        <f t="shared" si="4"/>
        <v>0</v>
      </c>
      <c r="AI17" s="307">
        <f t="shared" si="4"/>
        <v>0</v>
      </c>
      <c r="AJ17" s="307">
        <f t="shared" si="4"/>
        <v>0</v>
      </c>
      <c r="AK17" s="307">
        <f t="shared" si="4"/>
        <v>0</v>
      </c>
      <c r="AL17" s="307">
        <f t="shared" si="4"/>
        <v>0</v>
      </c>
      <c r="AM17" s="307">
        <f t="shared" si="4"/>
        <v>0</v>
      </c>
      <c r="AN17" s="307">
        <f t="shared" si="4"/>
        <v>0</v>
      </c>
      <c r="AO17" s="307">
        <f t="shared" si="4"/>
        <v>0</v>
      </c>
      <c r="AP17" s="307">
        <f t="shared" si="4"/>
        <v>0</v>
      </c>
      <c r="AQ17" s="307">
        <f t="shared" si="4"/>
        <v>0</v>
      </c>
      <c r="AR17" s="307">
        <f t="shared" si="4"/>
        <v>0</v>
      </c>
      <c r="AS17" s="307">
        <f t="shared" si="4"/>
        <v>0</v>
      </c>
      <c r="AT17" s="307">
        <f t="shared" si="4"/>
        <v>0</v>
      </c>
      <c r="AU17" s="307">
        <f t="shared" si="4"/>
        <v>0</v>
      </c>
      <c r="AV17" s="307">
        <f t="shared" si="4"/>
        <v>0</v>
      </c>
      <c r="AW17" s="307">
        <f t="shared" si="4"/>
        <v>0</v>
      </c>
      <c r="AX17" s="307">
        <f t="shared" si="4"/>
        <v>0</v>
      </c>
      <c r="AY17" s="410"/>
      <c r="AZ17" s="416"/>
      <c r="BA17" s="416"/>
      <c r="BB17" s="416"/>
      <c r="BC17" s="416"/>
      <c r="BD17" s="416"/>
    </row>
    <row r="18" spans="1:56" ht="42.95" customHeight="1">
      <c r="A18" s="408">
        <v>7</v>
      </c>
      <c r="B18" s="408" t="s">
        <v>415</v>
      </c>
      <c r="C18" s="408" t="s">
        <v>438</v>
      </c>
      <c r="D18" s="213" t="str">
        <f t="shared" si="2"/>
        <v>FWH.Soc</v>
      </c>
      <c r="E18" s="409" t="s">
        <v>772</v>
      </c>
      <c r="F18" s="410"/>
      <c r="G18" s="411" t="s">
        <v>577</v>
      </c>
      <c r="H18" s="412" t="s">
        <v>775</v>
      </c>
      <c r="I18" s="413">
        <f t="shared" ref="I18" si="15">IF(L18&gt;0,L18, "N/A")</f>
        <v>1663972.6776953996</v>
      </c>
      <c r="J18" s="409" t="s">
        <v>773</v>
      </c>
      <c r="K18" s="414">
        <f>SUM(U19:AX19)</f>
        <v>4184297.370000002</v>
      </c>
      <c r="L18" s="414">
        <f>SUMPRODUCT($U$1:$AX$1,U19:AX19)</f>
        <v>1663972.6776953996</v>
      </c>
      <c r="M18" s="414">
        <f>SUMPRODUCT($U$2:$AX$2,U19:AX19)</f>
        <v>2702328.1672881702</v>
      </c>
      <c r="O18" s="188"/>
      <c r="P18" s="164" t="s">
        <v>439</v>
      </c>
      <c r="Q18" s="164" t="s">
        <v>440</v>
      </c>
      <c r="R18" s="164" t="s">
        <v>441</v>
      </c>
      <c r="S18" s="374" t="s">
        <v>774</v>
      </c>
      <c r="T18" s="317"/>
      <c r="U18" s="312"/>
      <c r="V18" s="69"/>
      <c r="W18" s="69"/>
      <c r="X18" s="69"/>
      <c r="Y18" s="306"/>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415"/>
      <c r="AZ18" s="406"/>
      <c r="BA18" s="406"/>
      <c r="BB18" s="406"/>
      <c r="BC18" s="406"/>
      <c r="BD18" s="406"/>
    </row>
    <row r="19" spans="1:56" ht="123.95" customHeight="1">
      <c r="A19" s="408"/>
      <c r="B19" s="408"/>
      <c r="C19" s="408"/>
      <c r="D19" s="213" t="str">
        <f t="shared" si="2"/>
        <v>.</v>
      </c>
      <c r="E19" s="409"/>
      <c r="F19" s="410"/>
      <c r="G19" s="411"/>
      <c r="H19" s="412"/>
      <c r="I19" s="408"/>
      <c r="J19" s="409"/>
      <c r="K19" s="414"/>
      <c r="L19" s="414"/>
      <c r="M19" s="414"/>
      <c r="P19" s="201">
        <f>FEvac_number</f>
        <v>1800</v>
      </c>
      <c r="Q19" s="198">
        <f>F_MH_Per</f>
        <v>2535.9378000000002</v>
      </c>
      <c r="R19" s="206">
        <f>K18</f>
        <v>4184297.370000002</v>
      </c>
      <c r="S19" s="206">
        <f>(P19*Q19)/M_ModelFirePer</f>
        <v>152156.26800000001</v>
      </c>
      <c r="T19" s="317"/>
      <c r="U19" s="313">
        <f t="shared" ref="U19:W45" si="16">$Y19*U$3</f>
        <v>0</v>
      </c>
      <c r="V19" s="307">
        <f t="shared" si="16"/>
        <v>38039.067000000003</v>
      </c>
      <c r="W19" s="307">
        <f t="shared" si="16"/>
        <v>76078.134000000005</v>
      </c>
      <c r="X19" s="307">
        <f>$Y19*X$3</f>
        <v>114117.201</v>
      </c>
      <c r="Y19" s="308">
        <f>$S19</f>
        <v>152156.26800000001</v>
      </c>
      <c r="Z19" s="307">
        <f t="shared" si="4"/>
        <v>152156.26800000001</v>
      </c>
      <c r="AA19" s="307">
        <f t="shared" si="4"/>
        <v>152156.26800000001</v>
      </c>
      <c r="AB19" s="307">
        <f t="shared" si="4"/>
        <v>152156.26800000001</v>
      </c>
      <c r="AC19" s="307">
        <f t="shared" si="4"/>
        <v>152156.26800000001</v>
      </c>
      <c r="AD19" s="307">
        <f t="shared" si="4"/>
        <v>152156.26800000001</v>
      </c>
      <c r="AE19" s="307">
        <f t="shared" si="4"/>
        <v>152156.26800000001</v>
      </c>
      <c r="AF19" s="307">
        <f t="shared" si="4"/>
        <v>152156.26800000001</v>
      </c>
      <c r="AG19" s="307">
        <f t="shared" si="4"/>
        <v>152156.26800000001</v>
      </c>
      <c r="AH19" s="307">
        <f t="shared" si="4"/>
        <v>152156.26800000001</v>
      </c>
      <c r="AI19" s="307">
        <f t="shared" si="4"/>
        <v>152156.26800000001</v>
      </c>
      <c r="AJ19" s="307">
        <f t="shared" si="4"/>
        <v>152156.26800000001</v>
      </c>
      <c r="AK19" s="307">
        <f t="shared" si="4"/>
        <v>152156.26800000001</v>
      </c>
      <c r="AL19" s="307">
        <f t="shared" si="4"/>
        <v>152156.26800000001</v>
      </c>
      <c r="AM19" s="307">
        <f t="shared" si="4"/>
        <v>152156.26800000001</v>
      </c>
      <c r="AN19" s="307">
        <f t="shared" si="4"/>
        <v>152156.26800000001</v>
      </c>
      <c r="AO19" s="307">
        <f t="shared" si="4"/>
        <v>152156.26800000001</v>
      </c>
      <c r="AP19" s="307">
        <f t="shared" si="4"/>
        <v>152156.26800000001</v>
      </c>
      <c r="AQ19" s="307">
        <f t="shared" si="4"/>
        <v>152156.26800000001</v>
      </c>
      <c r="AR19" s="307">
        <f t="shared" si="4"/>
        <v>152156.26800000001</v>
      </c>
      <c r="AS19" s="307">
        <f t="shared" si="4"/>
        <v>152156.26800000001</v>
      </c>
      <c r="AT19" s="307">
        <f t="shared" si="4"/>
        <v>152156.26800000001</v>
      </c>
      <c r="AU19" s="307">
        <f t="shared" si="4"/>
        <v>152156.26800000001</v>
      </c>
      <c r="AV19" s="307">
        <f t="shared" si="4"/>
        <v>152156.26800000001</v>
      </c>
      <c r="AW19" s="307">
        <f t="shared" si="4"/>
        <v>152156.26800000001</v>
      </c>
      <c r="AX19" s="307">
        <f t="shared" si="4"/>
        <v>152156.26800000001</v>
      </c>
      <c r="AY19" s="410"/>
      <c r="AZ19" s="416"/>
      <c r="BA19" s="416"/>
      <c r="BB19" s="416"/>
      <c r="BC19" s="416"/>
      <c r="BD19" s="416"/>
    </row>
    <row r="20" spans="1:56" ht="42.95" customHeight="1">
      <c r="A20" s="408">
        <v>8</v>
      </c>
      <c r="B20" s="408" t="s">
        <v>415</v>
      </c>
      <c r="C20" s="408" t="s">
        <v>438</v>
      </c>
      <c r="D20" s="213" t="str">
        <f t="shared" si="2"/>
        <v>FWH.Soc</v>
      </c>
      <c r="E20" s="409" t="s">
        <v>442</v>
      </c>
      <c r="F20" s="410"/>
      <c r="G20" s="411" t="s">
        <v>776</v>
      </c>
      <c r="H20" s="412" t="s">
        <v>778</v>
      </c>
      <c r="I20" s="413">
        <f t="shared" ref="I20" si="17">IF(L20&gt;0,L20, "N/A")</f>
        <v>1776083.7493887076</v>
      </c>
      <c r="J20" s="409" t="s">
        <v>777</v>
      </c>
      <c r="K20" s="414">
        <f>SUM(U21:AX21)</f>
        <v>4466216.6999999983</v>
      </c>
      <c r="L20" s="414">
        <f>SUMPRODUCT($U$1:$AX$1,U21:AX21)</f>
        <v>1776083.7493887076</v>
      </c>
      <c r="M20" s="414">
        <f>SUMPRODUCT($U$2:$AX$2,U21:AX21)</f>
        <v>2884399.009533783</v>
      </c>
      <c r="O20" s="164" t="s">
        <v>439</v>
      </c>
      <c r="P20" s="164" t="s">
        <v>443</v>
      </c>
      <c r="Q20" s="164" t="s">
        <v>440</v>
      </c>
      <c r="R20" s="164" t="s">
        <v>444</v>
      </c>
      <c r="S20" s="374" t="s">
        <v>774</v>
      </c>
      <c r="T20" s="317"/>
      <c r="U20" s="312"/>
      <c r="V20" s="69"/>
      <c r="W20" s="69"/>
      <c r="X20" s="69"/>
      <c r="Y20" s="306"/>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415"/>
      <c r="AZ20" s="406"/>
      <c r="BA20" s="406"/>
      <c r="BB20" s="406"/>
      <c r="BC20" s="406"/>
      <c r="BD20" s="406"/>
    </row>
    <row r="21" spans="1:56" ht="134.1" customHeight="1">
      <c r="A21" s="408"/>
      <c r="B21" s="408"/>
      <c r="C21" s="408"/>
      <c r="D21" s="213" t="str">
        <f t="shared" si="2"/>
        <v>.</v>
      </c>
      <c r="E21" s="409"/>
      <c r="F21" s="410"/>
      <c r="G21" s="411"/>
      <c r="H21" s="412"/>
      <c r="I21" s="408"/>
      <c r="J21" s="409"/>
      <c r="K21" s="414"/>
      <c r="L21" s="414"/>
      <c r="M21" s="414"/>
      <c r="O21" s="201">
        <f>FEvac_number</f>
        <v>1800</v>
      </c>
      <c r="P21" s="202">
        <f>0.2985</f>
        <v>0.29849999999999999</v>
      </c>
      <c r="Q21" s="198">
        <v>9068</v>
      </c>
      <c r="R21" s="206">
        <f>K20</f>
        <v>4466216.6999999983</v>
      </c>
      <c r="S21" s="206">
        <f>(O21*P21*Q21)/M_ModelFirePer</f>
        <v>162407.87999999998</v>
      </c>
      <c r="T21" s="317"/>
      <c r="U21" s="313">
        <f t="shared" si="16"/>
        <v>0</v>
      </c>
      <c r="V21" s="307">
        <f t="shared" si="16"/>
        <v>40601.969999999994</v>
      </c>
      <c r="W21" s="307">
        <f t="shared" si="16"/>
        <v>81203.939999999988</v>
      </c>
      <c r="X21" s="307">
        <f>$Y21*X$3</f>
        <v>121805.90999999997</v>
      </c>
      <c r="Y21" s="308">
        <f>$S21</f>
        <v>162407.87999999998</v>
      </c>
      <c r="Z21" s="307">
        <f t="shared" si="4"/>
        <v>162407.87999999998</v>
      </c>
      <c r="AA21" s="307">
        <f t="shared" si="4"/>
        <v>162407.87999999998</v>
      </c>
      <c r="AB21" s="307">
        <f t="shared" si="4"/>
        <v>162407.87999999998</v>
      </c>
      <c r="AC21" s="307">
        <f t="shared" si="4"/>
        <v>162407.87999999998</v>
      </c>
      <c r="AD21" s="307">
        <f t="shared" si="4"/>
        <v>162407.87999999998</v>
      </c>
      <c r="AE21" s="307">
        <f t="shared" si="4"/>
        <v>162407.87999999998</v>
      </c>
      <c r="AF21" s="307">
        <f t="shared" si="4"/>
        <v>162407.87999999998</v>
      </c>
      <c r="AG21" s="307">
        <f t="shared" si="4"/>
        <v>162407.87999999998</v>
      </c>
      <c r="AH21" s="307">
        <f t="shared" si="4"/>
        <v>162407.87999999998</v>
      </c>
      <c r="AI21" s="307">
        <f t="shared" si="4"/>
        <v>162407.87999999998</v>
      </c>
      <c r="AJ21" s="307">
        <f t="shared" si="4"/>
        <v>162407.87999999998</v>
      </c>
      <c r="AK21" s="307">
        <f t="shared" si="4"/>
        <v>162407.87999999998</v>
      </c>
      <c r="AL21" s="307">
        <f t="shared" si="4"/>
        <v>162407.87999999998</v>
      </c>
      <c r="AM21" s="307">
        <f t="shared" si="4"/>
        <v>162407.87999999998</v>
      </c>
      <c r="AN21" s="307">
        <f t="shared" si="4"/>
        <v>162407.87999999998</v>
      </c>
      <c r="AO21" s="307">
        <f t="shared" si="4"/>
        <v>162407.87999999998</v>
      </c>
      <c r="AP21" s="307">
        <f t="shared" si="4"/>
        <v>162407.87999999998</v>
      </c>
      <c r="AQ21" s="307">
        <f t="shared" si="4"/>
        <v>162407.87999999998</v>
      </c>
      <c r="AR21" s="307">
        <f t="shared" si="4"/>
        <v>162407.87999999998</v>
      </c>
      <c r="AS21" s="307">
        <f t="shared" si="4"/>
        <v>162407.87999999998</v>
      </c>
      <c r="AT21" s="307">
        <f t="shared" si="4"/>
        <v>162407.87999999998</v>
      </c>
      <c r="AU21" s="307">
        <f t="shared" si="4"/>
        <v>162407.87999999998</v>
      </c>
      <c r="AV21" s="307">
        <f t="shared" si="4"/>
        <v>162407.87999999998</v>
      </c>
      <c r="AW21" s="307">
        <f t="shared" si="4"/>
        <v>162407.87999999998</v>
      </c>
      <c r="AX21" s="307">
        <f t="shared" si="4"/>
        <v>162407.87999999998</v>
      </c>
      <c r="AY21" s="410"/>
      <c r="AZ21" s="416"/>
      <c r="BA21" s="416"/>
      <c r="BB21" s="416"/>
      <c r="BC21" s="416"/>
      <c r="BD21" s="416"/>
    </row>
    <row r="22" spans="1:56" s="222" customFormat="1" ht="42.95" customHeight="1">
      <c r="A22" s="408">
        <v>8.1</v>
      </c>
      <c r="B22" s="408" t="s">
        <v>415</v>
      </c>
      <c r="C22" s="408" t="s">
        <v>438</v>
      </c>
      <c r="D22" s="221" t="str">
        <f t="shared" ref="D22:D23" si="18">CONCATENATE(B22, ".", C22)</f>
        <v>FWH.Soc</v>
      </c>
      <c r="E22" s="409" t="s">
        <v>546</v>
      </c>
      <c r="F22" s="410"/>
      <c r="G22" s="411" t="s">
        <v>578</v>
      </c>
      <c r="H22" s="412" t="s">
        <v>853</v>
      </c>
      <c r="I22" s="413">
        <f t="shared" ref="I22" si="19">IF(L22&gt;0,L22, "N/A")</f>
        <v>52230.076441367666</v>
      </c>
      <c r="J22" s="409" t="s">
        <v>779</v>
      </c>
      <c r="K22" s="414">
        <f>SUM(U23:AX23)</f>
        <v>131340</v>
      </c>
      <c r="L22" s="414">
        <f>SUMPRODUCT($U$1:$AX$1,U23:AX23)</f>
        <v>52230.076441367666</v>
      </c>
      <c r="M22" s="414">
        <f>SUMPRODUCT($U$2:$AX$2,U23:AX23)</f>
        <v>84822.791046427999</v>
      </c>
      <c r="N22" s="184"/>
      <c r="O22" s="164" t="s">
        <v>554</v>
      </c>
      <c r="P22" s="164" t="s">
        <v>552</v>
      </c>
      <c r="Q22" s="164" t="s">
        <v>553</v>
      </c>
      <c r="R22" s="164" t="s">
        <v>780</v>
      </c>
      <c r="S22" s="374" t="s">
        <v>774</v>
      </c>
      <c r="T22" s="317"/>
      <c r="U22" s="312"/>
      <c r="V22" s="69"/>
      <c r="W22" s="69"/>
      <c r="X22" s="69"/>
      <c r="Y22" s="306"/>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415"/>
      <c r="AZ22" s="406"/>
      <c r="BA22" s="406"/>
      <c r="BB22" s="406"/>
      <c r="BC22" s="406"/>
      <c r="BD22" s="406"/>
    </row>
    <row r="23" spans="1:56" s="222" customFormat="1" ht="122.1" customHeight="1">
      <c r="A23" s="408"/>
      <c r="B23" s="408"/>
      <c r="C23" s="408"/>
      <c r="D23" s="221" t="str">
        <f t="shared" si="18"/>
        <v>.</v>
      </c>
      <c r="E23" s="409"/>
      <c r="F23" s="410"/>
      <c r="G23" s="411"/>
      <c r="H23" s="412"/>
      <c r="I23" s="408"/>
      <c r="J23" s="409"/>
      <c r="K23" s="414"/>
      <c r="L23" s="414"/>
      <c r="M23" s="414"/>
      <c r="N23" s="184"/>
      <c r="O23" s="201">
        <v>10000</v>
      </c>
      <c r="P23" s="202">
        <f>0.2985</f>
        <v>0.29849999999999999</v>
      </c>
      <c r="Q23" s="198">
        <v>48</v>
      </c>
      <c r="R23" s="206">
        <f>K22</f>
        <v>131340</v>
      </c>
      <c r="S23" s="206">
        <f>(O23*P23*Q23)/M_ModelFirePer</f>
        <v>4776</v>
      </c>
      <c r="T23" s="317"/>
      <c r="U23" s="313">
        <f t="shared" si="16"/>
        <v>0</v>
      </c>
      <c r="V23" s="307">
        <f t="shared" si="16"/>
        <v>1194</v>
      </c>
      <c r="W23" s="307">
        <f t="shared" si="16"/>
        <v>2388</v>
      </c>
      <c r="X23" s="307">
        <f>$Y23*X$3</f>
        <v>3582</v>
      </c>
      <c r="Y23" s="308">
        <f>$S23</f>
        <v>4776</v>
      </c>
      <c r="Z23" s="307">
        <f t="shared" ref="Z23:AX23" si="20">$S23</f>
        <v>4776</v>
      </c>
      <c r="AA23" s="307">
        <f t="shared" si="20"/>
        <v>4776</v>
      </c>
      <c r="AB23" s="307">
        <f t="shared" si="20"/>
        <v>4776</v>
      </c>
      <c r="AC23" s="307">
        <f t="shared" si="20"/>
        <v>4776</v>
      </c>
      <c r="AD23" s="307">
        <f t="shared" si="20"/>
        <v>4776</v>
      </c>
      <c r="AE23" s="307">
        <f t="shared" si="20"/>
        <v>4776</v>
      </c>
      <c r="AF23" s="307">
        <f t="shared" si="20"/>
        <v>4776</v>
      </c>
      <c r="AG23" s="307">
        <f t="shared" si="20"/>
        <v>4776</v>
      </c>
      <c r="AH23" s="307">
        <f t="shared" si="20"/>
        <v>4776</v>
      </c>
      <c r="AI23" s="307">
        <f t="shared" si="20"/>
        <v>4776</v>
      </c>
      <c r="AJ23" s="307">
        <f t="shared" si="20"/>
        <v>4776</v>
      </c>
      <c r="AK23" s="307">
        <f t="shared" si="20"/>
        <v>4776</v>
      </c>
      <c r="AL23" s="307">
        <f t="shared" si="20"/>
        <v>4776</v>
      </c>
      <c r="AM23" s="307">
        <f t="shared" si="20"/>
        <v>4776</v>
      </c>
      <c r="AN23" s="307">
        <f t="shared" si="20"/>
        <v>4776</v>
      </c>
      <c r="AO23" s="307">
        <f t="shared" si="20"/>
        <v>4776</v>
      </c>
      <c r="AP23" s="307">
        <f t="shared" si="20"/>
        <v>4776</v>
      </c>
      <c r="AQ23" s="307">
        <f t="shared" si="20"/>
        <v>4776</v>
      </c>
      <c r="AR23" s="307">
        <f t="shared" si="20"/>
        <v>4776</v>
      </c>
      <c r="AS23" s="307">
        <f t="shared" si="20"/>
        <v>4776</v>
      </c>
      <c r="AT23" s="307">
        <f t="shared" si="20"/>
        <v>4776</v>
      </c>
      <c r="AU23" s="307">
        <f t="shared" si="20"/>
        <v>4776</v>
      </c>
      <c r="AV23" s="307">
        <f t="shared" si="20"/>
        <v>4776</v>
      </c>
      <c r="AW23" s="307">
        <f t="shared" si="20"/>
        <v>4776</v>
      </c>
      <c r="AX23" s="307">
        <f t="shared" si="20"/>
        <v>4776</v>
      </c>
      <c r="AY23" s="410"/>
      <c r="AZ23" s="416"/>
      <c r="BA23" s="416"/>
      <c r="BB23" s="416"/>
      <c r="BC23" s="416"/>
      <c r="BD23" s="416"/>
    </row>
    <row r="24" spans="1:56" ht="42.95" customHeight="1">
      <c r="A24" s="408">
        <v>9</v>
      </c>
      <c r="B24" s="408" t="s">
        <v>415</v>
      </c>
      <c r="C24" s="408" t="s">
        <v>438</v>
      </c>
      <c r="D24" s="213" t="str">
        <f t="shared" si="2"/>
        <v>FWH.Soc</v>
      </c>
      <c r="E24" s="409" t="s">
        <v>445</v>
      </c>
      <c r="F24" s="410"/>
      <c r="G24" s="411" t="s">
        <v>781</v>
      </c>
      <c r="H24" s="412" t="s">
        <v>783</v>
      </c>
      <c r="I24" s="413">
        <f t="shared" ref="I24" si="21">IF(L24&gt;0,L24, "N/A")</f>
        <v>842225.29294096865</v>
      </c>
      <c r="J24" s="409" t="s">
        <v>782</v>
      </c>
      <c r="K24" s="414">
        <f>SUM(U25:AX25)</f>
        <v>2117895.9999999991</v>
      </c>
      <c r="L24" s="414">
        <f>SUMPRODUCT($U$1:$AX$1,U25:AX25)</f>
        <v>842225.29294096865</v>
      </c>
      <c r="M24" s="414">
        <f>SUMPRODUCT($U$2:$AX$2,U25:AX25)</f>
        <v>1367792.3699258848</v>
      </c>
      <c r="O24" s="164" t="s">
        <v>614</v>
      </c>
      <c r="P24" s="164" t="s">
        <v>615</v>
      </c>
      <c r="Q24" s="164" t="s">
        <v>616</v>
      </c>
      <c r="R24" s="164" t="s">
        <v>617</v>
      </c>
      <c r="S24" s="374" t="s">
        <v>774</v>
      </c>
      <c r="T24" s="317"/>
      <c r="U24" s="312"/>
      <c r="V24" s="69"/>
      <c r="W24" s="69"/>
      <c r="X24" s="69"/>
      <c r="Y24" s="306"/>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415"/>
      <c r="AZ24" s="406"/>
      <c r="BA24" s="406"/>
      <c r="BB24" s="406"/>
      <c r="BC24" s="406"/>
      <c r="BD24" s="406"/>
    </row>
    <row r="25" spans="1:56" ht="276" customHeight="1">
      <c r="A25" s="408"/>
      <c r="B25" s="408"/>
      <c r="C25" s="408"/>
      <c r="D25" s="213" t="str">
        <f t="shared" si="2"/>
        <v>.</v>
      </c>
      <c r="E25" s="409"/>
      <c r="F25" s="410"/>
      <c r="G25" s="411"/>
      <c r="H25" s="412"/>
      <c r="I25" s="408"/>
      <c r="J25" s="409"/>
      <c r="K25" s="414"/>
      <c r="L25" s="414"/>
      <c r="M25" s="414"/>
      <c r="O25" s="241">
        <v>46.96</v>
      </c>
      <c r="P25" s="201">
        <v>32800</v>
      </c>
      <c r="Q25" s="242">
        <v>5</v>
      </c>
      <c r="R25" s="206">
        <f>K24</f>
        <v>2117895.9999999991</v>
      </c>
      <c r="S25" s="206">
        <f>(O25*P25*Q25*0.3)/M_ModelFirePer</f>
        <v>77014.399999999994</v>
      </c>
      <c r="T25" s="317"/>
      <c r="U25" s="313">
        <f t="shared" si="16"/>
        <v>0</v>
      </c>
      <c r="V25" s="307">
        <f t="shared" si="16"/>
        <v>19253.599999999999</v>
      </c>
      <c r="W25" s="307">
        <f t="shared" si="16"/>
        <v>38507.199999999997</v>
      </c>
      <c r="X25" s="307">
        <f>$Y25*X$3</f>
        <v>57760.799999999996</v>
      </c>
      <c r="Y25" s="308">
        <f>$S25</f>
        <v>77014.399999999994</v>
      </c>
      <c r="Z25" s="307">
        <f t="shared" si="4"/>
        <v>77014.399999999994</v>
      </c>
      <c r="AA25" s="307">
        <f t="shared" si="4"/>
        <v>77014.399999999994</v>
      </c>
      <c r="AB25" s="307">
        <f t="shared" si="4"/>
        <v>77014.399999999994</v>
      </c>
      <c r="AC25" s="307">
        <f t="shared" si="4"/>
        <v>77014.399999999994</v>
      </c>
      <c r="AD25" s="307">
        <f t="shared" si="4"/>
        <v>77014.399999999994</v>
      </c>
      <c r="AE25" s="307">
        <f t="shared" si="4"/>
        <v>77014.399999999994</v>
      </c>
      <c r="AF25" s="307">
        <f t="shared" si="4"/>
        <v>77014.399999999994</v>
      </c>
      <c r="AG25" s="307">
        <f t="shared" si="4"/>
        <v>77014.399999999994</v>
      </c>
      <c r="AH25" s="307">
        <f t="shared" si="4"/>
        <v>77014.399999999994</v>
      </c>
      <c r="AI25" s="307">
        <f t="shared" si="4"/>
        <v>77014.399999999994</v>
      </c>
      <c r="AJ25" s="307">
        <f t="shared" si="4"/>
        <v>77014.399999999994</v>
      </c>
      <c r="AK25" s="307">
        <f t="shared" si="4"/>
        <v>77014.399999999994</v>
      </c>
      <c r="AL25" s="307">
        <f t="shared" si="4"/>
        <v>77014.399999999994</v>
      </c>
      <c r="AM25" s="307">
        <f t="shared" si="4"/>
        <v>77014.399999999994</v>
      </c>
      <c r="AN25" s="307">
        <f t="shared" si="4"/>
        <v>77014.399999999994</v>
      </c>
      <c r="AO25" s="307">
        <f t="shared" si="4"/>
        <v>77014.399999999994</v>
      </c>
      <c r="AP25" s="307">
        <f t="shared" si="4"/>
        <v>77014.399999999994</v>
      </c>
      <c r="AQ25" s="307">
        <f t="shared" si="4"/>
        <v>77014.399999999994</v>
      </c>
      <c r="AR25" s="307">
        <f t="shared" si="4"/>
        <v>77014.399999999994</v>
      </c>
      <c r="AS25" s="307">
        <f t="shared" si="4"/>
        <v>77014.399999999994</v>
      </c>
      <c r="AT25" s="307">
        <f t="shared" si="4"/>
        <v>77014.399999999994</v>
      </c>
      <c r="AU25" s="307">
        <f t="shared" si="4"/>
        <v>77014.399999999994</v>
      </c>
      <c r="AV25" s="307">
        <f t="shared" si="4"/>
        <v>77014.399999999994</v>
      </c>
      <c r="AW25" s="307">
        <f t="shared" si="4"/>
        <v>77014.399999999994</v>
      </c>
      <c r="AX25" s="307">
        <f t="shared" si="4"/>
        <v>77014.399999999994</v>
      </c>
      <c r="AY25" s="410"/>
      <c r="AZ25" s="416"/>
      <c r="BA25" s="416"/>
      <c r="BB25" s="416"/>
      <c r="BC25" s="416"/>
      <c r="BD25" s="416"/>
    </row>
    <row r="26" spans="1:56" ht="42.95" customHeight="1">
      <c r="A26" s="408">
        <v>10</v>
      </c>
      <c r="B26" s="408" t="s">
        <v>415</v>
      </c>
      <c r="C26" s="408" t="s">
        <v>123</v>
      </c>
      <c r="D26" s="213" t="str">
        <f t="shared" si="2"/>
        <v>FWH.Res</v>
      </c>
      <c r="E26" s="409" t="s">
        <v>37</v>
      </c>
      <c r="F26" s="410"/>
      <c r="G26" s="411" t="s">
        <v>579</v>
      </c>
      <c r="H26" s="412" t="s">
        <v>905</v>
      </c>
      <c r="I26" s="413">
        <f t="shared" ref="I26" si="22">IF(L26&gt;0,L26, "N/A")</f>
        <v>9363201.2132160887</v>
      </c>
      <c r="J26" s="409" t="s">
        <v>446</v>
      </c>
      <c r="K26" s="414">
        <f>SUM(U27:AX27)</f>
        <v>23545109.085266318</v>
      </c>
      <c r="L26" s="414">
        <f>SUMPRODUCT($U$1:$AX$1,U27:AX27)</f>
        <v>9363201.2132160887</v>
      </c>
      <c r="M26" s="414">
        <f>SUMPRODUCT($U$2:$AX$2,U27:AX27)</f>
        <v>15206044.374180745</v>
      </c>
      <c r="O26" s="158"/>
      <c r="P26" s="376" t="s">
        <v>784</v>
      </c>
      <c r="Q26" s="376" t="s">
        <v>447</v>
      </c>
      <c r="R26" s="376" t="s">
        <v>448</v>
      </c>
      <c r="S26" s="374" t="s">
        <v>774</v>
      </c>
      <c r="T26" s="317"/>
      <c r="U26" s="312"/>
      <c r="V26" s="69"/>
      <c r="W26" s="69"/>
      <c r="X26" s="69"/>
      <c r="Y26" s="306"/>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415"/>
      <c r="AZ26" s="406"/>
      <c r="BA26" s="406"/>
      <c r="BB26" s="406"/>
      <c r="BC26" s="406"/>
      <c r="BD26" s="406"/>
    </row>
    <row r="27" spans="1:56" ht="132" customHeight="1">
      <c r="A27" s="408"/>
      <c r="B27" s="408"/>
      <c r="C27" s="408"/>
      <c r="D27" s="213" t="str">
        <f t="shared" si="2"/>
        <v>.</v>
      </c>
      <c r="E27" s="409"/>
      <c r="F27" s="410"/>
      <c r="G27" s="411"/>
      <c r="H27" s="412"/>
      <c r="I27" s="408"/>
      <c r="J27" s="409"/>
      <c r="K27" s="414"/>
      <c r="L27" s="414"/>
      <c r="M27" s="414"/>
      <c r="O27" s="158"/>
      <c r="P27" s="201">
        <f>F_AvoidedAcLoss</f>
        <v>45000</v>
      </c>
      <c r="Q27" s="206">
        <f>FF_Cost_Ac</f>
        <v>570.79052327918373</v>
      </c>
      <c r="R27" s="206">
        <f>K26</f>
        <v>23545109.085266318</v>
      </c>
      <c r="S27" s="301">
        <f>(P27*Q27)/M_ModelFirePer</f>
        <v>856185.78491877567</v>
      </c>
      <c r="T27" s="317"/>
      <c r="U27" s="313">
        <f t="shared" si="16"/>
        <v>0</v>
      </c>
      <c r="V27" s="307">
        <f t="shared" si="16"/>
        <v>214046.44622969392</v>
      </c>
      <c r="W27" s="307">
        <f t="shared" si="16"/>
        <v>428092.89245938783</v>
      </c>
      <c r="X27" s="307">
        <f>$Y27*X$3</f>
        <v>642139.33868908172</v>
      </c>
      <c r="Y27" s="308">
        <f>$S27</f>
        <v>856185.78491877567</v>
      </c>
      <c r="Z27" s="307">
        <f t="shared" si="4"/>
        <v>856185.78491877567</v>
      </c>
      <c r="AA27" s="307">
        <f t="shared" si="4"/>
        <v>856185.78491877567</v>
      </c>
      <c r="AB27" s="307">
        <f t="shared" si="4"/>
        <v>856185.78491877567</v>
      </c>
      <c r="AC27" s="307">
        <f t="shared" si="4"/>
        <v>856185.78491877567</v>
      </c>
      <c r="AD27" s="307">
        <f t="shared" si="4"/>
        <v>856185.78491877567</v>
      </c>
      <c r="AE27" s="307">
        <f t="shared" si="4"/>
        <v>856185.78491877567</v>
      </c>
      <c r="AF27" s="307">
        <f t="shared" si="4"/>
        <v>856185.78491877567</v>
      </c>
      <c r="AG27" s="307">
        <f t="shared" si="4"/>
        <v>856185.78491877567</v>
      </c>
      <c r="AH27" s="307">
        <f t="shared" si="4"/>
        <v>856185.78491877567</v>
      </c>
      <c r="AI27" s="307">
        <f t="shared" si="4"/>
        <v>856185.78491877567</v>
      </c>
      <c r="AJ27" s="307">
        <f t="shared" si="4"/>
        <v>856185.78491877567</v>
      </c>
      <c r="AK27" s="307">
        <f t="shared" si="4"/>
        <v>856185.78491877567</v>
      </c>
      <c r="AL27" s="307">
        <f t="shared" si="4"/>
        <v>856185.78491877567</v>
      </c>
      <c r="AM27" s="307">
        <f t="shared" si="4"/>
        <v>856185.78491877567</v>
      </c>
      <c r="AN27" s="307">
        <f t="shared" si="4"/>
        <v>856185.78491877567</v>
      </c>
      <c r="AO27" s="307">
        <f t="shared" si="4"/>
        <v>856185.78491877567</v>
      </c>
      <c r="AP27" s="307">
        <f t="shared" si="4"/>
        <v>856185.78491877567</v>
      </c>
      <c r="AQ27" s="307">
        <f t="shared" si="4"/>
        <v>856185.78491877567</v>
      </c>
      <c r="AR27" s="307">
        <f t="shared" si="4"/>
        <v>856185.78491877567</v>
      </c>
      <c r="AS27" s="307">
        <f t="shared" si="4"/>
        <v>856185.78491877567</v>
      </c>
      <c r="AT27" s="307">
        <f t="shared" si="4"/>
        <v>856185.78491877567</v>
      </c>
      <c r="AU27" s="307">
        <f t="shared" si="4"/>
        <v>856185.78491877567</v>
      </c>
      <c r="AV27" s="307">
        <f t="shared" si="4"/>
        <v>856185.78491877567</v>
      </c>
      <c r="AW27" s="307">
        <f t="shared" si="4"/>
        <v>856185.78491877567</v>
      </c>
      <c r="AX27" s="307">
        <f t="shared" si="4"/>
        <v>856185.78491877567</v>
      </c>
      <c r="AY27" s="410"/>
      <c r="AZ27" s="416"/>
      <c r="BA27" s="416"/>
      <c r="BB27" s="416"/>
      <c r="BC27" s="416"/>
      <c r="BD27" s="416"/>
    </row>
    <row r="28" spans="1:56" s="350" customFormat="1" ht="42.95" customHeight="1">
      <c r="A28" s="408">
        <v>11.1</v>
      </c>
      <c r="B28" s="408" t="s">
        <v>415</v>
      </c>
      <c r="C28" s="408" t="s">
        <v>123</v>
      </c>
      <c r="D28" s="348" t="str">
        <f t="shared" ref="D28:D29" si="23">CONCATENATE(B28, ".", C28)</f>
        <v>FWH.Res</v>
      </c>
      <c r="E28" s="409" t="s">
        <v>872</v>
      </c>
      <c r="F28" s="410"/>
      <c r="G28" s="411" t="s">
        <v>871</v>
      </c>
      <c r="H28" s="412" t="s">
        <v>893</v>
      </c>
      <c r="I28" s="413">
        <f t="shared" ref="I28" si="24">IF(L28&gt;0,L28, "N/A")</f>
        <v>5342938.5148040634</v>
      </c>
      <c r="J28" s="409" t="s">
        <v>873</v>
      </c>
      <c r="K28" s="414">
        <f>SUM(U29:AX29)</f>
        <v>13435583.333333328</v>
      </c>
      <c r="L28" s="414">
        <f>SUMPRODUCT($U$1:$AX$1,U29:AX29)</f>
        <v>5342938.5148040634</v>
      </c>
      <c r="M28" s="414">
        <f>SUMPRODUCT($U$2:$AX$2,U29:AX29)</f>
        <v>8677049.4721349478</v>
      </c>
      <c r="N28" s="184"/>
      <c r="P28" s="376"/>
      <c r="Q28" s="376" t="s">
        <v>874</v>
      </c>
      <c r="R28" s="376" t="s">
        <v>875</v>
      </c>
      <c r="S28" s="374" t="s">
        <v>774</v>
      </c>
      <c r="T28" s="317"/>
      <c r="U28" s="312"/>
      <c r="V28" s="69"/>
      <c r="W28" s="69"/>
      <c r="X28" s="69"/>
      <c r="Y28" s="306"/>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415"/>
      <c r="AZ28" s="406"/>
      <c r="BA28" s="406"/>
      <c r="BB28" s="406"/>
      <c r="BC28" s="406"/>
      <c r="BD28" s="406"/>
    </row>
    <row r="29" spans="1:56" s="350" customFormat="1" ht="116.1" customHeight="1">
      <c r="A29" s="408"/>
      <c r="B29" s="408"/>
      <c r="C29" s="408"/>
      <c r="D29" s="348" t="str">
        <f t="shared" si="23"/>
        <v>.</v>
      </c>
      <c r="E29" s="409"/>
      <c r="F29" s="410"/>
      <c r="G29" s="411"/>
      <c r="H29" s="412"/>
      <c r="I29" s="408"/>
      <c r="J29" s="409"/>
      <c r="K29" s="414"/>
      <c r="L29" s="414"/>
      <c r="M29" s="414"/>
      <c r="N29" s="184"/>
      <c r="P29" s="201"/>
      <c r="Q29" s="377">
        <v>50</v>
      </c>
      <c r="R29" s="206">
        <f>F_InjuryAve</f>
        <v>293140</v>
      </c>
      <c r="S29" s="301">
        <f>(Q29*R29)/M_ModelFirePer</f>
        <v>488566.66666666669</v>
      </c>
      <c r="T29" s="317"/>
      <c r="U29" s="313">
        <f t="shared" si="16"/>
        <v>0</v>
      </c>
      <c r="V29" s="307">
        <f t="shared" si="16"/>
        <v>122141.66666666667</v>
      </c>
      <c r="W29" s="307">
        <f t="shared" si="16"/>
        <v>244283.33333333334</v>
      </c>
      <c r="X29" s="307">
        <f>$Y29*X$3</f>
        <v>366425</v>
      </c>
      <c r="Y29" s="308">
        <f>$S29</f>
        <v>488566.66666666669</v>
      </c>
      <c r="Z29" s="307">
        <f t="shared" ref="Z29:AD29" si="25">$S29</f>
        <v>488566.66666666669</v>
      </c>
      <c r="AA29" s="307">
        <f t="shared" si="25"/>
        <v>488566.66666666669</v>
      </c>
      <c r="AB29" s="307">
        <f t="shared" si="25"/>
        <v>488566.66666666669</v>
      </c>
      <c r="AC29" s="307">
        <f t="shared" si="25"/>
        <v>488566.66666666669</v>
      </c>
      <c r="AD29" s="307">
        <f t="shared" si="25"/>
        <v>488566.66666666669</v>
      </c>
      <c r="AE29" s="307">
        <f t="shared" ref="AE29:AX45" si="26">$S29</f>
        <v>488566.66666666669</v>
      </c>
      <c r="AF29" s="307">
        <f t="shared" si="26"/>
        <v>488566.66666666669</v>
      </c>
      <c r="AG29" s="307">
        <f t="shared" si="26"/>
        <v>488566.66666666669</v>
      </c>
      <c r="AH29" s="307">
        <f t="shared" si="26"/>
        <v>488566.66666666669</v>
      </c>
      <c r="AI29" s="307">
        <f t="shared" si="26"/>
        <v>488566.66666666669</v>
      </c>
      <c r="AJ29" s="307">
        <f t="shared" si="26"/>
        <v>488566.66666666669</v>
      </c>
      <c r="AK29" s="307">
        <f t="shared" si="26"/>
        <v>488566.66666666669</v>
      </c>
      <c r="AL29" s="307">
        <f t="shared" si="26"/>
        <v>488566.66666666669</v>
      </c>
      <c r="AM29" s="307">
        <f t="shared" si="26"/>
        <v>488566.66666666669</v>
      </c>
      <c r="AN29" s="307">
        <f t="shared" si="26"/>
        <v>488566.66666666669</v>
      </c>
      <c r="AO29" s="307">
        <f t="shared" si="26"/>
        <v>488566.66666666669</v>
      </c>
      <c r="AP29" s="307">
        <f t="shared" si="26"/>
        <v>488566.66666666669</v>
      </c>
      <c r="AQ29" s="307">
        <f t="shared" si="26"/>
        <v>488566.66666666669</v>
      </c>
      <c r="AR29" s="307">
        <f t="shared" si="26"/>
        <v>488566.66666666669</v>
      </c>
      <c r="AS29" s="307">
        <f t="shared" si="26"/>
        <v>488566.66666666669</v>
      </c>
      <c r="AT29" s="307">
        <f t="shared" si="26"/>
        <v>488566.66666666669</v>
      </c>
      <c r="AU29" s="307">
        <f t="shared" si="26"/>
        <v>488566.66666666669</v>
      </c>
      <c r="AV29" s="307">
        <f t="shared" si="26"/>
        <v>488566.66666666669</v>
      </c>
      <c r="AW29" s="307">
        <f t="shared" si="26"/>
        <v>488566.66666666669</v>
      </c>
      <c r="AX29" s="307">
        <f t="shared" si="26"/>
        <v>488566.66666666669</v>
      </c>
      <c r="AY29" s="410"/>
      <c r="AZ29" s="416"/>
      <c r="BA29" s="416"/>
      <c r="BB29" s="416"/>
      <c r="BC29" s="416"/>
      <c r="BD29" s="416"/>
    </row>
    <row r="30" spans="1:56" ht="42.95" customHeight="1">
      <c r="A30" s="408">
        <v>11</v>
      </c>
      <c r="B30" s="408" t="s">
        <v>415</v>
      </c>
      <c r="C30" s="408" t="s">
        <v>123</v>
      </c>
      <c r="D30" s="213" t="str">
        <f t="shared" si="2"/>
        <v>FWH.Res</v>
      </c>
      <c r="E30" s="409" t="s">
        <v>449</v>
      </c>
      <c r="F30" s="410"/>
      <c r="G30" s="411" t="s">
        <v>785</v>
      </c>
      <c r="H30" s="412" t="s">
        <v>580</v>
      </c>
      <c r="I30" s="413">
        <f t="shared" ref="I30" si="27">IF(L30&gt;0,L30, "N/A")</f>
        <v>240590.80437815932</v>
      </c>
      <c r="J30" s="409" t="s">
        <v>786</v>
      </c>
      <c r="K30" s="414">
        <f>SUM(U31:AX31)</f>
        <v>605000</v>
      </c>
      <c r="L30" s="414">
        <f>SUMPRODUCT($U$1:$AX$1,U31:AX31)</f>
        <v>240590.80437815932</v>
      </c>
      <c r="M30" s="414">
        <f>SUMPRODUCT($U$2:$AX$2,U31:AX31)</f>
        <v>390724.74937634339</v>
      </c>
      <c r="O30" s="158"/>
      <c r="P30" s="376" t="s">
        <v>450</v>
      </c>
      <c r="Q30" s="376" t="s">
        <v>451</v>
      </c>
      <c r="R30" s="376" t="s">
        <v>448</v>
      </c>
      <c r="S30" s="374" t="s">
        <v>774</v>
      </c>
      <c r="T30" s="317"/>
      <c r="U30" s="312"/>
      <c r="V30" s="69"/>
      <c r="W30" s="69"/>
      <c r="X30" s="69"/>
      <c r="Y30" s="306"/>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415"/>
      <c r="AZ30" s="406"/>
      <c r="BA30" s="406"/>
      <c r="BB30" s="406"/>
      <c r="BC30" s="406"/>
      <c r="BD30" s="406"/>
    </row>
    <row r="31" spans="1:56" ht="92.1" customHeight="1">
      <c r="A31" s="408"/>
      <c r="B31" s="408"/>
      <c r="C31" s="408"/>
      <c r="D31" s="213" t="str">
        <f t="shared" si="2"/>
        <v>.</v>
      </c>
      <c r="E31" s="409"/>
      <c r="F31" s="410"/>
      <c r="G31" s="411"/>
      <c r="H31" s="412"/>
      <c r="I31" s="408"/>
      <c r="J31" s="409"/>
      <c r="K31" s="414"/>
      <c r="L31" s="414"/>
      <c r="M31" s="414"/>
      <c r="O31" s="158"/>
      <c r="P31" s="201">
        <v>2200000</v>
      </c>
      <c r="Q31" s="196">
        <v>0.3</v>
      </c>
      <c r="R31" s="206">
        <f>K30</f>
        <v>605000</v>
      </c>
      <c r="S31" s="301">
        <f>(P31*(Q31))/M_ModelFirePer</f>
        <v>22000</v>
      </c>
      <c r="T31" s="317"/>
      <c r="U31" s="313">
        <f t="shared" si="16"/>
        <v>0</v>
      </c>
      <c r="V31" s="307">
        <f t="shared" si="16"/>
        <v>5500</v>
      </c>
      <c r="W31" s="307">
        <f t="shared" si="16"/>
        <v>11000</v>
      </c>
      <c r="X31" s="307">
        <f>$Y31*X$3</f>
        <v>16500</v>
      </c>
      <c r="Y31" s="308">
        <f>$S31</f>
        <v>22000</v>
      </c>
      <c r="Z31" s="307">
        <f t="shared" si="4"/>
        <v>22000</v>
      </c>
      <c r="AA31" s="307">
        <f t="shared" si="4"/>
        <v>22000</v>
      </c>
      <c r="AB31" s="307">
        <f t="shared" si="4"/>
        <v>22000</v>
      </c>
      <c r="AC31" s="307">
        <f t="shared" si="4"/>
        <v>22000</v>
      </c>
      <c r="AD31" s="307">
        <f t="shared" si="4"/>
        <v>22000</v>
      </c>
      <c r="AE31" s="307">
        <f t="shared" si="26"/>
        <v>22000</v>
      </c>
      <c r="AF31" s="307">
        <f t="shared" si="26"/>
        <v>22000</v>
      </c>
      <c r="AG31" s="307">
        <f t="shared" si="26"/>
        <v>22000</v>
      </c>
      <c r="AH31" s="307">
        <f t="shared" si="26"/>
        <v>22000</v>
      </c>
      <c r="AI31" s="307">
        <f t="shared" si="26"/>
        <v>22000</v>
      </c>
      <c r="AJ31" s="307">
        <f t="shared" si="26"/>
        <v>22000</v>
      </c>
      <c r="AK31" s="307">
        <f t="shared" si="26"/>
        <v>22000</v>
      </c>
      <c r="AL31" s="307">
        <f t="shared" si="26"/>
        <v>22000</v>
      </c>
      <c r="AM31" s="307">
        <f t="shared" si="26"/>
        <v>22000</v>
      </c>
      <c r="AN31" s="307">
        <f t="shared" si="26"/>
        <v>22000</v>
      </c>
      <c r="AO31" s="307">
        <f t="shared" si="26"/>
        <v>22000</v>
      </c>
      <c r="AP31" s="307">
        <f t="shared" si="26"/>
        <v>22000</v>
      </c>
      <c r="AQ31" s="307">
        <f t="shared" si="26"/>
        <v>22000</v>
      </c>
      <c r="AR31" s="307">
        <f t="shared" si="26"/>
        <v>22000</v>
      </c>
      <c r="AS31" s="307">
        <f t="shared" si="26"/>
        <v>22000</v>
      </c>
      <c r="AT31" s="307">
        <f t="shared" si="26"/>
        <v>22000</v>
      </c>
      <c r="AU31" s="307">
        <f t="shared" si="26"/>
        <v>22000</v>
      </c>
      <c r="AV31" s="307">
        <f t="shared" si="26"/>
        <v>22000</v>
      </c>
      <c r="AW31" s="307">
        <f t="shared" si="26"/>
        <v>22000</v>
      </c>
      <c r="AX31" s="307">
        <f t="shared" si="26"/>
        <v>22000</v>
      </c>
      <c r="AY31" s="410"/>
      <c r="AZ31" s="416"/>
      <c r="BA31" s="416"/>
      <c r="BB31" s="416"/>
      <c r="BC31" s="416"/>
      <c r="BD31" s="416"/>
    </row>
    <row r="32" spans="1:56" ht="42.95" customHeight="1">
      <c r="A32" s="408">
        <v>12</v>
      </c>
      <c r="B32" s="408" t="s">
        <v>415</v>
      </c>
      <c r="C32" s="408" t="s">
        <v>123</v>
      </c>
      <c r="D32" s="213" t="str">
        <f t="shared" si="2"/>
        <v>FWH.Res</v>
      </c>
      <c r="E32" s="409" t="s">
        <v>59</v>
      </c>
      <c r="F32" s="410"/>
      <c r="G32" s="411" t="s">
        <v>787</v>
      </c>
      <c r="H32" s="412" t="s">
        <v>788</v>
      </c>
      <c r="I32" s="413">
        <f t="shared" ref="I32" si="28">IF(L32&gt;0,L32, "N/A")</f>
        <v>4100979.620082261</v>
      </c>
      <c r="J32" s="409" t="s">
        <v>557</v>
      </c>
      <c r="K32" s="414">
        <f>SUM(U33:AX33)</f>
        <v>10312500</v>
      </c>
      <c r="L32" s="414">
        <f>SUMPRODUCT($U$1:$AX$1,U33:AX33)</f>
        <v>4100979.620082261</v>
      </c>
      <c r="M32" s="414">
        <f>SUMPRODUCT($U$2:$AX$2,U33:AX33)</f>
        <v>6660080.9552785819</v>
      </c>
      <c r="O32" s="376" t="s">
        <v>452</v>
      </c>
      <c r="P32" s="376" t="s">
        <v>899</v>
      </c>
      <c r="Q32" s="376" t="s">
        <v>900</v>
      </c>
      <c r="R32" s="376" t="s">
        <v>453</v>
      </c>
      <c r="S32" s="374" t="s">
        <v>774</v>
      </c>
      <c r="T32" s="317"/>
      <c r="U32" s="312"/>
      <c r="V32" s="69"/>
      <c r="W32" s="69"/>
      <c r="X32" s="69"/>
      <c r="Y32" s="306"/>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415"/>
      <c r="AZ32" s="406"/>
      <c r="BA32" s="406"/>
      <c r="BB32" s="406"/>
      <c r="BC32" s="406"/>
      <c r="BD32" s="406"/>
    </row>
    <row r="33" spans="1:56" ht="104.1" customHeight="1">
      <c r="A33" s="408"/>
      <c r="B33" s="408"/>
      <c r="C33" s="408"/>
      <c r="D33" s="213" t="str">
        <f t="shared" si="2"/>
        <v>.</v>
      </c>
      <c r="E33" s="409"/>
      <c r="F33" s="410"/>
      <c r="G33" s="411"/>
      <c r="H33" s="412"/>
      <c r="I33" s="408"/>
      <c r="J33" s="409"/>
      <c r="K33" s="414"/>
      <c r="L33" s="414"/>
      <c r="M33" s="414"/>
      <c r="O33" s="201">
        <f>'Model Fire Assumptions'!C27</f>
        <v>6000</v>
      </c>
      <c r="P33" s="195">
        <v>3.7499999999999999E-2</v>
      </c>
      <c r="Q33" s="209">
        <f>O33*P33</f>
        <v>225</v>
      </c>
      <c r="R33" s="206">
        <f>K32</f>
        <v>10312500</v>
      </c>
      <c r="S33" s="301">
        <f>(Q33*50000)/M_ModelFirePer</f>
        <v>375000</v>
      </c>
      <c r="T33" s="317"/>
      <c r="U33" s="313">
        <f t="shared" si="16"/>
        <v>0</v>
      </c>
      <c r="V33" s="307">
        <f t="shared" si="16"/>
        <v>93750</v>
      </c>
      <c r="W33" s="307">
        <f t="shared" si="16"/>
        <v>187500</v>
      </c>
      <c r="X33" s="307">
        <f>$Y33*X$3</f>
        <v>281250</v>
      </c>
      <c r="Y33" s="308">
        <f>$S33</f>
        <v>375000</v>
      </c>
      <c r="Z33" s="307">
        <f t="shared" ref="Z33:AD45" si="29">$S33</f>
        <v>375000</v>
      </c>
      <c r="AA33" s="307">
        <f t="shared" si="29"/>
        <v>375000</v>
      </c>
      <c r="AB33" s="307">
        <f t="shared" si="29"/>
        <v>375000</v>
      </c>
      <c r="AC33" s="307">
        <f t="shared" si="29"/>
        <v>375000</v>
      </c>
      <c r="AD33" s="307">
        <f t="shared" si="29"/>
        <v>375000</v>
      </c>
      <c r="AE33" s="307">
        <f t="shared" si="26"/>
        <v>375000</v>
      </c>
      <c r="AF33" s="307">
        <f t="shared" si="26"/>
        <v>375000</v>
      </c>
      <c r="AG33" s="307">
        <f t="shared" si="26"/>
        <v>375000</v>
      </c>
      <c r="AH33" s="307">
        <f t="shared" si="26"/>
        <v>375000</v>
      </c>
      <c r="AI33" s="307">
        <f t="shared" si="26"/>
        <v>375000</v>
      </c>
      <c r="AJ33" s="307">
        <f t="shared" si="26"/>
        <v>375000</v>
      </c>
      <c r="AK33" s="307">
        <f t="shared" si="26"/>
        <v>375000</v>
      </c>
      <c r="AL33" s="307">
        <f t="shared" si="26"/>
        <v>375000</v>
      </c>
      <c r="AM33" s="307">
        <f t="shared" si="26"/>
        <v>375000</v>
      </c>
      <c r="AN33" s="307">
        <f t="shared" si="26"/>
        <v>375000</v>
      </c>
      <c r="AO33" s="307">
        <f t="shared" si="26"/>
        <v>375000</v>
      </c>
      <c r="AP33" s="307">
        <f t="shared" si="26"/>
        <v>375000</v>
      </c>
      <c r="AQ33" s="307">
        <f t="shared" si="26"/>
        <v>375000</v>
      </c>
      <c r="AR33" s="307">
        <f t="shared" si="26"/>
        <v>375000</v>
      </c>
      <c r="AS33" s="307">
        <f t="shared" si="26"/>
        <v>375000</v>
      </c>
      <c r="AT33" s="307">
        <f t="shared" si="26"/>
        <v>375000</v>
      </c>
      <c r="AU33" s="307">
        <f t="shared" si="26"/>
        <v>375000</v>
      </c>
      <c r="AV33" s="307">
        <f t="shared" si="26"/>
        <v>375000</v>
      </c>
      <c r="AW33" s="307">
        <f t="shared" si="26"/>
        <v>375000</v>
      </c>
      <c r="AX33" s="307">
        <f t="shared" si="26"/>
        <v>375000</v>
      </c>
      <c r="AY33" s="410"/>
      <c r="AZ33" s="416"/>
      <c r="BA33" s="416"/>
      <c r="BB33" s="416"/>
      <c r="BC33" s="416"/>
      <c r="BD33" s="416"/>
    </row>
    <row r="34" spans="1:56" s="162" customFormat="1" ht="42.95" customHeight="1">
      <c r="A34" s="408">
        <v>13</v>
      </c>
      <c r="B34" s="408" t="s">
        <v>415</v>
      </c>
      <c r="C34" s="408" t="s">
        <v>123</v>
      </c>
      <c r="D34" s="213" t="str">
        <f t="shared" si="2"/>
        <v>FWH.Res</v>
      </c>
      <c r="E34" s="409" t="s">
        <v>454</v>
      </c>
      <c r="F34" s="410"/>
      <c r="G34" s="411" t="s">
        <v>581</v>
      </c>
      <c r="H34" s="412" t="s">
        <v>789</v>
      </c>
      <c r="I34" s="413">
        <f t="shared" ref="I34" si="30">IF(L34&gt;0,L34, "N/A")</f>
        <v>765516.19574868889</v>
      </c>
      <c r="J34" s="409" t="s">
        <v>790</v>
      </c>
      <c r="K34" s="414">
        <f>SUM(U35:AX35)</f>
        <v>1925000</v>
      </c>
      <c r="L34" s="414">
        <f>SUMPRODUCT($U$1:$AX$1,U35:AX35)</f>
        <v>765516.19574868889</v>
      </c>
      <c r="M34" s="414">
        <f>SUMPRODUCT($U$2:$AX$2,U35:AX35)</f>
        <v>1243215.1116520022</v>
      </c>
      <c r="N34" s="184"/>
      <c r="O34" s="376" t="s">
        <v>791</v>
      </c>
      <c r="P34" s="376" t="s">
        <v>792</v>
      </c>
      <c r="Q34" s="376" t="s">
        <v>569</v>
      </c>
      <c r="R34" s="376" t="s">
        <v>448</v>
      </c>
      <c r="S34" s="374" t="s">
        <v>774</v>
      </c>
      <c r="T34" s="317"/>
      <c r="U34" s="312"/>
      <c r="V34" s="69"/>
      <c r="W34" s="69"/>
      <c r="X34" s="69"/>
      <c r="Y34" s="306"/>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415"/>
      <c r="AZ34" s="406"/>
      <c r="BA34" s="406"/>
      <c r="BB34" s="406"/>
      <c r="BC34" s="406"/>
      <c r="BD34" s="406"/>
    </row>
    <row r="35" spans="1:56" s="162" customFormat="1" ht="152.1" customHeight="1">
      <c r="A35" s="408"/>
      <c r="B35" s="408"/>
      <c r="C35" s="408"/>
      <c r="D35" s="213" t="str">
        <f t="shared" si="2"/>
        <v>.</v>
      </c>
      <c r="E35" s="409"/>
      <c r="F35" s="410"/>
      <c r="G35" s="411"/>
      <c r="H35" s="412"/>
      <c r="I35" s="408"/>
      <c r="J35" s="409"/>
      <c r="K35" s="414"/>
      <c r="L35" s="414"/>
      <c r="M35" s="414"/>
      <c r="N35" s="184"/>
      <c r="O35" s="201">
        <f>'Fire Infrastructure Detail'!D5</f>
        <v>100</v>
      </c>
      <c r="P35" s="208">
        <v>2</v>
      </c>
      <c r="Q35" s="202">
        <f>M_ModelLossAvoid</f>
        <v>0.3</v>
      </c>
      <c r="R35" s="198">
        <f>((O35*50000)+(P35*1000000))*Q35</f>
        <v>2100000</v>
      </c>
      <c r="S35" s="301">
        <f>(((O35*50000)+(P35*1000000))*Q35)/M_ModelFirePer</f>
        <v>70000</v>
      </c>
      <c r="T35" s="317"/>
      <c r="U35" s="313">
        <f t="shared" si="16"/>
        <v>0</v>
      </c>
      <c r="V35" s="307">
        <f t="shared" si="16"/>
        <v>17500</v>
      </c>
      <c r="W35" s="307">
        <f t="shared" si="16"/>
        <v>35000</v>
      </c>
      <c r="X35" s="307">
        <f>$Y35*X$3</f>
        <v>52500</v>
      </c>
      <c r="Y35" s="308">
        <f>$S35</f>
        <v>70000</v>
      </c>
      <c r="Z35" s="307">
        <f t="shared" si="29"/>
        <v>70000</v>
      </c>
      <c r="AA35" s="307">
        <f t="shared" si="29"/>
        <v>70000</v>
      </c>
      <c r="AB35" s="307">
        <f t="shared" si="29"/>
        <v>70000</v>
      </c>
      <c r="AC35" s="307">
        <f t="shared" si="29"/>
        <v>70000</v>
      </c>
      <c r="AD35" s="307">
        <f t="shared" si="29"/>
        <v>70000</v>
      </c>
      <c r="AE35" s="307">
        <f t="shared" si="26"/>
        <v>70000</v>
      </c>
      <c r="AF35" s="307">
        <f t="shared" si="26"/>
        <v>70000</v>
      </c>
      <c r="AG35" s="307">
        <f t="shared" si="26"/>
        <v>70000</v>
      </c>
      <c r="AH35" s="307">
        <f t="shared" si="26"/>
        <v>70000</v>
      </c>
      <c r="AI35" s="307">
        <f t="shared" si="26"/>
        <v>70000</v>
      </c>
      <c r="AJ35" s="307">
        <f t="shared" si="26"/>
        <v>70000</v>
      </c>
      <c r="AK35" s="307">
        <f t="shared" si="26"/>
        <v>70000</v>
      </c>
      <c r="AL35" s="307">
        <f t="shared" si="26"/>
        <v>70000</v>
      </c>
      <c r="AM35" s="307">
        <f t="shared" si="26"/>
        <v>70000</v>
      </c>
      <c r="AN35" s="307">
        <f t="shared" si="26"/>
        <v>70000</v>
      </c>
      <c r="AO35" s="307">
        <f t="shared" si="26"/>
        <v>70000</v>
      </c>
      <c r="AP35" s="307">
        <f t="shared" si="26"/>
        <v>70000</v>
      </c>
      <c r="AQ35" s="307">
        <f t="shared" si="26"/>
        <v>70000</v>
      </c>
      <c r="AR35" s="307">
        <f t="shared" si="26"/>
        <v>70000</v>
      </c>
      <c r="AS35" s="307">
        <f t="shared" si="26"/>
        <v>70000</v>
      </c>
      <c r="AT35" s="307">
        <f t="shared" si="26"/>
        <v>70000</v>
      </c>
      <c r="AU35" s="307">
        <f t="shared" si="26"/>
        <v>70000</v>
      </c>
      <c r="AV35" s="307">
        <f t="shared" si="26"/>
        <v>70000</v>
      </c>
      <c r="AW35" s="307">
        <f t="shared" si="26"/>
        <v>70000</v>
      </c>
      <c r="AX35" s="307">
        <f t="shared" si="26"/>
        <v>70000</v>
      </c>
      <c r="AY35" s="410"/>
      <c r="AZ35" s="416"/>
      <c r="BA35" s="416"/>
      <c r="BB35" s="416"/>
      <c r="BC35" s="416"/>
      <c r="BD35" s="416"/>
    </row>
    <row r="36" spans="1:56" s="162" customFormat="1" ht="42.95" customHeight="1">
      <c r="A36" s="408">
        <v>14</v>
      </c>
      <c r="B36" s="408" t="s">
        <v>415</v>
      </c>
      <c r="C36" s="408" t="s">
        <v>123</v>
      </c>
      <c r="D36" s="213" t="str">
        <f t="shared" si="2"/>
        <v>FWH.Res</v>
      </c>
      <c r="E36" s="409" t="s">
        <v>125</v>
      </c>
      <c r="F36" s="410"/>
      <c r="G36" s="411" t="s">
        <v>582</v>
      </c>
      <c r="H36" s="412" t="s">
        <v>793</v>
      </c>
      <c r="I36" s="413">
        <f t="shared" ref="I36" si="31">IF(L36&gt;0,L36, "N/A")</f>
        <v>246058.77720493573</v>
      </c>
      <c r="J36" s="409" t="s">
        <v>790</v>
      </c>
      <c r="K36" s="414">
        <f>SUM(U37:AX37)</f>
        <v>618750</v>
      </c>
      <c r="L36" s="414">
        <f>SUMPRODUCT($U$1:$AX$1,U37:AX37)</f>
        <v>246058.77720493573</v>
      </c>
      <c r="M36" s="414">
        <f>SUMPRODUCT($U$2:$AX$2,U37:AX37)</f>
        <v>399604.85731671489</v>
      </c>
      <c r="N36" s="184"/>
      <c r="O36" s="376" t="s">
        <v>455</v>
      </c>
      <c r="P36" s="376" t="s">
        <v>456</v>
      </c>
      <c r="Q36" s="376" t="s">
        <v>569</v>
      </c>
      <c r="R36" s="376" t="s">
        <v>448</v>
      </c>
      <c r="S36" s="374" t="s">
        <v>774</v>
      </c>
      <c r="T36" s="317"/>
      <c r="U36" s="312"/>
      <c r="V36" s="69"/>
      <c r="W36" s="69"/>
      <c r="X36" s="69"/>
      <c r="Y36" s="306"/>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415"/>
      <c r="AZ36" s="406"/>
      <c r="BA36" s="406"/>
      <c r="BB36" s="406"/>
      <c r="BC36" s="406"/>
      <c r="BD36" s="406"/>
    </row>
    <row r="37" spans="1:56" s="162" customFormat="1" ht="98.1" customHeight="1">
      <c r="A37" s="408"/>
      <c r="B37" s="408"/>
      <c r="C37" s="408"/>
      <c r="D37" s="213" t="str">
        <f t="shared" si="2"/>
        <v>.</v>
      </c>
      <c r="E37" s="409"/>
      <c r="F37" s="410"/>
      <c r="G37" s="411"/>
      <c r="H37" s="412"/>
      <c r="I37" s="408"/>
      <c r="J37" s="409"/>
      <c r="K37" s="414"/>
      <c r="L37" s="414"/>
      <c r="M37" s="414"/>
      <c r="N37" s="184"/>
      <c r="O37" s="201">
        <v>3</v>
      </c>
      <c r="P37" s="198">
        <v>750000</v>
      </c>
      <c r="Q37" s="202">
        <f>M_ModelLossAvoid</f>
        <v>0.3</v>
      </c>
      <c r="R37" s="206">
        <f>K36</f>
        <v>618750</v>
      </c>
      <c r="S37" s="301">
        <f>(O37*P37*Q37)/M_ModelFirePer</f>
        <v>22500</v>
      </c>
      <c r="T37" s="317"/>
      <c r="U37" s="313">
        <f t="shared" si="16"/>
        <v>0</v>
      </c>
      <c r="V37" s="307">
        <f t="shared" si="16"/>
        <v>5625</v>
      </c>
      <c r="W37" s="307">
        <f t="shared" si="16"/>
        <v>11250</v>
      </c>
      <c r="X37" s="307">
        <f>$Y37*X$3</f>
        <v>16875</v>
      </c>
      <c r="Y37" s="308">
        <f>$S37</f>
        <v>22500</v>
      </c>
      <c r="Z37" s="307">
        <f t="shared" si="29"/>
        <v>22500</v>
      </c>
      <c r="AA37" s="307">
        <f t="shared" si="29"/>
        <v>22500</v>
      </c>
      <c r="AB37" s="307">
        <f t="shared" si="29"/>
        <v>22500</v>
      </c>
      <c r="AC37" s="307">
        <f t="shared" si="29"/>
        <v>22500</v>
      </c>
      <c r="AD37" s="307">
        <f t="shared" si="29"/>
        <v>22500</v>
      </c>
      <c r="AE37" s="307">
        <f t="shared" si="26"/>
        <v>22500</v>
      </c>
      <c r="AF37" s="307">
        <f t="shared" si="26"/>
        <v>22500</v>
      </c>
      <c r="AG37" s="307">
        <f t="shared" si="26"/>
        <v>22500</v>
      </c>
      <c r="AH37" s="307">
        <f t="shared" si="26"/>
        <v>22500</v>
      </c>
      <c r="AI37" s="307">
        <f t="shared" si="26"/>
        <v>22500</v>
      </c>
      <c r="AJ37" s="307">
        <f t="shared" si="26"/>
        <v>22500</v>
      </c>
      <c r="AK37" s="307">
        <f t="shared" si="26"/>
        <v>22500</v>
      </c>
      <c r="AL37" s="307">
        <f t="shared" si="26"/>
        <v>22500</v>
      </c>
      <c r="AM37" s="307">
        <f t="shared" si="26"/>
        <v>22500</v>
      </c>
      <c r="AN37" s="307">
        <f t="shared" si="26"/>
        <v>22500</v>
      </c>
      <c r="AO37" s="307">
        <f t="shared" si="26"/>
        <v>22500</v>
      </c>
      <c r="AP37" s="307">
        <f t="shared" si="26"/>
        <v>22500</v>
      </c>
      <c r="AQ37" s="307">
        <f t="shared" si="26"/>
        <v>22500</v>
      </c>
      <c r="AR37" s="307">
        <f t="shared" si="26"/>
        <v>22500</v>
      </c>
      <c r="AS37" s="307">
        <f t="shared" si="26"/>
        <v>22500</v>
      </c>
      <c r="AT37" s="307">
        <f t="shared" si="26"/>
        <v>22500</v>
      </c>
      <c r="AU37" s="307">
        <f t="shared" si="26"/>
        <v>22500</v>
      </c>
      <c r="AV37" s="307">
        <f t="shared" si="26"/>
        <v>22500</v>
      </c>
      <c r="AW37" s="307">
        <f t="shared" si="26"/>
        <v>22500</v>
      </c>
      <c r="AX37" s="307">
        <f t="shared" si="26"/>
        <v>22500</v>
      </c>
      <c r="AY37" s="410"/>
      <c r="AZ37" s="416"/>
      <c r="BA37" s="416"/>
      <c r="BB37" s="416"/>
      <c r="BC37" s="416"/>
      <c r="BD37" s="416"/>
    </row>
    <row r="38" spans="1:56" s="162" customFormat="1" ht="42.95" customHeight="1">
      <c r="A38" s="408">
        <v>15</v>
      </c>
      <c r="B38" s="408" t="s">
        <v>415</v>
      </c>
      <c r="C38" s="408" t="s">
        <v>123</v>
      </c>
      <c r="D38" s="213" t="str">
        <f t="shared" si="2"/>
        <v>FWH.Res</v>
      </c>
      <c r="E38" s="409" t="s">
        <v>795</v>
      </c>
      <c r="F38" s="410"/>
      <c r="G38" s="411" t="s">
        <v>583</v>
      </c>
      <c r="H38" s="412" t="s">
        <v>794</v>
      </c>
      <c r="I38" s="413">
        <f t="shared" ref="I38" si="32">IF(L38&gt;0,L38, "N/A")</f>
        <v>820195.92401645228</v>
      </c>
      <c r="J38" s="409" t="s">
        <v>790</v>
      </c>
      <c r="K38" s="414">
        <f>SUM(U39:AX39)</f>
        <v>2062500</v>
      </c>
      <c r="L38" s="414">
        <f>SUMPRODUCT($U$1:$AX$1,U39:AX39)</f>
        <v>820195.92401645228</v>
      </c>
      <c r="M38" s="414">
        <f>SUMPRODUCT($U$2:$AX$2,U39:AX39)</f>
        <v>1332016.1910557165</v>
      </c>
      <c r="N38" s="184"/>
      <c r="P38" s="376" t="s">
        <v>457</v>
      </c>
      <c r="Q38" s="376" t="s">
        <v>569</v>
      </c>
      <c r="R38" s="376" t="s">
        <v>448</v>
      </c>
      <c r="S38" s="374" t="s">
        <v>774</v>
      </c>
      <c r="T38" s="317"/>
      <c r="U38" s="312"/>
      <c r="V38" s="69"/>
      <c r="W38" s="69"/>
      <c r="X38" s="69"/>
      <c r="Y38" s="306"/>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415"/>
      <c r="AZ38" s="406"/>
      <c r="BA38" s="406"/>
      <c r="BB38" s="406"/>
      <c r="BC38" s="406"/>
      <c r="BD38" s="406"/>
    </row>
    <row r="39" spans="1:56" s="162" customFormat="1" ht="99" customHeight="1">
      <c r="A39" s="408"/>
      <c r="B39" s="408"/>
      <c r="C39" s="408"/>
      <c r="D39" s="213" t="str">
        <f t="shared" si="2"/>
        <v>.</v>
      </c>
      <c r="E39" s="409"/>
      <c r="F39" s="410"/>
      <c r="G39" s="411"/>
      <c r="H39" s="412"/>
      <c r="I39" s="408"/>
      <c r="J39" s="409"/>
      <c r="K39" s="414"/>
      <c r="L39" s="414"/>
      <c r="M39" s="414"/>
      <c r="N39" s="184"/>
      <c r="P39" s="201">
        <v>7500000</v>
      </c>
      <c r="Q39" s="202">
        <f>M_ModelLossAvoid</f>
        <v>0.3</v>
      </c>
      <c r="R39" s="198">
        <f>K38</f>
        <v>2062500</v>
      </c>
      <c r="S39" s="301">
        <f>(P39*Q39)/M_ModelFirePer</f>
        <v>75000</v>
      </c>
      <c r="T39" s="317"/>
      <c r="U39" s="313">
        <f t="shared" si="16"/>
        <v>0</v>
      </c>
      <c r="V39" s="307">
        <f t="shared" si="16"/>
        <v>18750</v>
      </c>
      <c r="W39" s="307">
        <f t="shared" si="16"/>
        <v>37500</v>
      </c>
      <c r="X39" s="307">
        <f>$Y39*X$3</f>
        <v>56250</v>
      </c>
      <c r="Y39" s="308">
        <f>$S39</f>
        <v>75000</v>
      </c>
      <c r="Z39" s="307">
        <f t="shared" si="29"/>
        <v>75000</v>
      </c>
      <c r="AA39" s="307">
        <f t="shared" si="29"/>
        <v>75000</v>
      </c>
      <c r="AB39" s="307">
        <f t="shared" si="29"/>
        <v>75000</v>
      </c>
      <c r="AC39" s="307">
        <f t="shared" si="29"/>
        <v>75000</v>
      </c>
      <c r="AD39" s="307">
        <f t="shared" si="29"/>
        <v>75000</v>
      </c>
      <c r="AE39" s="307">
        <f t="shared" si="26"/>
        <v>75000</v>
      </c>
      <c r="AF39" s="307">
        <f t="shared" si="26"/>
        <v>75000</v>
      </c>
      <c r="AG39" s="307">
        <f t="shared" si="26"/>
        <v>75000</v>
      </c>
      <c r="AH39" s="307">
        <f t="shared" si="26"/>
        <v>75000</v>
      </c>
      <c r="AI39" s="307">
        <f t="shared" si="26"/>
        <v>75000</v>
      </c>
      <c r="AJ39" s="307">
        <f t="shared" si="26"/>
        <v>75000</v>
      </c>
      <c r="AK39" s="307">
        <f t="shared" si="26"/>
        <v>75000</v>
      </c>
      <c r="AL39" s="307">
        <f t="shared" si="26"/>
        <v>75000</v>
      </c>
      <c r="AM39" s="307">
        <f t="shared" si="26"/>
        <v>75000</v>
      </c>
      <c r="AN39" s="307">
        <f t="shared" si="26"/>
        <v>75000</v>
      </c>
      <c r="AO39" s="307">
        <f t="shared" si="26"/>
        <v>75000</v>
      </c>
      <c r="AP39" s="307">
        <f t="shared" si="26"/>
        <v>75000</v>
      </c>
      <c r="AQ39" s="307">
        <f t="shared" si="26"/>
        <v>75000</v>
      </c>
      <c r="AR39" s="307">
        <f t="shared" si="26"/>
        <v>75000</v>
      </c>
      <c r="AS39" s="307">
        <f t="shared" si="26"/>
        <v>75000</v>
      </c>
      <c r="AT39" s="307">
        <f t="shared" si="26"/>
        <v>75000</v>
      </c>
      <c r="AU39" s="307">
        <f t="shared" si="26"/>
        <v>75000</v>
      </c>
      <c r="AV39" s="307">
        <f t="shared" si="26"/>
        <v>75000</v>
      </c>
      <c r="AW39" s="307">
        <f t="shared" si="26"/>
        <v>75000</v>
      </c>
      <c r="AX39" s="307">
        <f t="shared" si="26"/>
        <v>75000</v>
      </c>
      <c r="AY39" s="410"/>
      <c r="AZ39" s="416"/>
      <c r="BA39" s="416"/>
      <c r="BB39" s="416"/>
      <c r="BC39" s="416"/>
      <c r="BD39" s="416"/>
    </row>
    <row r="40" spans="1:56" s="162" customFormat="1" ht="42.95" customHeight="1">
      <c r="A40" s="408">
        <v>16</v>
      </c>
      <c r="B40" s="408" t="s">
        <v>415</v>
      </c>
      <c r="C40" s="408" t="s">
        <v>123</v>
      </c>
      <c r="D40" s="213" t="str">
        <f t="shared" si="2"/>
        <v>FWH.Res</v>
      </c>
      <c r="E40" s="409" t="s">
        <v>124</v>
      </c>
      <c r="F40" s="410"/>
      <c r="G40" s="411" t="s">
        <v>796</v>
      </c>
      <c r="H40" s="412" t="s">
        <v>797</v>
      </c>
      <c r="I40" s="413">
        <f t="shared" ref="I40" si="33">IF(L40&gt;0,L40, "N/A")</f>
        <v>182265.76089254493</v>
      </c>
      <c r="J40" s="409" t="s">
        <v>790</v>
      </c>
      <c r="K40" s="414">
        <f>SUM(U41:AX41)</f>
        <v>458333.33333333349</v>
      </c>
      <c r="L40" s="414">
        <f>SUMPRODUCT($U$1:$AX$1,U41:AX41)</f>
        <v>182265.76089254493</v>
      </c>
      <c r="M40" s="414">
        <f>SUMPRODUCT($U$2:$AX$2,U41:AX41)</f>
        <v>296003.59801238152</v>
      </c>
      <c r="N40" s="184"/>
      <c r="P40" s="376" t="s">
        <v>458</v>
      </c>
      <c r="Q40" s="376" t="s">
        <v>459</v>
      </c>
      <c r="R40" s="376" t="s">
        <v>448</v>
      </c>
      <c r="S40" s="374" t="s">
        <v>774</v>
      </c>
      <c r="T40" s="317"/>
      <c r="U40" s="312"/>
      <c r="V40" s="69"/>
      <c r="W40" s="69"/>
      <c r="X40" s="69"/>
      <c r="Y40" s="306"/>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415"/>
      <c r="AZ40" s="406"/>
      <c r="BA40" s="406"/>
      <c r="BB40" s="406"/>
      <c r="BC40" s="406"/>
      <c r="BD40" s="406"/>
    </row>
    <row r="41" spans="1:56" s="162" customFormat="1" ht="102.95" customHeight="1">
      <c r="A41" s="408"/>
      <c r="B41" s="408"/>
      <c r="C41" s="408"/>
      <c r="D41" s="213" t="str">
        <f t="shared" si="2"/>
        <v>.</v>
      </c>
      <c r="E41" s="409"/>
      <c r="F41" s="410"/>
      <c r="G41" s="411"/>
      <c r="H41" s="412"/>
      <c r="I41" s="408"/>
      <c r="J41" s="409"/>
      <c r="K41" s="414"/>
      <c r="L41" s="414"/>
      <c r="M41" s="414"/>
      <c r="N41" s="184"/>
      <c r="P41" s="201">
        <v>100</v>
      </c>
      <c r="Q41" s="198">
        <f>'Fire Infrastructure Detail'!C6</f>
        <v>5000</v>
      </c>
      <c r="R41" s="198">
        <f>K40</f>
        <v>458333.33333333349</v>
      </c>
      <c r="S41" s="301">
        <f>(P41*Q41)/M_ModelFirePer</f>
        <v>16666.666666666668</v>
      </c>
      <c r="T41" s="317"/>
      <c r="U41" s="313">
        <f t="shared" si="16"/>
        <v>0</v>
      </c>
      <c r="V41" s="307">
        <f t="shared" si="16"/>
        <v>4166.666666666667</v>
      </c>
      <c r="W41" s="307">
        <f t="shared" si="16"/>
        <v>8333.3333333333339</v>
      </c>
      <c r="X41" s="307">
        <f>$Y41*X$3</f>
        <v>12500</v>
      </c>
      <c r="Y41" s="308">
        <f>$S41</f>
        <v>16666.666666666668</v>
      </c>
      <c r="Z41" s="307">
        <f t="shared" si="29"/>
        <v>16666.666666666668</v>
      </c>
      <c r="AA41" s="307">
        <f t="shared" si="29"/>
        <v>16666.666666666668</v>
      </c>
      <c r="AB41" s="307">
        <f t="shared" si="29"/>
        <v>16666.666666666668</v>
      </c>
      <c r="AC41" s="307">
        <f t="shared" si="29"/>
        <v>16666.666666666668</v>
      </c>
      <c r="AD41" s="307">
        <f t="shared" si="29"/>
        <v>16666.666666666668</v>
      </c>
      <c r="AE41" s="307">
        <f t="shared" si="26"/>
        <v>16666.666666666668</v>
      </c>
      <c r="AF41" s="307">
        <f t="shared" si="26"/>
        <v>16666.666666666668</v>
      </c>
      <c r="AG41" s="307">
        <f t="shared" si="26"/>
        <v>16666.666666666668</v>
      </c>
      <c r="AH41" s="307">
        <f t="shared" si="26"/>
        <v>16666.666666666668</v>
      </c>
      <c r="AI41" s="307">
        <f t="shared" si="26"/>
        <v>16666.666666666668</v>
      </c>
      <c r="AJ41" s="307">
        <f t="shared" si="26"/>
        <v>16666.666666666668</v>
      </c>
      <c r="AK41" s="307">
        <f t="shared" si="26"/>
        <v>16666.666666666668</v>
      </c>
      <c r="AL41" s="307">
        <f t="shared" si="26"/>
        <v>16666.666666666668</v>
      </c>
      <c r="AM41" s="307">
        <f t="shared" si="26"/>
        <v>16666.666666666668</v>
      </c>
      <c r="AN41" s="307">
        <f t="shared" si="26"/>
        <v>16666.666666666668</v>
      </c>
      <c r="AO41" s="307">
        <f t="shared" si="26"/>
        <v>16666.666666666668</v>
      </c>
      <c r="AP41" s="307">
        <f t="shared" si="26"/>
        <v>16666.666666666668</v>
      </c>
      <c r="AQ41" s="307">
        <f t="shared" si="26"/>
        <v>16666.666666666668</v>
      </c>
      <c r="AR41" s="307">
        <f t="shared" si="26"/>
        <v>16666.666666666668</v>
      </c>
      <c r="AS41" s="307">
        <f t="shared" si="26"/>
        <v>16666.666666666668</v>
      </c>
      <c r="AT41" s="307">
        <f t="shared" si="26"/>
        <v>16666.666666666668</v>
      </c>
      <c r="AU41" s="307">
        <f t="shared" si="26"/>
        <v>16666.666666666668</v>
      </c>
      <c r="AV41" s="307">
        <f t="shared" si="26"/>
        <v>16666.666666666668</v>
      </c>
      <c r="AW41" s="307">
        <f t="shared" si="26"/>
        <v>16666.666666666668</v>
      </c>
      <c r="AX41" s="307">
        <f t="shared" si="26"/>
        <v>16666.666666666668</v>
      </c>
      <c r="AY41" s="410"/>
      <c r="AZ41" s="416"/>
      <c r="BA41" s="416"/>
      <c r="BB41" s="416"/>
      <c r="BC41" s="416"/>
      <c r="BD41" s="416"/>
    </row>
    <row r="42" spans="1:56" s="162" customFormat="1" ht="42.95" customHeight="1">
      <c r="A42" s="408">
        <v>17</v>
      </c>
      <c r="B42" s="408" t="s">
        <v>415</v>
      </c>
      <c r="C42" s="408" t="s">
        <v>123</v>
      </c>
      <c r="D42" s="213" t="str">
        <f t="shared" si="2"/>
        <v>FWH.Res</v>
      </c>
      <c r="E42" s="409" t="s">
        <v>101</v>
      </c>
      <c r="F42" s="410"/>
      <c r="G42" s="411" t="s">
        <v>798</v>
      </c>
      <c r="H42" s="412" t="s">
        <v>799</v>
      </c>
      <c r="I42" s="413">
        <f t="shared" ref="I42" si="34">IF(L42&gt;0,L42, "N/A")</f>
        <v>273398.64133881743</v>
      </c>
      <c r="J42" s="409" t="s">
        <v>790</v>
      </c>
      <c r="K42" s="414">
        <f>SUM(U43:AX43)</f>
        <v>687500</v>
      </c>
      <c r="L42" s="414">
        <f>SUMPRODUCT($U$1:$AX$1,U43:AX43)</f>
        <v>273398.64133881743</v>
      </c>
      <c r="M42" s="414">
        <f>SUMPRODUCT($U$2:$AX$2,U43:AX43)</f>
        <v>444005.39701857208</v>
      </c>
      <c r="N42" s="184"/>
      <c r="P42" s="376" t="s">
        <v>460</v>
      </c>
      <c r="Q42" s="376" t="s">
        <v>451</v>
      </c>
      <c r="R42" s="376" t="s">
        <v>448</v>
      </c>
      <c r="S42" s="374" t="s">
        <v>774</v>
      </c>
      <c r="T42" s="317"/>
      <c r="U42" s="312"/>
      <c r="V42" s="69"/>
      <c r="W42" s="69"/>
      <c r="X42" s="69"/>
      <c r="Y42" s="306"/>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415"/>
      <c r="AZ42" s="406"/>
      <c r="BA42" s="406"/>
      <c r="BB42" s="406"/>
      <c r="BC42" s="406"/>
      <c r="BD42" s="406"/>
    </row>
    <row r="43" spans="1:56" s="162" customFormat="1" ht="74.099999999999994" customHeight="1">
      <c r="A43" s="408"/>
      <c r="B43" s="408"/>
      <c r="C43" s="408"/>
      <c r="D43" s="213" t="str">
        <f t="shared" si="2"/>
        <v>.</v>
      </c>
      <c r="E43" s="409"/>
      <c r="F43" s="410"/>
      <c r="G43" s="411"/>
      <c r="H43" s="412"/>
      <c r="I43" s="408"/>
      <c r="J43" s="409"/>
      <c r="K43" s="414"/>
      <c r="L43" s="414"/>
      <c r="M43" s="414"/>
      <c r="N43" s="184"/>
      <c r="P43" s="198">
        <v>2500000</v>
      </c>
      <c r="Q43" s="202">
        <v>0.3</v>
      </c>
      <c r="R43" s="198">
        <f>K42</f>
        <v>687500</v>
      </c>
      <c r="S43" s="301">
        <f>(P43*Q43)/M_ModelFirePer</f>
        <v>25000</v>
      </c>
      <c r="T43" s="317"/>
      <c r="U43" s="313">
        <f t="shared" si="16"/>
        <v>0</v>
      </c>
      <c r="V43" s="307">
        <f t="shared" si="16"/>
        <v>6250</v>
      </c>
      <c r="W43" s="307">
        <f t="shared" si="16"/>
        <v>12500</v>
      </c>
      <c r="X43" s="307">
        <f>$Y43*X$3</f>
        <v>18750</v>
      </c>
      <c r="Y43" s="308">
        <f>$S43</f>
        <v>25000</v>
      </c>
      <c r="Z43" s="307">
        <f t="shared" si="29"/>
        <v>25000</v>
      </c>
      <c r="AA43" s="307">
        <f t="shared" si="29"/>
        <v>25000</v>
      </c>
      <c r="AB43" s="307">
        <f t="shared" si="29"/>
        <v>25000</v>
      </c>
      <c r="AC43" s="307">
        <f t="shared" si="29"/>
        <v>25000</v>
      </c>
      <c r="AD43" s="307">
        <f t="shared" si="29"/>
        <v>25000</v>
      </c>
      <c r="AE43" s="307">
        <f t="shared" si="26"/>
        <v>25000</v>
      </c>
      <c r="AF43" s="307">
        <f t="shared" si="26"/>
        <v>25000</v>
      </c>
      <c r="AG43" s="307">
        <f t="shared" si="26"/>
        <v>25000</v>
      </c>
      <c r="AH43" s="307">
        <f t="shared" si="26"/>
        <v>25000</v>
      </c>
      <c r="AI43" s="307">
        <f t="shared" si="26"/>
        <v>25000</v>
      </c>
      <c r="AJ43" s="307">
        <f t="shared" si="26"/>
        <v>25000</v>
      </c>
      <c r="AK43" s="307">
        <f t="shared" si="26"/>
        <v>25000</v>
      </c>
      <c r="AL43" s="307">
        <f t="shared" si="26"/>
        <v>25000</v>
      </c>
      <c r="AM43" s="307">
        <f t="shared" si="26"/>
        <v>25000</v>
      </c>
      <c r="AN43" s="307">
        <f t="shared" si="26"/>
        <v>25000</v>
      </c>
      <c r="AO43" s="307">
        <f t="shared" si="26"/>
        <v>25000</v>
      </c>
      <c r="AP43" s="307">
        <f t="shared" si="26"/>
        <v>25000</v>
      </c>
      <c r="AQ43" s="307">
        <f t="shared" si="26"/>
        <v>25000</v>
      </c>
      <c r="AR43" s="307">
        <f t="shared" si="26"/>
        <v>25000</v>
      </c>
      <c r="AS43" s="307">
        <f t="shared" si="26"/>
        <v>25000</v>
      </c>
      <c r="AT43" s="307">
        <f t="shared" si="26"/>
        <v>25000</v>
      </c>
      <c r="AU43" s="307">
        <f t="shared" si="26"/>
        <v>25000</v>
      </c>
      <c r="AV43" s="307">
        <f t="shared" si="26"/>
        <v>25000</v>
      </c>
      <c r="AW43" s="307">
        <f t="shared" si="26"/>
        <v>25000</v>
      </c>
      <c r="AX43" s="307">
        <f t="shared" si="26"/>
        <v>25000</v>
      </c>
      <c r="AY43" s="410"/>
      <c r="AZ43" s="416"/>
      <c r="BA43" s="416"/>
      <c r="BB43" s="416"/>
      <c r="BC43" s="416"/>
      <c r="BD43" s="416"/>
    </row>
    <row r="44" spans="1:56" s="162" customFormat="1" ht="42.95" customHeight="1">
      <c r="A44" s="408">
        <v>18</v>
      </c>
      <c r="B44" s="408" t="s">
        <v>415</v>
      </c>
      <c r="C44" s="408" t="s">
        <v>123</v>
      </c>
      <c r="D44" s="213" t="str">
        <f t="shared" si="2"/>
        <v>FWH.Res</v>
      </c>
      <c r="E44" s="409" t="s">
        <v>461</v>
      </c>
      <c r="F44" s="410"/>
      <c r="G44" s="411" t="s">
        <v>800</v>
      </c>
      <c r="H44" s="412" t="s">
        <v>801</v>
      </c>
      <c r="I44" s="413">
        <f t="shared" ref="I44" si="35">IF(L44&gt;0,L44, "N/A")</f>
        <v>360886.2065672389</v>
      </c>
      <c r="J44" s="409" t="s">
        <v>802</v>
      </c>
      <c r="K44" s="414">
        <f>SUM(U45:AX45)</f>
        <v>907500</v>
      </c>
      <c r="L44" s="414">
        <f>SUMPRODUCT($U$1:$AX$1,U45:AX45)</f>
        <v>360886.2065672389</v>
      </c>
      <c r="M44" s="414">
        <f>SUMPRODUCT($U$2:$AX$2,U45:AX45)</f>
        <v>586087.12406451523</v>
      </c>
      <c r="N44" s="184"/>
      <c r="P44" s="376" t="s">
        <v>460</v>
      </c>
      <c r="Q44" s="376" t="s">
        <v>451</v>
      </c>
      <c r="R44" s="376" t="s">
        <v>448</v>
      </c>
      <c r="S44" s="374" t="s">
        <v>774</v>
      </c>
      <c r="T44" s="317"/>
      <c r="U44" s="312"/>
      <c r="V44" s="69"/>
      <c r="W44" s="69"/>
      <c r="X44" s="69"/>
      <c r="Y44" s="306"/>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415"/>
      <c r="AZ44" s="406"/>
      <c r="BA44" s="406"/>
      <c r="BB44" s="406"/>
      <c r="BC44" s="406"/>
      <c r="BD44" s="406"/>
    </row>
    <row r="45" spans="1:56" s="162" customFormat="1" ht="72" customHeight="1">
      <c r="A45" s="408"/>
      <c r="B45" s="408"/>
      <c r="C45" s="408"/>
      <c r="D45" s="213" t="str">
        <f t="shared" si="2"/>
        <v>.</v>
      </c>
      <c r="E45" s="409"/>
      <c r="F45" s="410"/>
      <c r="G45" s="411"/>
      <c r="H45" s="412"/>
      <c r="I45" s="408"/>
      <c r="J45" s="409"/>
      <c r="K45" s="414"/>
      <c r="L45" s="414"/>
      <c r="M45" s="414"/>
      <c r="N45" s="184"/>
      <c r="P45" s="198">
        <v>3300000</v>
      </c>
      <c r="Q45" s="243">
        <v>0.3</v>
      </c>
      <c r="R45" s="198">
        <f>K44</f>
        <v>907500</v>
      </c>
      <c r="S45" s="301">
        <f>(P45*Q45)/M_ModelFirePer</f>
        <v>33000</v>
      </c>
      <c r="T45" s="317"/>
      <c r="U45" s="313">
        <f t="shared" si="16"/>
        <v>0</v>
      </c>
      <c r="V45" s="307">
        <f t="shared" si="16"/>
        <v>8250</v>
      </c>
      <c r="W45" s="307">
        <f t="shared" si="16"/>
        <v>16500</v>
      </c>
      <c r="X45" s="307">
        <f>$Y45*X$3</f>
        <v>24750</v>
      </c>
      <c r="Y45" s="308">
        <f>$S45</f>
        <v>33000</v>
      </c>
      <c r="Z45" s="307">
        <f t="shared" si="29"/>
        <v>33000</v>
      </c>
      <c r="AA45" s="307">
        <f t="shared" si="29"/>
        <v>33000</v>
      </c>
      <c r="AB45" s="307">
        <f t="shared" si="29"/>
        <v>33000</v>
      </c>
      <c r="AC45" s="307">
        <f t="shared" si="29"/>
        <v>33000</v>
      </c>
      <c r="AD45" s="307">
        <f t="shared" si="29"/>
        <v>33000</v>
      </c>
      <c r="AE45" s="307">
        <f t="shared" si="26"/>
        <v>33000</v>
      </c>
      <c r="AF45" s="307">
        <f t="shared" si="26"/>
        <v>33000</v>
      </c>
      <c r="AG45" s="307">
        <f t="shared" si="26"/>
        <v>33000</v>
      </c>
      <c r="AH45" s="307">
        <f t="shared" si="26"/>
        <v>33000</v>
      </c>
      <c r="AI45" s="307">
        <f t="shared" si="26"/>
        <v>33000</v>
      </c>
      <c r="AJ45" s="307">
        <f t="shared" si="26"/>
        <v>33000</v>
      </c>
      <c r="AK45" s="307">
        <f t="shared" si="26"/>
        <v>33000</v>
      </c>
      <c r="AL45" s="307">
        <f t="shared" si="26"/>
        <v>33000</v>
      </c>
      <c r="AM45" s="307">
        <f t="shared" si="26"/>
        <v>33000</v>
      </c>
      <c r="AN45" s="307">
        <f t="shared" si="26"/>
        <v>33000</v>
      </c>
      <c r="AO45" s="307">
        <f t="shared" si="26"/>
        <v>33000</v>
      </c>
      <c r="AP45" s="307">
        <f t="shared" si="26"/>
        <v>33000</v>
      </c>
      <c r="AQ45" s="307">
        <f t="shared" si="26"/>
        <v>33000</v>
      </c>
      <c r="AR45" s="307">
        <f t="shared" si="26"/>
        <v>33000</v>
      </c>
      <c r="AS45" s="307">
        <f t="shared" si="26"/>
        <v>33000</v>
      </c>
      <c r="AT45" s="307">
        <f t="shared" si="26"/>
        <v>33000</v>
      </c>
      <c r="AU45" s="307">
        <f t="shared" si="26"/>
        <v>33000</v>
      </c>
      <c r="AV45" s="307">
        <f t="shared" si="26"/>
        <v>33000</v>
      </c>
      <c r="AW45" s="307">
        <f t="shared" si="26"/>
        <v>33000</v>
      </c>
      <c r="AX45" s="307">
        <f t="shared" si="26"/>
        <v>33000</v>
      </c>
      <c r="AY45" s="410"/>
      <c r="AZ45" s="416"/>
      <c r="BA45" s="416"/>
      <c r="BB45" s="416"/>
      <c r="BC45" s="416"/>
      <c r="BD45" s="416"/>
    </row>
    <row r="46" spans="1:56" s="162" customFormat="1" ht="42.95" customHeight="1">
      <c r="A46" s="408">
        <v>18.100000000000001</v>
      </c>
      <c r="B46" s="408" t="s">
        <v>415</v>
      </c>
      <c r="C46" s="408" t="s">
        <v>462</v>
      </c>
      <c r="D46" s="213" t="str">
        <f t="shared" si="2"/>
        <v>FWH.Life</v>
      </c>
      <c r="E46" s="409" t="s">
        <v>463</v>
      </c>
      <c r="F46" s="410"/>
      <c r="G46" s="411" t="s">
        <v>803</v>
      </c>
      <c r="H46" s="412" t="s">
        <v>854</v>
      </c>
      <c r="I46" s="413">
        <f t="shared" ref="I46" si="36">IF(L46&gt;0,L46, "N/A")</f>
        <v>13587193.261268776</v>
      </c>
      <c r="J46" s="409" t="s">
        <v>341</v>
      </c>
      <c r="K46" s="414">
        <f>SUM(U47:AX47)</f>
        <v>15485000</v>
      </c>
      <c r="L46" s="414">
        <f>SUMPRODUCT($U$1:$AX$1,U47:AX47)</f>
        <v>13587193.261268776</v>
      </c>
      <c r="M46" s="414">
        <f>SUMPRODUCT($U$2:$AX$2,U47:AX47)</f>
        <v>14608853.753503716</v>
      </c>
      <c r="N46" s="184"/>
      <c r="O46" s="191" t="s">
        <v>464</v>
      </c>
      <c r="P46" s="247" t="s">
        <v>465</v>
      </c>
      <c r="Q46" s="247" t="s">
        <v>466</v>
      </c>
      <c r="R46" s="247" t="s">
        <v>36</v>
      </c>
      <c r="S46" s="300" t="s">
        <v>467</v>
      </c>
      <c r="T46" s="317"/>
      <c r="U46" s="312"/>
      <c r="V46" s="69"/>
      <c r="W46" s="69"/>
      <c r="X46" s="69"/>
      <c r="Y46" s="306"/>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415"/>
      <c r="AZ46" s="406"/>
      <c r="BA46" s="406"/>
      <c r="BB46" s="406"/>
      <c r="BC46" s="406"/>
      <c r="BD46" s="406"/>
    </row>
    <row r="47" spans="1:56" s="162" customFormat="1" ht="96.95" customHeight="1">
      <c r="A47" s="408"/>
      <c r="B47" s="408"/>
      <c r="C47" s="408"/>
      <c r="D47" s="213" t="str">
        <f t="shared" si="2"/>
        <v>.</v>
      </c>
      <c r="E47" s="409"/>
      <c r="F47" s="410"/>
      <c r="G47" s="411"/>
      <c r="H47" s="412"/>
      <c r="I47" s="408"/>
      <c r="J47" s="409"/>
      <c r="K47" s="414"/>
      <c r="L47" s="414"/>
      <c r="M47" s="414"/>
      <c r="N47" s="184"/>
      <c r="O47" s="201">
        <v>8000</v>
      </c>
      <c r="P47" s="198">
        <v>1900</v>
      </c>
      <c r="Q47" s="198">
        <v>285000</v>
      </c>
      <c r="R47" s="198">
        <f>(O47*P47)+Q47</f>
        <v>15485000</v>
      </c>
      <c r="S47" s="301">
        <f>R47/5</f>
        <v>3097000</v>
      </c>
      <c r="T47" s="317"/>
      <c r="U47" s="313">
        <f>$S47</f>
        <v>3097000</v>
      </c>
      <c r="V47" s="307">
        <f t="shared" ref="V47:Y47" si="37">$S47</f>
        <v>3097000</v>
      </c>
      <c r="W47" s="307">
        <f t="shared" si="37"/>
        <v>3097000</v>
      </c>
      <c r="X47" s="307">
        <f t="shared" si="37"/>
        <v>3097000</v>
      </c>
      <c r="Y47" s="308">
        <f t="shared" si="37"/>
        <v>3097000</v>
      </c>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410"/>
      <c r="AZ47" s="416"/>
      <c r="BA47" s="416"/>
      <c r="BB47" s="416"/>
      <c r="BC47" s="416"/>
      <c r="BD47" s="416"/>
    </row>
    <row r="48" spans="1:56" s="162" customFormat="1" ht="42.95" customHeight="1">
      <c r="A48" s="408">
        <v>19</v>
      </c>
      <c r="B48" s="408" t="s">
        <v>415</v>
      </c>
      <c r="C48" s="408" t="s">
        <v>462</v>
      </c>
      <c r="D48" s="213" t="str">
        <f t="shared" si="2"/>
        <v>FWH.Life</v>
      </c>
      <c r="E48" s="409" t="s">
        <v>468</v>
      </c>
      <c r="F48" s="410"/>
      <c r="G48" s="411" t="s">
        <v>804</v>
      </c>
      <c r="H48" s="412" t="s">
        <v>584</v>
      </c>
      <c r="I48" s="413">
        <f t="shared" ref="I48" si="38">IF(L48&gt;0,L48, "N/A")</f>
        <v>896158.65123664425</v>
      </c>
      <c r="J48" s="409" t="s">
        <v>341</v>
      </c>
      <c r="K48" s="414">
        <f>SUM(U49:AX49)</f>
        <v>2520000</v>
      </c>
      <c r="L48" s="414">
        <f>SUMPRODUCT($U$1:$AX$1,U49:AX49)</f>
        <v>896158.65123664425</v>
      </c>
      <c r="M48" s="414">
        <f>SUMPRODUCT($U$2:$AX$2,U49:AX49)</f>
        <v>1559512.7036640651</v>
      </c>
      <c r="N48" s="184"/>
      <c r="O48" s="191" t="s">
        <v>464</v>
      </c>
      <c r="P48" s="247" t="s">
        <v>465</v>
      </c>
      <c r="Q48" s="247" t="s">
        <v>466</v>
      </c>
      <c r="R48" s="247" t="s">
        <v>469</v>
      </c>
      <c r="S48" s="300" t="s">
        <v>58</v>
      </c>
      <c r="T48" s="317"/>
      <c r="U48" s="312"/>
      <c r="V48" s="69"/>
      <c r="W48" s="69"/>
      <c r="X48" s="69"/>
      <c r="Y48" s="306"/>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415"/>
      <c r="AZ48" s="406"/>
      <c r="BA48" s="406"/>
      <c r="BB48" s="406"/>
      <c r="BC48" s="406"/>
      <c r="BD48" s="406"/>
    </row>
    <row r="49" spans="1:56" s="162" customFormat="1" ht="42.95" customHeight="1">
      <c r="A49" s="408"/>
      <c r="B49" s="408"/>
      <c r="C49" s="408"/>
      <c r="D49" s="213" t="str">
        <f t="shared" si="2"/>
        <v>.</v>
      </c>
      <c r="E49" s="409"/>
      <c r="F49" s="410"/>
      <c r="G49" s="411"/>
      <c r="H49" s="412"/>
      <c r="I49" s="408"/>
      <c r="J49" s="409"/>
      <c r="K49" s="414"/>
      <c r="L49" s="414"/>
      <c r="M49" s="414"/>
      <c r="N49" s="184"/>
      <c r="O49" s="201">
        <v>52</v>
      </c>
      <c r="P49" s="198">
        <v>1900</v>
      </c>
      <c r="Q49" s="198">
        <v>2000</v>
      </c>
      <c r="R49" s="198">
        <f>(O49*P49)+Q49</f>
        <v>100800</v>
      </c>
      <c r="S49" s="301">
        <f>R49</f>
        <v>100800</v>
      </c>
      <c r="T49" s="317"/>
      <c r="U49" s="314"/>
      <c r="V49" s="309"/>
      <c r="W49" s="309"/>
      <c r="X49" s="309"/>
      <c r="Y49" s="320"/>
      <c r="Z49" s="307">
        <f>$S$49</f>
        <v>100800</v>
      </c>
      <c r="AA49" s="307">
        <f t="shared" ref="AA49:AX49" si="39">$S$49</f>
        <v>100800</v>
      </c>
      <c r="AB49" s="307">
        <f t="shared" si="39"/>
        <v>100800</v>
      </c>
      <c r="AC49" s="307">
        <f t="shared" si="39"/>
        <v>100800</v>
      </c>
      <c r="AD49" s="307">
        <f t="shared" si="39"/>
        <v>100800</v>
      </c>
      <c r="AE49" s="307">
        <f t="shared" si="39"/>
        <v>100800</v>
      </c>
      <c r="AF49" s="307">
        <f t="shared" si="39"/>
        <v>100800</v>
      </c>
      <c r="AG49" s="307">
        <f t="shared" si="39"/>
        <v>100800</v>
      </c>
      <c r="AH49" s="307">
        <f t="shared" si="39"/>
        <v>100800</v>
      </c>
      <c r="AI49" s="307">
        <f t="shared" si="39"/>
        <v>100800</v>
      </c>
      <c r="AJ49" s="307">
        <f t="shared" si="39"/>
        <v>100800</v>
      </c>
      <c r="AK49" s="307">
        <f t="shared" si="39"/>
        <v>100800</v>
      </c>
      <c r="AL49" s="307">
        <f t="shared" si="39"/>
        <v>100800</v>
      </c>
      <c r="AM49" s="307">
        <f t="shared" si="39"/>
        <v>100800</v>
      </c>
      <c r="AN49" s="307">
        <f t="shared" si="39"/>
        <v>100800</v>
      </c>
      <c r="AO49" s="307">
        <f t="shared" si="39"/>
        <v>100800</v>
      </c>
      <c r="AP49" s="307">
        <f t="shared" si="39"/>
        <v>100800</v>
      </c>
      <c r="AQ49" s="307">
        <f t="shared" si="39"/>
        <v>100800</v>
      </c>
      <c r="AR49" s="307">
        <f t="shared" si="39"/>
        <v>100800</v>
      </c>
      <c r="AS49" s="307">
        <f t="shared" si="39"/>
        <v>100800</v>
      </c>
      <c r="AT49" s="307">
        <f t="shared" si="39"/>
        <v>100800</v>
      </c>
      <c r="AU49" s="307">
        <f t="shared" si="39"/>
        <v>100800</v>
      </c>
      <c r="AV49" s="307">
        <f t="shared" si="39"/>
        <v>100800</v>
      </c>
      <c r="AW49" s="307">
        <f t="shared" si="39"/>
        <v>100800</v>
      </c>
      <c r="AX49" s="307">
        <f t="shared" si="39"/>
        <v>100800</v>
      </c>
      <c r="AY49" s="410"/>
      <c r="AZ49" s="416"/>
      <c r="BA49" s="416"/>
      <c r="BB49" s="416"/>
      <c r="BC49" s="416"/>
      <c r="BD49" s="416"/>
    </row>
    <row r="50" spans="1:56" s="162" customFormat="1" ht="42.95" customHeight="1">
      <c r="A50" s="408">
        <v>20</v>
      </c>
      <c r="B50" s="408" t="s">
        <v>415</v>
      </c>
      <c r="C50" s="408" t="s">
        <v>462</v>
      </c>
      <c r="D50" s="213" t="str">
        <f t="shared" si="2"/>
        <v>FWH.Life</v>
      </c>
      <c r="E50" s="409" t="s">
        <v>470</v>
      </c>
      <c r="F50" s="410"/>
      <c r="G50" s="411" t="s">
        <v>805</v>
      </c>
      <c r="H50" s="412" t="s">
        <v>806</v>
      </c>
      <c r="I50" s="413">
        <f t="shared" ref="I50" si="40">IF(L50&gt;0,L50, "N/A")</f>
        <v>8632951.3078785203</v>
      </c>
      <c r="J50" s="409" t="s">
        <v>341</v>
      </c>
      <c r="K50" s="414">
        <f>SUM(U51:AX51)</f>
        <v>15661101.000000002</v>
      </c>
      <c r="L50" s="414">
        <f>SUMPRODUCT($U$1:$AX$1,U51:AX51)</f>
        <v>8632951.3078785203</v>
      </c>
      <c r="M50" s="414">
        <f>SUMPRODUCT($U$2:$AX$2,U51:AX51)</f>
        <v>11649218.15721634</v>
      </c>
      <c r="N50" s="184"/>
      <c r="O50" s="191" t="s">
        <v>464</v>
      </c>
      <c r="P50" s="247" t="s">
        <v>465</v>
      </c>
      <c r="Q50" s="247" t="s">
        <v>466</v>
      </c>
      <c r="R50" s="247" t="s">
        <v>36</v>
      </c>
      <c r="S50" s="300" t="s">
        <v>58</v>
      </c>
      <c r="T50" s="317"/>
      <c r="U50" s="312"/>
      <c r="V50" s="69"/>
      <c r="W50" s="69"/>
      <c r="X50" s="69"/>
      <c r="Y50" s="306"/>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415"/>
      <c r="AZ50" s="406"/>
      <c r="BA50" s="406"/>
      <c r="BB50" s="406"/>
      <c r="BC50" s="406"/>
      <c r="BD50" s="406"/>
    </row>
    <row r="51" spans="1:56" s="162" customFormat="1" ht="108.95" customHeight="1">
      <c r="A51" s="408"/>
      <c r="B51" s="408"/>
      <c r="C51" s="408"/>
      <c r="D51" s="213" t="str">
        <f t="shared" si="2"/>
        <v>.</v>
      </c>
      <c r="E51" s="409"/>
      <c r="F51" s="410"/>
      <c r="G51" s="411"/>
      <c r="H51" s="412"/>
      <c r="I51" s="408"/>
      <c r="J51" s="409"/>
      <c r="K51" s="414"/>
      <c r="L51" s="414"/>
      <c r="M51" s="414"/>
      <c r="N51" s="184"/>
      <c r="O51" s="201">
        <v>13700</v>
      </c>
      <c r="P51" s="198">
        <v>1100</v>
      </c>
      <c r="Q51" s="198">
        <v>591101</v>
      </c>
      <c r="R51" s="198">
        <f>(O51*P51)+Q51</f>
        <v>15661101</v>
      </c>
      <c r="S51" s="301">
        <f>R51/9</f>
        <v>1740122.3333333333</v>
      </c>
      <c r="T51" s="318"/>
      <c r="U51" s="313">
        <f>$S$51</f>
        <v>1740122.3333333333</v>
      </c>
      <c r="V51" s="307">
        <f t="shared" ref="V51:W51" si="41">$S$51</f>
        <v>1740122.3333333333</v>
      </c>
      <c r="W51" s="307">
        <f t="shared" si="41"/>
        <v>1740122.3333333333</v>
      </c>
      <c r="X51" s="309"/>
      <c r="Y51" s="320"/>
      <c r="Z51" s="307"/>
      <c r="AA51" s="307"/>
      <c r="AB51" s="307"/>
      <c r="AC51" s="307"/>
      <c r="AD51" s="248"/>
      <c r="AE51" s="307">
        <f>$S$51</f>
        <v>1740122.3333333333</v>
      </c>
      <c r="AF51" s="307">
        <f t="shared" ref="AF51:AG51" si="42">$S$51</f>
        <v>1740122.3333333333</v>
      </c>
      <c r="AG51" s="307">
        <f t="shared" si="42"/>
        <v>1740122.3333333333</v>
      </c>
      <c r="AH51" s="307"/>
      <c r="AI51" s="307"/>
      <c r="AJ51" s="307"/>
      <c r="AK51" s="307"/>
      <c r="AL51" s="307"/>
      <c r="AM51" s="307"/>
      <c r="AN51" s="307"/>
      <c r="AO51" s="307">
        <f>$S$51</f>
        <v>1740122.3333333333</v>
      </c>
      <c r="AP51" s="307">
        <f t="shared" ref="AP51:AQ51" si="43">$S$51</f>
        <v>1740122.3333333333</v>
      </c>
      <c r="AQ51" s="307">
        <f t="shared" si="43"/>
        <v>1740122.3333333333</v>
      </c>
      <c r="AR51" s="307"/>
      <c r="AS51" s="307"/>
      <c r="AT51" s="307"/>
      <c r="AU51" s="307"/>
      <c r="AV51" s="307"/>
      <c r="AW51" s="307"/>
      <c r="AX51" s="307"/>
      <c r="AY51" s="410"/>
      <c r="AZ51" s="416"/>
      <c r="BA51" s="416"/>
      <c r="BB51" s="416"/>
      <c r="BC51" s="416"/>
      <c r="BD51" s="416"/>
    </row>
    <row r="52" spans="1:56" s="162" customFormat="1" ht="42.95" customHeight="1">
      <c r="A52" s="408">
        <v>21</v>
      </c>
      <c r="B52" s="408" t="s">
        <v>415</v>
      </c>
      <c r="C52" s="408" t="s">
        <v>462</v>
      </c>
      <c r="D52" s="213" t="str">
        <f t="shared" si="2"/>
        <v>FWH.Life</v>
      </c>
      <c r="E52" s="409" t="s">
        <v>471</v>
      </c>
      <c r="F52" s="410"/>
      <c r="G52" s="411" t="s">
        <v>585</v>
      </c>
      <c r="H52" s="412" t="s">
        <v>807</v>
      </c>
      <c r="I52" s="413">
        <f t="shared" ref="I52" si="44">IF(L52&gt;0,L52, "N/A")</f>
        <v>1109512.9487291467</v>
      </c>
      <c r="J52" s="409" t="s">
        <v>341</v>
      </c>
      <c r="K52" s="414">
        <f>SUM(U53:AX53)</f>
        <v>1227325</v>
      </c>
      <c r="L52" s="414">
        <f>SUMPRODUCT($U$1:$AX$1,U53:AX53)</f>
        <v>1109512.9487291467</v>
      </c>
      <c r="M52" s="414">
        <f>SUMPRODUCT($U$2:$AX$2,U53:AX53)</f>
        <v>1174224.5970402488</v>
      </c>
      <c r="N52" s="184"/>
      <c r="O52" s="191"/>
      <c r="P52" s="247"/>
      <c r="Q52" s="247"/>
      <c r="R52" s="247" t="s">
        <v>36</v>
      </c>
      <c r="S52" s="300" t="s">
        <v>58</v>
      </c>
      <c r="T52" s="317"/>
      <c r="U52" s="312"/>
      <c r="V52" s="69"/>
      <c r="W52" s="69"/>
      <c r="X52" s="69"/>
      <c r="Y52" s="306"/>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415"/>
      <c r="AZ52" s="406"/>
      <c r="BA52" s="406"/>
      <c r="BB52" s="406"/>
      <c r="BC52" s="406"/>
      <c r="BD52" s="406"/>
    </row>
    <row r="53" spans="1:56" s="162" customFormat="1" ht="42.95" customHeight="1">
      <c r="A53" s="408"/>
      <c r="B53" s="408"/>
      <c r="C53" s="408"/>
      <c r="D53" s="213" t="str">
        <f t="shared" si="2"/>
        <v>.</v>
      </c>
      <c r="E53" s="409"/>
      <c r="F53" s="410"/>
      <c r="G53" s="411"/>
      <c r="H53" s="412"/>
      <c r="I53" s="408"/>
      <c r="J53" s="409"/>
      <c r="K53" s="414"/>
      <c r="L53" s="414"/>
      <c r="M53" s="414"/>
      <c r="N53" s="184"/>
      <c r="O53" s="201"/>
      <c r="P53" s="198"/>
      <c r="Q53" s="198"/>
      <c r="R53" s="198">
        <v>1227325</v>
      </c>
      <c r="S53" s="301">
        <f>R53/2</f>
        <v>613662.5</v>
      </c>
      <c r="T53" s="318"/>
      <c r="U53" s="313"/>
      <c r="V53" s="307">
        <f>$S$53</f>
        <v>613662.5</v>
      </c>
      <c r="W53" s="307">
        <f>$S$53</f>
        <v>613662.5</v>
      </c>
      <c r="X53" s="309"/>
      <c r="Y53" s="320"/>
      <c r="Z53" s="307"/>
      <c r="AA53" s="307"/>
      <c r="AB53" s="307"/>
      <c r="AC53" s="307"/>
      <c r="AD53" s="248"/>
      <c r="AE53" s="307"/>
      <c r="AF53" s="307"/>
      <c r="AG53" s="307"/>
      <c r="AH53" s="307"/>
      <c r="AI53" s="307"/>
      <c r="AJ53" s="307"/>
      <c r="AK53" s="307"/>
      <c r="AL53" s="307"/>
      <c r="AM53" s="307"/>
      <c r="AN53" s="307"/>
      <c r="AO53" s="307"/>
      <c r="AP53" s="307"/>
      <c r="AQ53" s="307"/>
      <c r="AR53" s="307"/>
      <c r="AS53" s="307"/>
      <c r="AT53" s="307"/>
      <c r="AU53" s="307"/>
      <c r="AV53" s="307"/>
      <c r="AW53" s="307"/>
      <c r="AX53" s="307"/>
      <c r="AY53" s="410"/>
      <c r="AZ53" s="416"/>
      <c r="BA53" s="416"/>
      <c r="BB53" s="416"/>
      <c r="BC53" s="416"/>
      <c r="BD53" s="416"/>
    </row>
    <row r="54" spans="1:56" s="162" customFormat="1" ht="42.95" customHeight="1">
      <c r="A54" s="408">
        <v>22</v>
      </c>
      <c r="B54" s="408" t="s">
        <v>415</v>
      </c>
      <c r="C54" s="408" t="s">
        <v>462</v>
      </c>
      <c r="D54" s="213" t="str">
        <f t="shared" si="2"/>
        <v>FWH.Life</v>
      </c>
      <c r="E54" s="409" t="s">
        <v>4</v>
      </c>
      <c r="F54" s="410"/>
      <c r="G54" s="411" t="s">
        <v>808</v>
      </c>
      <c r="H54" s="412" t="s">
        <v>810</v>
      </c>
      <c r="I54" s="413">
        <f t="shared" ref="I54" si="45">IF(L54&gt;0,L54, "N/A")</f>
        <v>11086130.980871692</v>
      </c>
      <c r="J54" s="409" t="s">
        <v>341</v>
      </c>
      <c r="K54" s="414">
        <f>SUM(U55:AX55)</f>
        <v>12263296</v>
      </c>
      <c r="L54" s="414">
        <f>SUMPRODUCT($U$1:$AX$1,U55:AX55)</f>
        <v>11086130.980871692</v>
      </c>
      <c r="M54" s="414">
        <f>SUMPRODUCT($U$2:$AX$2,U55:AX55)</f>
        <v>11732722.631727777</v>
      </c>
      <c r="N54" s="184"/>
      <c r="O54" s="191"/>
      <c r="P54" s="247"/>
      <c r="Q54" s="247"/>
      <c r="R54" s="247" t="s">
        <v>36</v>
      </c>
      <c r="S54" s="300" t="s">
        <v>58</v>
      </c>
      <c r="T54" s="317"/>
      <c r="U54" s="312"/>
      <c r="V54" s="69"/>
      <c r="W54" s="69"/>
      <c r="X54" s="69"/>
      <c r="Y54" s="306"/>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415"/>
      <c r="AZ54" s="406"/>
      <c r="BA54" s="406"/>
      <c r="BB54" s="406"/>
      <c r="BC54" s="406"/>
      <c r="BD54" s="406"/>
    </row>
    <row r="55" spans="1:56" s="162" customFormat="1" ht="42.95" customHeight="1">
      <c r="A55" s="408"/>
      <c r="B55" s="408"/>
      <c r="C55" s="408"/>
      <c r="D55" s="213" t="str">
        <f t="shared" si="2"/>
        <v>.</v>
      </c>
      <c r="E55" s="409"/>
      <c r="F55" s="410"/>
      <c r="G55" s="411"/>
      <c r="H55" s="412"/>
      <c r="I55" s="408"/>
      <c r="J55" s="409"/>
      <c r="K55" s="414"/>
      <c r="L55" s="414"/>
      <c r="M55" s="414"/>
      <c r="N55" s="184"/>
      <c r="O55" s="201"/>
      <c r="P55" s="198"/>
      <c r="Q55" s="198"/>
      <c r="R55" s="198">
        <v>12263296</v>
      </c>
      <c r="S55" s="301">
        <f>R55/2</f>
        <v>6131648</v>
      </c>
      <c r="T55" s="318"/>
      <c r="U55" s="313"/>
      <c r="V55" s="307">
        <f>$S$55</f>
        <v>6131648</v>
      </c>
      <c r="W55" s="307">
        <f>$S$55</f>
        <v>6131648</v>
      </c>
      <c r="X55" s="309"/>
      <c r="Y55" s="320"/>
      <c r="Z55" s="307"/>
      <c r="AA55" s="307"/>
      <c r="AB55" s="307"/>
      <c r="AC55" s="307"/>
      <c r="AD55" s="248"/>
      <c r="AE55" s="307"/>
      <c r="AF55" s="307"/>
      <c r="AG55" s="307"/>
      <c r="AH55" s="307"/>
      <c r="AI55" s="307"/>
      <c r="AJ55" s="307"/>
      <c r="AK55" s="307"/>
      <c r="AL55" s="307"/>
      <c r="AM55" s="307"/>
      <c r="AN55" s="307"/>
      <c r="AO55" s="307"/>
      <c r="AP55" s="307"/>
      <c r="AQ55" s="307"/>
      <c r="AR55" s="307"/>
      <c r="AS55" s="307"/>
      <c r="AT55" s="307"/>
      <c r="AU55" s="307"/>
      <c r="AV55" s="307"/>
      <c r="AW55" s="307"/>
      <c r="AX55" s="307"/>
      <c r="AY55" s="410"/>
      <c r="AZ55" s="416"/>
      <c r="BA55" s="416"/>
      <c r="BB55" s="416"/>
      <c r="BC55" s="416"/>
      <c r="BD55" s="416"/>
    </row>
    <row r="56" spans="1:56" s="162" customFormat="1" ht="42.95" customHeight="1">
      <c r="A56" s="408">
        <v>23</v>
      </c>
      <c r="B56" s="408" t="s">
        <v>415</v>
      </c>
      <c r="C56" s="408" t="s">
        <v>462</v>
      </c>
      <c r="D56" s="213" t="str">
        <f t="shared" si="2"/>
        <v>FWH.Life</v>
      </c>
      <c r="E56" s="409" t="s">
        <v>342</v>
      </c>
      <c r="F56" s="410"/>
      <c r="G56" s="411" t="s">
        <v>586</v>
      </c>
      <c r="H56" s="412" t="s">
        <v>654</v>
      </c>
      <c r="I56" s="413">
        <f t="shared" ref="I56" si="46">IF(L56&gt;0,L56, "N/A")</f>
        <v>2034526.6835531485</v>
      </c>
      <c r="J56" s="409" t="s">
        <v>341</v>
      </c>
      <c r="K56" s="414">
        <f>SUM(U57:AX57)</f>
        <v>2250560</v>
      </c>
      <c r="L56" s="414">
        <f>SUMPRODUCT($U$1:$AX$1,U57:AX57)</f>
        <v>2034526.6835531485</v>
      </c>
      <c r="M56" s="414">
        <f>SUMPRODUCT($U$2:$AX$2,U57:AX57)</f>
        <v>2153189.178998963</v>
      </c>
      <c r="N56" s="184"/>
      <c r="O56" s="191" t="s">
        <v>35</v>
      </c>
      <c r="P56" s="247" t="s">
        <v>653</v>
      </c>
      <c r="Q56" s="247" t="s">
        <v>811</v>
      </c>
      <c r="R56" s="247" t="s">
        <v>36</v>
      </c>
      <c r="S56" s="300" t="s">
        <v>58</v>
      </c>
      <c r="T56" s="317"/>
      <c r="U56" s="312"/>
      <c r="V56" s="69"/>
      <c r="W56" s="69"/>
      <c r="X56" s="69"/>
      <c r="Y56" s="306"/>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415"/>
      <c r="AZ56" s="406"/>
      <c r="BA56" s="406"/>
      <c r="BB56" s="406"/>
      <c r="BC56" s="406"/>
      <c r="BD56" s="406"/>
    </row>
    <row r="57" spans="1:56" s="162" customFormat="1" ht="42.95" customHeight="1">
      <c r="A57" s="408"/>
      <c r="B57" s="408"/>
      <c r="C57" s="408"/>
      <c r="D57" s="213" t="str">
        <f t="shared" si="2"/>
        <v>.</v>
      </c>
      <c r="E57" s="409"/>
      <c r="F57" s="410"/>
      <c r="G57" s="411"/>
      <c r="H57" s="412"/>
      <c r="I57" s="408"/>
      <c r="J57" s="409"/>
      <c r="K57" s="414"/>
      <c r="L57" s="414"/>
      <c r="M57" s="414"/>
      <c r="N57" s="184"/>
      <c r="O57" s="201">
        <v>5000</v>
      </c>
      <c r="P57" s="198">
        <v>400</v>
      </c>
      <c r="Q57" s="198">
        <v>250560</v>
      </c>
      <c r="R57" s="198">
        <f>(O57*P57)+Q57</f>
        <v>2250560</v>
      </c>
      <c r="S57" s="301">
        <f>R57/2</f>
        <v>1125280</v>
      </c>
      <c r="T57" s="318"/>
      <c r="U57" s="313"/>
      <c r="V57" s="307">
        <f>$S$57</f>
        <v>1125280</v>
      </c>
      <c r="W57" s="307">
        <f>$S$57</f>
        <v>1125280</v>
      </c>
      <c r="X57" s="309"/>
      <c r="Y57" s="320"/>
      <c r="Z57" s="307"/>
      <c r="AA57" s="307"/>
      <c r="AB57" s="307"/>
      <c r="AC57" s="307"/>
      <c r="AD57" s="248"/>
      <c r="AE57" s="307"/>
      <c r="AF57" s="307"/>
      <c r="AG57" s="307"/>
      <c r="AH57" s="307"/>
      <c r="AI57" s="307"/>
      <c r="AJ57" s="307"/>
      <c r="AK57" s="307"/>
      <c r="AL57" s="307"/>
      <c r="AM57" s="307"/>
      <c r="AN57" s="307"/>
      <c r="AO57" s="307"/>
      <c r="AP57" s="307"/>
      <c r="AQ57" s="307"/>
      <c r="AR57" s="307"/>
      <c r="AS57" s="307"/>
      <c r="AT57" s="307"/>
      <c r="AU57" s="307"/>
      <c r="AV57" s="307"/>
      <c r="AW57" s="307"/>
      <c r="AX57" s="307"/>
      <c r="AY57" s="410"/>
      <c r="AZ57" s="416"/>
      <c r="BA57" s="416"/>
      <c r="BB57" s="416"/>
      <c r="BC57" s="416"/>
      <c r="BD57" s="416"/>
    </row>
    <row r="58" spans="1:56" s="162" customFormat="1" ht="42.95" customHeight="1">
      <c r="A58" s="408">
        <v>24</v>
      </c>
      <c r="B58" s="408" t="s">
        <v>415</v>
      </c>
      <c r="C58" s="408" t="s">
        <v>462</v>
      </c>
      <c r="D58" s="213" t="str">
        <f t="shared" si="2"/>
        <v>FWH.Life</v>
      </c>
      <c r="E58" s="409" t="s">
        <v>472</v>
      </c>
      <c r="F58" s="410"/>
      <c r="G58" s="411" t="s">
        <v>809</v>
      </c>
      <c r="H58" s="425" t="s">
        <v>812</v>
      </c>
      <c r="I58" s="413">
        <f t="shared" ref="I58" si="47">IF(L58&gt;0,L58, "N/A")</f>
        <v>4070129.3019164177</v>
      </c>
      <c r="J58" s="409" t="s">
        <v>813</v>
      </c>
      <c r="K58" s="414">
        <f>SUM(U59:AX59)</f>
        <v>4940728.2</v>
      </c>
      <c r="L58" s="414">
        <f>SUMPRODUCT($U$1:$AX$1,U59:AX59)</f>
        <v>4070129.3019164177</v>
      </c>
      <c r="M58" s="414">
        <f>SUMPRODUCT($U$2:$AX$2,U59:AX59)</f>
        <v>4529371.2473668121</v>
      </c>
      <c r="N58" s="184"/>
      <c r="O58" s="191"/>
      <c r="P58" s="247"/>
      <c r="Q58" s="247" t="s">
        <v>473</v>
      </c>
      <c r="R58" s="247" t="s">
        <v>474</v>
      </c>
      <c r="S58" s="300" t="s">
        <v>656</v>
      </c>
      <c r="T58" s="317"/>
      <c r="U58" s="312"/>
      <c r="V58" s="69"/>
      <c r="W58" s="69"/>
      <c r="X58" s="69"/>
      <c r="Y58" s="306"/>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415"/>
      <c r="AZ58" s="406"/>
      <c r="BA58" s="406"/>
      <c r="BB58" s="406"/>
      <c r="BC58" s="406"/>
      <c r="BD58" s="406"/>
    </row>
    <row r="59" spans="1:56" s="162" customFormat="1" ht="42.95" customHeight="1">
      <c r="A59" s="408"/>
      <c r="B59" s="408"/>
      <c r="C59" s="408"/>
      <c r="D59" s="213" t="str">
        <f t="shared" si="2"/>
        <v>.</v>
      </c>
      <c r="E59" s="409"/>
      <c r="F59" s="410"/>
      <c r="G59" s="411"/>
      <c r="H59" s="412"/>
      <c r="I59" s="408"/>
      <c r="J59" s="409"/>
      <c r="K59" s="414"/>
      <c r="L59" s="414"/>
      <c r="M59" s="414"/>
      <c r="N59" s="184"/>
      <c r="O59" s="201"/>
      <c r="P59" s="198"/>
      <c r="Q59" s="198">
        <f>K56+K54+K52+K50+K48+K46</f>
        <v>49407282</v>
      </c>
      <c r="R59" s="202">
        <v>0.1</v>
      </c>
      <c r="S59" s="301">
        <f>Q59*R59/7</f>
        <v>705818.3142857143</v>
      </c>
      <c r="T59" s="318"/>
      <c r="U59" s="313">
        <f>$S$59</f>
        <v>705818.3142857143</v>
      </c>
      <c r="V59" s="307">
        <f t="shared" ref="V59:Z59" si="48">$S$59</f>
        <v>705818.3142857143</v>
      </c>
      <c r="W59" s="307">
        <f t="shared" si="48"/>
        <v>705818.3142857143</v>
      </c>
      <c r="X59" s="307">
        <f t="shared" si="48"/>
        <v>705818.3142857143</v>
      </c>
      <c r="Y59" s="308">
        <f>$S$59</f>
        <v>705818.3142857143</v>
      </c>
      <c r="Z59" s="307">
        <f t="shared" si="48"/>
        <v>705818.3142857143</v>
      </c>
      <c r="AA59" s="307">
        <f>$S$59</f>
        <v>705818.3142857143</v>
      </c>
      <c r="AB59" s="307"/>
      <c r="AC59" s="307"/>
      <c r="AD59" s="248"/>
      <c r="AE59" s="307"/>
      <c r="AF59" s="307"/>
      <c r="AG59" s="307"/>
      <c r="AH59" s="307"/>
      <c r="AI59" s="307"/>
      <c r="AJ59" s="307"/>
      <c r="AK59" s="307"/>
      <c r="AL59" s="307"/>
      <c r="AM59" s="307"/>
      <c r="AN59" s="307"/>
      <c r="AO59" s="307"/>
      <c r="AP59" s="307"/>
      <c r="AQ59" s="307"/>
      <c r="AR59" s="307"/>
      <c r="AS59" s="307"/>
      <c r="AT59" s="307"/>
      <c r="AU59" s="307"/>
      <c r="AV59" s="307"/>
      <c r="AW59" s="307"/>
      <c r="AX59" s="307"/>
      <c r="AY59" s="410"/>
      <c r="AZ59" s="416"/>
      <c r="BA59" s="416"/>
      <c r="BB59" s="416"/>
      <c r="BC59" s="416"/>
      <c r="BD59" s="416"/>
    </row>
    <row r="60" spans="1:56" s="162" customFormat="1" ht="42.95" customHeight="1">
      <c r="A60" s="408">
        <v>25</v>
      </c>
      <c r="B60" s="408" t="s">
        <v>475</v>
      </c>
      <c r="C60" s="408" t="s">
        <v>419</v>
      </c>
      <c r="D60" s="213" t="str">
        <f t="shared" si="2"/>
        <v>BWP.Econ</v>
      </c>
      <c r="E60" s="409" t="s">
        <v>479</v>
      </c>
      <c r="F60" s="410"/>
      <c r="G60" s="409" t="s">
        <v>855</v>
      </c>
      <c r="H60" s="411" t="s">
        <v>814</v>
      </c>
      <c r="I60" s="413">
        <f t="shared" ref="I60" si="49">IF(L60&gt;0,L60, "N/A")</f>
        <v>35080676.020195343</v>
      </c>
      <c r="J60" s="409" t="s">
        <v>482</v>
      </c>
      <c r="K60" s="414">
        <f>SUM(U61:AX61)</f>
        <v>90468900</v>
      </c>
      <c r="L60" s="414">
        <f>SUMPRODUCT($U$1:$AX$1,U61:AX61)</f>
        <v>35080676.020195343</v>
      </c>
      <c r="M60" s="414">
        <f>SUMPRODUCT($U$2:$AX$2,U61:AX61)</f>
        <v>57883291.885707475</v>
      </c>
      <c r="N60" s="184"/>
      <c r="O60" s="191" t="s">
        <v>570</v>
      </c>
      <c r="P60" s="247" t="s">
        <v>476</v>
      </c>
      <c r="Q60" s="247" t="s">
        <v>478</v>
      </c>
      <c r="R60" s="247" t="s">
        <v>477</v>
      </c>
      <c r="S60" s="300" t="s">
        <v>58</v>
      </c>
      <c r="T60" s="317"/>
      <c r="U60" s="312"/>
      <c r="V60" s="69"/>
      <c r="W60" s="69"/>
      <c r="X60" s="69"/>
      <c r="Y60" s="306"/>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415"/>
      <c r="AZ60" s="406"/>
      <c r="BA60" s="406"/>
      <c r="BB60" s="406"/>
      <c r="BC60" s="406"/>
      <c r="BD60" s="406"/>
    </row>
    <row r="61" spans="1:56" s="162" customFormat="1" ht="156.94999999999999" customHeight="1">
      <c r="A61" s="408"/>
      <c r="B61" s="408"/>
      <c r="C61" s="408"/>
      <c r="D61" s="213" t="str">
        <f t="shared" si="2"/>
        <v>.</v>
      </c>
      <c r="E61" s="409"/>
      <c r="F61" s="410"/>
      <c r="G61" s="409"/>
      <c r="H61" s="411"/>
      <c r="I61" s="408"/>
      <c r="J61" s="409"/>
      <c r="K61" s="414"/>
      <c r="L61" s="414"/>
      <c r="M61" s="414"/>
      <c r="N61" s="184"/>
      <c r="O61" s="210">
        <v>0.15</v>
      </c>
      <c r="P61" s="201">
        <f>8760</f>
        <v>8760</v>
      </c>
      <c r="Q61" s="201">
        <f>26280*1000</f>
        <v>26280000</v>
      </c>
      <c r="R61" s="202">
        <v>0.85</v>
      </c>
      <c r="S61" s="301">
        <f>O61*Q61*R61</f>
        <v>3350700</v>
      </c>
      <c r="T61" s="318"/>
      <c r="U61" s="313"/>
      <c r="V61" s="307"/>
      <c r="W61" s="307"/>
      <c r="X61" s="307">
        <f>$S61</f>
        <v>3350700</v>
      </c>
      <c r="Y61" s="308">
        <f t="shared" ref="X61:AX75" si="50">$S61</f>
        <v>3350700</v>
      </c>
      <c r="Z61" s="307">
        <f t="shared" si="50"/>
        <v>3350700</v>
      </c>
      <c r="AA61" s="307">
        <f t="shared" si="50"/>
        <v>3350700</v>
      </c>
      <c r="AB61" s="307">
        <f t="shared" si="50"/>
        <v>3350700</v>
      </c>
      <c r="AC61" s="307">
        <f t="shared" si="50"/>
        <v>3350700</v>
      </c>
      <c r="AD61" s="307">
        <f t="shared" si="50"/>
        <v>3350700</v>
      </c>
      <c r="AE61" s="307">
        <f t="shared" si="50"/>
        <v>3350700</v>
      </c>
      <c r="AF61" s="307">
        <f t="shared" si="50"/>
        <v>3350700</v>
      </c>
      <c r="AG61" s="307">
        <f t="shared" si="50"/>
        <v>3350700</v>
      </c>
      <c r="AH61" s="307">
        <f t="shared" si="50"/>
        <v>3350700</v>
      </c>
      <c r="AI61" s="307">
        <f t="shared" si="50"/>
        <v>3350700</v>
      </c>
      <c r="AJ61" s="307">
        <f t="shared" si="50"/>
        <v>3350700</v>
      </c>
      <c r="AK61" s="307">
        <f t="shared" si="50"/>
        <v>3350700</v>
      </c>
      <c r="AL61" s="307">
        <f t="shared" si="50"/>
        <v>3350700</v>
      </c>
      <c r="AM61" s="307">
        <f t="shared" si="50"/>
        <v>3350700</v>
      </c>
      <c r="AN61" s="307">
        <f t="shared" si="50"/>
        <v>3350700</v>
      </c>
      <c r="AO61" s="307">
        <f t="shared" si="50"/>
        <v>3350700</v>
      </c>
      <c r="AP61" s="307">
        <f t="shared" si="50"/>
        <v>3350700</v>
      </c>
      <c r="AQ61" s="307">
        <f t="shared" si="50"/>
        <v>3350700</v>
      </c>
      <c r="AR61" s="307">
        <f t="shared" si="50"/>
        <v>3350700</v>
      </c>
      <c r="AS61" s="307">
        <f t="shared" si="50"/>
        <v>3350700</v>
      </c>
      <c r="AT61" s="307">
        <f t="shared" si="50"/>
        <v>3350700</v>
      </c>
      <c r="AU61" s="307">
        <f t="shared" si="50"/>
        <v>3350700</v>
      </c>
      <c r="AV61" s="307">
        <f t="shared" si="50"/>
        <v>3350700</v>
      </c>
      <c r="AW61" s="307">
        <f t="shared" si="50"/>
        <v>3350700</v>
      </c>
      <c r="AX61" s="307">
        <f t="shared" si="50"/>
        <v>3350700</v>
      </c>
      <c r="AY61" s="419"/>
      <c r="AZ61" s="407"/>
      <c r="BA61" s="407"/>
      <c r="BB61" s="407"/>
      <c r="BC61" s="407"/>
      <c r="BD61" s="407"/>
    </row>
    <row r="62" spans="1:56" s="162" customFormat="1" ht="42.95" customHeight="1">
      <c r="A62" s="408">
        <v>26</v>
      </c>
      <c r="B62" s="408" t="s">
        <v>475</v>
      </c>
      <c r="C62" s="408" t="s">
        <v>419</v>
      </c>
      <c r="D62" s="213" t="str">
        <f t="shared" si="2"/>
        <v>BWP.Econ</v>
      </c>
      <c r="E62" s="409" t="s">
        <v>480</v>
      </c>
      <c r="F62" s="410"/>
      <c r="G62" s="409" t="s">
        <v>481</v>
      </c>
      <c r="H62" s="411" t="s">
        <v>815</v>
      </c>
      <c r="I62" s="413">
        <f t="shared" ref="I62" si="51">IF(L62&gt;0,L62, "N/A")</f>
        <v>12563587.078590864</v>
      </c>
      <c r="J62" s="409" t="s">
        <v>558</v>
      </c>
      <c r="K62" s="414">
        <f>SUM(U63:AX63)</f>
        <v>32400000</v>
      </c>
      <c r="L62" s="414">
        <f>SUMPRODUCT($U$1:$AX$1,U63:AX63)</f>
        <v>12563587.078590864</v>
      </c>
      <c r="M62" s="414">
        <f>SUMPRODUCT($U$2:$AX$2,U63:AX63)</f>
        <v>20729981.873294827</v>
      </c>
      <c r="N62" s="184"/>
      <c r="P62" s="243"/>
      <c r="Q62" s="247" t="s">
        <v>483</v>
      </c>
      <c r="R62" s="247" t="s">
        <v>484</v>
      </c>
      <c r="S62" s="300" t="s">
        <v>58</v>
      </c>
      <c r="T62" s="317"/>
      <c r="U62" s="312"/>
      <c r="V62" s="69"/>
      <c r="W62" s="69"/>
      <c r="X62" s="69"/>
      <c r="Y62" s="306"/>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415"/>
      <c r="AZ62" s="406"/>
      <c r="BA62" s="406"/>
      <c r="BB62" s="406"/>
      <c r="BC62" s="406"/>
      <c r="BD62" s="406"/>
    </row>
    <row r="63" spans="1:56" s="162" customFormat="1" ht="84.95" customHeight="1">
      <c r="A63" s="408"/>
      <c r="B63" s="408"/>
      <c r="C63" s="408"/>
      <c r="D63" s="213" t="str">
        <f t="shared" si="2"/>
        <v>.</v>
      </c>
      <c r="E63" s="409"/>
      <c r="F63" s="410"/>
      <c r="G63" s="409"/>
      <c r="H63" s="411"/>
      <c r="I63" s="408"/>
      <c r="J63" s="409"/>
      <c r="K63" s="414"/>
      <c r="L63" s="414"/>
      <c r="M63" s="414"/>
      <c r="N63" s="184"/>
      <c r="P63" s="243"/>
      <c r="Q63" s="210">
        <v>500</v>
      </c>
      <c r="R63" s="201">
        <v>2400</v>
      </c>
      <c r="S63" s="301">
        <f>Q63*R63</f>
        <v>1200000</v>
      </c>
      <c r="T63" s="318"/>
      <c r="U63" s="313"/>
      <c r="V63" s="307"/>
      <c r="W63" s="307"/>
      <c r="X63" s="307">
        <f>$S63</f>
        <v>1200000</v>
      </c>
      <c r="Y63" s="308">
        <f t="shared" si="50"/>
        <v>1200000</v>
      </c>
      <c r="Z63" s="307">
        <f t="shared" si="50"/>
        <v>1200000</v>
      </c>
      <c r="AA63" s="307">
        <f t="shared" si="50"/>
        <v>1200000</v>
      </c>
      <c r="AB63" s="307">
        <f t="shared" si="50"/>
        <v>1200000</v>
      </c>
      <c r="AC63" s="307">
        <f t="shared" si="50"/>
        <v>1200000</v>
      </c>
      <c r="AD63" s="307">
        <f t="shared" si="50"/>
        <v>1200000</v>
      </c>
      <c r="AE63" s="307">
        <f t="shared" si="50"/>
        <v>1200000</v>
      </c>
      <c r="AF63" s="307">
        <f t="shared" si="50"/>
        <v>1200000</v>
      </c>
      <c r="AG63" s="307">
        <f t="shared" si="50"/>
        <v>1200000</v>
      </c>
      <c r="AH63" s="307">
        <f t="shared" si="50"/>
        <v>1200000</v>
      </c>
      <c r="AI63" s="307">
        <f t="shared" si="50"/>
        <v>1200000</v>
      </c>
      <c r="AJ63" s="307">
        <f t="shared" si="50"/>
        <v>1200000</v>
      </c>
      <c r="AK63" s="307">
        <f t="shared" si="50"/>
        <v>1200000</v>
      </c>
      <c r="AL63" s="307">
        <f t="shared" si="50"/>
        <v>1200000</v>
      </c>
      <c r="AM63" s="307">
        <f t="shared" si="50"/>
        <v>1200000</v>
      </c>
      <c r="AN63" s="307">
        <f t="shared" si="50"/>
        <v>1200000</v>
      </c>
      <c r="AO63" s="307">
        <f t="shared" si="50"/>
        <v>1200000</v>
      </c>
      <c r="AP63" s="307">
        <f t="shared" si="50"/>
        <v>1200000</v>
      </c>
      <c r="AQ63" s="307">
        <f t="shared" si="50"/>
        <v>1200000</v>
      </c>
      <c r="AR63" s="307">
        <f t="shared" si="50"/>
        <v>1200000</v>
      </c>
      <c r="AS63" s="307">
        <f t="shared" si="50"/>
        <v>1200000</v>
      </c>
      <c r="AT63" s="307">
        <f t="shared" si="50"/>
        <v>1200000</v>
      </c>
      <c r="AU63" s="307">
        <f t="shared" si="50"/>
        <v>1200000</v>
      </c>
      <c r="AV63" s="307">
        <f t="shared" si="50"/>
        <v>1200000</v>
      </c>
      <c r="AW63" s="307">
        <f t="shared" si="50"/>
        <v>1200000</v>
      </c>
      <c r="AX63" s="307">
        <f t="shared" si="50"/>
        <v>1200000</v>
      </c>
      <c r="AY63" s="419"/>
      <c r="AZ63" s="407"/>
      <c r="BA63" s="407"/>
      <c r="BB63" s="407"/>
      <c r="BC63" s="407"/>
      <c r="BD63" s="407"/>
    </row>
    <row r="64" spans="1:56" s="162" customFormat="1" ht="42.95" customHeight="1">
      <c r="A64" s="408">
        <v>27</v>
      </c>
      <c r="B64" s="408" t="s">
        <v>475</v>
      </c>
      <c r="C64" s="408" t="s">
        <v>419</v>
      </c>
      <c r="D64" s="213" t="str">
        <f t="shared" si="2"/>
        <v>BWP.Econ</v>
      </c>
      <c r="E64" s="409" t="s">
        <v>607</v>
      </c>
      <c r="F64" s="410"/>
      <c r="G64" s="409" t="s">
        <v>611</v>
      </c>
      <c r="H64" s="423" t="s">
        <v>816</v>
      </c>
      <c r="I64" s="413">
        <f t="shared" ref="I64" si="52">IF(L64&gt;0,L64, "N/A")</f>
        <v>891743.16120776453</v>
      </c>
      <c r="J64" s="409" t="s">
        <v>485</v>
      </c>
      <c r="K64" s="414">
        <f>SUM(U65:AX65)</f>
        <v>2495000</v>
      </c>
      <c r="L64" s="414">
        <f>SUMPRODUCT($U$1:$AX$1,U65:AX65)</f>
        <v>891743.16120776453</v>
      </c>
      <c r="M64" s="414">
        <f>SUMPRODUCT($U$2:$AX$2,U65:AX65)</f>
        <v>1546061.8047752732</v>
      </c>
      <c r="N64" s="184"/>
      <c r="P64" s="243"/>
      <c r="Q64" s="247" t="s">
        <v>608</v>
      </c>
      <c r="R64" s="247" t="s">
        <v>609</v>
      </c>
      <c r="S64" s="300" t="s">
        <v>774</v>
      </c>
      <c r="T64" s="317"/>
      <c r="U64" s="312"/>
      <c r="V64" s="69"/>
      <c r="W64" s="69"/>
      <c r="X64" s="69"/>
      <c r="Y64" s="306"/>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415"/>
      <c r="AZ64" s="406"/>
      <c r="BA64" s="406"/>
      <c r="BB64" s="406"/>
      <c r="BC64" s="406"/>
      <c r="BD64" s="406"/>
    </row>
    <row r="65" spans="1:56" s="162" customFormat="1" ht="96" customHeight="1">
      <c r="A65" s="408"/>
      <c r="B65" s="408"/>
      <c r="C65" s="408"/>
      <c r="D65" s="213" t="str">
        <f t="shared" si="2"/>
        <v>.</v>
      </c>
      <c r="E65" s="409"/>
      <c r="F65" s="410"/>
      <c r="G65" s="409"/>
      <c r="H65" s="424"/>
      <c r="I65" s="408"/>
      <c r="J65" s="409"/>
      <c r="K65" s="414"/>
      <c r="L65" s="414"/>
      <c r="M65" s="414"/>
      <c r="N65" s="184"/>
      <c r="P65" s="243"/>
      <c r="Q65" s="210">
        <v>40</v>
      </c>
      <c r="R65" s="201">
        <v>2500</v>
      </c>
      <c r="S65" s="301">
        <f>Q65*R65</f>
        <v>100000</v>
      </c>
      <c r="T65" s="318"/>
      <c r="U65" s="313"/>
      <c r="V65" s="307"/>
      <c r="W65" s="307"/>
      <c r="X65" s="307">
        <v>30000</v>
      </c>
      <c r="Y65" s="308">
        <v>40000</v>
      </c>
      <c r="Z65" s="307">
        <v>50000</v>
      </c>
      <c r="AA65" s="307">
        <v>75000</v>
      </c>
      <c r="AB65" s="307">
        <f t="shared" si="50"/>
        <v>100000</v>
      </c>
      <c r="AC65" s="307">
        <f t="shared" si="50"/>
        <v>100000</v>
      </c>
      <c r="AD65" s="307">
        <f t="shared" si="50"/>
        <v>100000</v>
      </c>
      <c r="AE65" s="307">
        <f t="shared" si="50"/>
        <v>100000</v>
      </c>
      <c r="AF65" s="307">
        <f t="shared" si="50"/>
        <v>100000</v>
      </c>
      <c r="AG65" s="307">
        <f t="shared" si="50"/>
        <v>100000</v>
      </c>
      <c r="AH65" s="307">
        <f t="shared" si="50"/>
        <v>100000</v>
      </c>
      <c r="AI65" s="307">
        <f t="shared" si="50"/>
        <v>100000</v>
      </c>
      <c r="AJ65" s="307">
        <f t="shared" si="50"/>
        <v>100000</v>
      </c>
      <c r="AK65" s="307">
        <f t="shared" si="50"/>
        <v>100000</v>
      </c>
      <c r="AL65" s="307">
        <f t="shared" si="50"/>
        <v>100000</v>
      </c>
      <c r="AM65" s="307">
        <f t="shared" si="50"/>
        <v>100000</v>
      </c>
      <c r="AN65" s="307">
        <f t="shared" si="50"/>
        <v>100000</v>
      </c>
      <c r="AO65" s="307">
        <f t="shared" si="50"/>
        <v>100000</v>
      </c>
      <c r="AP65" s="307">
        <f t="shared" si="50"/>
        <v>100000</v>
      </c>
      <c r="AQ65" s="307">
        <f t="shared" si="50"/>
        <v>100000</v>
      </c>
      <c r="AR65" s="307">
        <f t="shared" si="50"/>
        <v>100000</v>
      </c>
      <c r="AS65" s="307">
        <f t="shared" si="50"/>
        <v>100000</v>
      </c>
      <c r="AT65" s="307">
        <f t="shared" si="50"/>
        <v>100000</v>
      </c>
      <c r="AU65" s="307">
        <f t="shared" si="50"/>
        <v>100000</v>
      </c>
      <c r="AV65" s="307">
        <f t="shared" si="50"/>
        <v>100000</v>
      </c>
      <c r="AW65" s="307">
        <f t="shared" si="50"/>
        <v>100000</v>
      </c>
      <c r="AX65" s="307">
        <f t="shared" si="50"/>
        <v>100000</v>
      </c>
      <c r="AY65" s="419"/>
      <c r="AZ65" s="407"/>
      <c r="BA65" s="407"/>
      <c r="BB65" s="407"/>
      <c r="BC65" s="407"/>
      <c r="BD65" s="407"/>
    </row>
    <row r="66" spans="1:56" s="162" customFormat="1" ht="42.95" customHeight="1">
      <c r="A66" s="408">
        <v>28</v>
      </c>
      <c r="B66" s="408" t="s">
        <v>475</v>
      </c>
      <c r="C66" s="408" t="s">
        <v>419</v>
      </c>
      <c r="D66" s="213" t="str">
        <f t="shared" si="2"/>
        <v>BWP.Econ</v>
      </c>
      <c r="E66" s="409" t="s">
        <v>610</v>
      </c>
      <c r="F66" s="410"/>
      <c r="G66" s="409" t="s">
        <v>817</v>
      </c>
      <c r="H66" s="423" t="s">
        <v>818</v>
      </c>
      <c r="I66" s="413">
        <f t="shared" ref="I66" si="53">IF(L66&gt;0,L66, "N/A")</f>
        <v>1381651.3510952953</v>
      </c>
      <c r="J66" s="409" t="s">
        <v>485</v>
      </c>
      <c r="K66" s="414">
        <f>SUM(U67:AX67)</f>
        <v>3680000</v>
      </c>
      <c r="L66" s="414">
        <f>SUMPRODUCT($U$1:$AX$1,U67:AX67)</f>
        <v>1381651.3510952953</v>
      </c>
      <c r="M66" s="414">
        <f>SUMPRODUCT($U$2:$AX$2,U67:AX67)</f>
        <v>2325087.0296212379</v>
      </c>
      <c r="N66" s="184"/>
      <c r="P66" s="243"/>
      <c r="Q66" s="247" t="s">
        <v>612</v>
      </c>
      <c r="R66" s="247" t="s">
        <v>613</v>
      </c>
      <c r="S66" s="300" t="s">
        <v>774</v>
      </c>
      <c r="T66" s="317"/>
      <c r="U66" s="312"/>
      <c r="V66" s="69"/>
      <c r="W66" s="69"/>
      <c r="X66" s="69"/>
      <c r="Y66" s="306"/>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415"/>
      <c r="AZ66" s="406"/>
      <c r="BA66" s="406"/>
      <c r="BB66" s="406"/>
      <c r="BC66" s="406"/>
      <c r="BD66" s="406"/>
    </row>
    <row r="67" spans="1:56" s="162" customFormat="1" ht="116.1" customHeight="1">
      <c r="A67" s="408"/>
      <c r="B67" s="408"/>
      <c r="C67" s="408"/>
      <c r="D67" s="213" t="str">
        <f t="shared" si="2"/>
        <v>.</v>
      </c>
      <c r="E67" s="409"/>
      <c r="F67" s="410"/>
      <c r="G67" s="409"/>
      <c r="H67" s="424"/>
      <c r="I67" s="408"/>
      <c r="J67" s="409"/>
      <c r="K67" s="414"/>
      <c r="L67" s="414"/>
      <c r="M67" s="414"/>
      <c r="N67" s="184"/>
      <c r="P67" s="243"/>
      <c r="Q67" s="210">
        <v>180</v>
      </c>
      <c r="R67" s="201">
        <v>780</v>
      </c>
      <c r="S67" s="301">
        <f>Q67*R67</f>
        <v>140400</v>
      </c>
      <c r="T67" s="318"/>
      <c r="U67" s="313"/>
      <c r="V67" s="307"/>
      <c r="W67" s="307"/>
      <c r="X67" s="307">
        <v>70000</v>
      </c>
      <c r="Y67" s="308">
        <v>100000</v>
      </c>
      <c r="Z67" s="307">
        <f t="shared" si="50"/>
        <v>140400</v>
      </c>
      <c r="AA67" s="307">
        <f t="shared" si="50"/>
        <v>140400</v>
      </c>
      <c r="AB67" s="307">
        <f t="shared" si="50"/>
        <v>140400</v>
      </c>
      <c r="AC67" s="307">
        <f t="shared" si="50"/>
        <v>140400</v>
      </c>
      <c r="AD67" s="307">
        <f t="shared" si="50"/>
        <v>140400</v>
      </c>
      <c r="AE67" s="307">
        <f t="shared" si="50"/>
        <v>140400</v>
      </c>
      <c r="AF67" s="307">
        <f t="shared" si="50"/>
        <v>140400</v>
      </c>
      <c r="AG67" s="307">
        <f t="shared" si="50"/>
        <v>140400</v>
      </c>
      <c r="AH67" s="307">
        <f t="shared" si="50"/>
        <v>140400</v>
      </c>
      <c r="AI67" s="307">
        <f t="shared" si="50"/>
        <v>140400</v>
      </c>
      <c r="AJ67" s="307">
        <f t="shared" si="50"/>
        <v>140400</v>
      </c>
      <c r="AK67" s="307">
        <f t="shared" si="50"/>
        <v>140400</v>
      </c>
      <c r="AL67" s="307">
        <f t="shared" si="50"/>
        <v>140400</v>
      </c>
      <c r="AM67" s="307">
        <f t="shared" si="50"/>
        <v>140400</v>
      </c>
      <c r="AN67" s="307">
        <f t="shared" si="50"/>
        <v>140400</v>
      </c>
      <c r="AO67" s="307">
        <f t="shared" si="50"/>
        <v>140400</v>
      </c>
      <c r="AP67" s="307">
        <f t="shared" si="50"/>
        <v>140400</v>
      </c>
      <c r="AQ67" s="307">
        <f t="shared" si="50"/>
        <v>140400</v>
      </c>
      <c r="AR67" s="307">
        <f t="shared" si="50"/>
        <v>140400</v>
      </c>
      <c r="AS67" s="307">
        <f t="shared" si="50"/>
        <v>140400</v>
      </c>
      <c r="AT67" s="307">
        <f t="shared" si="50"/>
        <v>140400</v>
      </c>
      <c r="AU67" s="307">
        <f t="shared" si="50"/>
        <v>140400</v>
      </c>
      <c r="AV67" s="307">
        <f t="shared" si="50"/>
        <v>140400</v>
      </c>
      <c r="AW67" s="307">
        <f t="shared" si="50"/>
        <v>140400</v>
      </c>
      <c r="AX67" s="307">
        <f t="shared" si="50"/>
        <v>140400</v>
      </c>
      <c r="AY67" s="419"/>
      <c r="AZ67" s="407"/>
      <c r="BA67" s="407"/>
      <c r="BB67" s="407"/>
      <c r="BC67" s="407"/>
      <c r="BD67" s="407"/>
    </row>
    <row r="68" spans="1:56" s="162" customFormat="1" ht="42.95" customHeight="1">
      <c r="A68" s="408">
        <v>29</v>
      </c>
      <c r="B68" s="408" t="s">
        <v>475</v>
      </c>
      <c r="C68" s="408" t="s">
        <v>430</v>
      </c>
      <c r="D68" s="213" t="str">
        <f t="shared" si="2"/>
        <v>BWP.Env</v>
      </c>
      <c r="E68" s="409" t="s">
        <v>486</v>
      </c>
      <c r="F68" s="410"/>
      <c r="G68" s="409" t="s">
        <v>587</v>
      </c>
      <c r="H68" s="426" t="s">
        <v>856</v>
      </c>
      <c r="I68" s="413">
        <f t="shared" ref="I68" si="54">IF(L68&gt;0,L68, "N/A")</f>
        <v>3876871.7007115693</v>
      </c>
      <c r="J68" s="409" t="s">
        <v>571</v>
      </c>
      <c r="K68" s="414">
        <f>SUM(U69:AX69)</f>
        <v>9997992</v>
      </c>
      <c r="L68" s="414">
        <f>SUMPRODUCT($U$1:$AX$1,U69:AX69)</f>
        <v>3876871.7007115693</v>
      </c>
      <c r="M68" s="414">
        <f>SUMPRODUCT($U$2:$AX$2,U69:AX69)</f>
        <v>6396857.8064613175</v>
      </c>
      <c r="N68" s="184"/>
      <c r="P68" s="247" t="s">
        <v>487</v>
      </c>
      <c r="Q68" s="247" t="s">
        <v>488</v>
      </c>
      <c r="R68" s="373" t="s">
        <v>819</v>
      </c>
      <c r="S68" s="300" t="s">
        <v>58</v>
      </c>
      <c r="T68" s="317"/>
      <c r="U68" s="312"/>
      <c r="V68" s="69"/>
      <c r="W68" s="69"/>
      <c r="X68" s="69"/>
      <c r="Y68" s="306"/>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415"/>
      <c r="AZ68" s="406"/>
      <c r="BA68" s="406"/>
      <c r="BB68" s="406"/>
      <c r="BC68" s="406"/>
      <c r="BD68" s="406"/>
    </row>
    <row r="69" spans="1:56" s="162" customFormat="1" ht="215.1" customHeight="1">
      <c r="A69" s="408"/>
      <c r="B69" s="408"/>
      <c r="C69" s="408"/>
      <c r="D69" s="213" t="str">
        <f t="shared" si="2"/>
        <v>.</v>
      </c>
      <c r="E69" s="409"/>
      <c r="F69" s="410"/>
      <c r="G69" s="409"/>
      <c r="H69" s="424"/>
      <c r="I69" s="408"/>
      <c r="J69" s="409"/>
      <c r="K69" s="414"/>
      <c r="L69" s="414"/>
      <c r="M69" s="414"/>
      <c r="N69" s="184"/>
      <c r="P69" s="305">
        <v>51.43</v>
      </c>
      <c r="Q69" s="201">
        <v>24000</v>
      </c>
      <c r="R69" s="292">
        <v>0.3</v>
      </c>
      <c r="S69" s="301">
        <f>P69*Q69*R69</f>
        <v>370296</v>
      </c>
      <c r="T69" s="318"/>
      <c r="U69" s="313"/>
      <c r="V69" s="307"/>
      <c r="W69" s="307"/>
      <c r="X69" s="307">
        <f>$S69</f>
        <v>370296</v>
      </c>
      <c r="Y69" s="308">
        <f t="shared" si="50"/>
        <v>370296</v>
      </c>
      <c r="Z69" s="307">
        <f t="shared" si="50"/>
        <v>370296</v>
      </c>
      <c r="AA69" s="307">
        <f t="shared" si="50"/>
        <v>370296</v>
      </c>
      <c r="AB69" s="307">
        <f t="shared" si="50"/>
        <v>370296</v>
      </c>
      <c r="AC69" s="307">
        <f t="shared" si="50"/>
        <v>370296</v>
      </c>
      <c r="AD69" s="307">
        <f t="shared" si="50"/>
        <v>370296</v>
      </c>
      <c r="AE69" s="307">
        <f t="shared" si="50"/>
        <v>370296</v>
      </c>
      <c r="AF69" s="307">
        <f t="shared" si="50"/>
        <v>370296</v>
      </c>
      <c r="AG69" s="307">
        <f t="shared" si="50"/>
        <v>370296</v>
      </c>
      <c r="AH69" s="307">
        <f t="shared" si="50"/>
        <v>370296</v>
      </c>
      <c r="AI69" s="307">
        <f t="shared" si="50"/>
        <v>370296</v>
      </c>
      <c r="AJ69" s="307">
        <f t="shared" si="50"/>
        <v>370296</v>
      </c>
      <c r="AK69" s="307">
        <f t="shared" si="50"/>
        <v>370296</v>
      </c>
      <c r="AL69" s="307">
        <f t="shared" si="50"/>
        <v>370296</v>
      </c>
      <c r="AM69" s="307">
        <f t="shared" si="50"/>
        <v>370296</v>
      </c>
      <c r="AN69" s="307">
        <f t="shared" si="50"/>
        <v>370296</v>
      </c>
      <c r="AO69" s="307">
        <f t="shared" si="50"/>
        <v>370296</v>
      </c>
      <c r="AP69" s="307">
        <f t="shared" si="50"/>
        <v>370296</v>
      </c>
      <c r="AQ69" s="307">
        <f t="shared" si="50"/>
        <v>370296</v>
      </c>
      <c r="AR69" s="307">
        <f t="shared" si="50"/>
        <v>370296</v>
      </c>
      <c r="AS69" s="307">
        <f t="shared" si="50"/>
        <v>370296</v>
      </c>
      <c r="AT69" s="307">
        <f t="shared" si="50"/>
        <v>370296</v>
      </c>
      <c r="AU69" s="307">
        <f t="shared" si="50"/>
        <v>370296</v>
      </c>
      <c r="AV69" s="307">
        <f t="shared" si="50"/>
        <v>370296</v>
      </c>
      <c r="AW69" s="307">
        <f t="shared" si="50"/>
        <v>370296</v>
      </c>
      <c r="AX69" s="307">
        <f t="shared" si="50"/>
        <v>370296</v>
      </c>
      <c r="AY69" s="419"/>
      <c r="AZ69" s="407"/>
      <c r="BA69" s="407"/>
      <c r="BB69" s="407"/>
      <c r="BC69" s="407"/>
      <c r="BD69" s="407"/>
    </row>
    <row r="70" spans="1:56" s="162" customFormat="1" ht="42.95" customHeight="1">
      <c r="A70" s="408">
        <v>30</v>
      </c>
      <c r="B70" s="408" t="s">
        <v>475</v>
      </c>
      <c r="C70" s="408" t="s">
        <v>438</v>
      </c>
      <c r="D70" s="213" t="str">
        <f t="shared" si="2"/>
        <v>BWP.Soc</v>
      </c>
      <c r="E70" s="409" t="s">
        <v>489</v>
      </c>
      <c r="F70" s="410"/>
      <c r="G70" s="409" t="s">
        <v>651</v>
      </c>
      <c r="H70" s="427" t="s">
        <v>652</v>
      </c>
      <c r="I70" s="413" t="str">
        <f t="shared" ref="I70" si="55">IF(L70&gt;0,L70, "N/A")</f>
        <v>N/A</v>
      </c>
      <c r="J70" s="409" t="s">
        <v>490</v>
      </c>
      <c r="K70" s="414">
        <f>SUM(U71:AX71)</f>
        <v>0</v>
      </c>
      <c r="L70" s="414">
        <f>SUMPRODUCT($U$1:$AX$1,U71:AX71)</f>
        <v>0</v>
      </c>
      <c r="M70" s="414">
        <f>SUMPRODUCT($U$2:$AX$2,U71:AX71)</f>
        <v>0</v>
      </c>
      <c r="N70" s="184"/>
      <c r="P70" s="243"/>
      <c r="Q70" s="296"/>
      <c r="R70" s="296"/>
      <c r="S70" s="302"/>
      <c r="T70" s="317"/>
      <c r="U70" s="312"/>
      <c r="V70" s="69"/>
      <c r="W70" s="69"/>
      <c r="X70" s="69"/>
      <c r="Y70" s="306"/>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415"/>
      <c r="AZ70" s="406"/>
      <c r="BA70" s="406"/>
      <c r="BB70" s="406"/>
      <c r="BC70" s="406"/>
      <c r="BD70" s="406"/>
    </row>
    <row r="71" spans="1:56" s="162" customFormat="1" ht="59.1" customHeight="1">
      <c r="A71" s="408"/>
      <c r="B71" s="408"/>
      <c r="C71" s="408"/>
      <c r="D71" s="213" t="str">
        <f t="shared" si="2"/>
        <v>.</v>
      </c>
      <c r="E71" s="409"/>
      <c r="F71" s="410"/>
      <c r="G71" s="409"/>
      <c r="H71" s="418"/>
      <c r="I71" s="408"/>
      <c r="J71" s="409"/>
      <c r="K71" s="414"/>
      <c r="L71" s="414"/>
      <c r="M71" s="414"/>
      <c r="N71" s="184"/>
      <c r="P71" s="243"/>
      <c r="Q71" s="305"/>
      <c r="R71" s="201"/>
      <c r="S71" s="301">
        <f>Q71*R71</f>
        <v>0</v>
      </c>
      <c r="T71" s="318"/>
      <c r="U71" s="313"/>
      <c r="V71" s="307"/>
      <c r="W71" s="307"/>
      <c r="X71" s="307">
        <f>$S71</f>
        <v>0</v>
      </c>
      <c r="Y71" s="308">
        <f t="shared" si="50"/>
        <v>0</v>
      </c>
      <c r="Z71" s="307">
        <f t="shared" si="50"/>
        <v>0</v>
      </c>
      <c r="AA71" s="307">
        <f t="shared" si="50"/>
        <v>0</v>
      </c>
      <c r="AB71" s="307">
        <f t="shared" si="50"/>
        <v>0</v>
      </c>
      <c r="AC71" s="307">
        <f t="shared" si="50"/>
        <v>0</v>
      </c>
      <c r="AD71" s="307">
        <f t="shared" si="50"/>
        <v>0</v>
      </c>
      <c r="AE71" s="307">
        <f t="shared" si="50"/>
        <v>0</v>
      </c>
      <c r="AF71" s="307">
        <f t="shared" si="50"/>
        <v>0</v>
      </c>
      <c r="AG71" s="307">
        <f t="shared" si="50"/>
        <v>0</v>
      </c>
      <c r="AH71" s="307">
        <f t="shared" si="50"/>
        <v>0</v>
      </c>
      <c r="AI71" s="307">
        <f t="shared" si="50"/>
        <v>0</v>
      </c>
      <c r="AJ71" s="307">
        <f t="shared" si="50"/>
        <v>0</v>
      </c>
      <c r="AK71" s="307">
        <f t="shared" si="50"/>
        <v>0</v>
      </c>
      <c r="AL71" s="307">
        <f t="shared" si="50"/>
        <v>0</v>
      </c>
      <c r="AM71" s="307">
        <f t="shared" si="50"/>
        <v>0</v>
      </c>
      <c r="AN71" s="307">
        <f t="shared" si="50"/>
        <v>0</v>
      </c>
      <c r="AO71" s="307">
        <f t="shared" si="50"/>
        <v>0</v>
      </c>
      <c r="AP71" s="307">
        <f t="shared" si="50"/>
        <v>0</v>
      </c>
      <c r="AQ71" s="307">
        <f t="shared" si="50"/>
        <v>0</v>
      </c>
      <c r="AR71" s="307">
        <f t="shared" si="50"/>
        <v>0</v>
      </c>
      <c r="AS71" s="307">
        <f t="shared" si="50"/>
        <v>0</v>
      </c>
      <c r="AT71" s="307">
        <f t="shared" si="50"/>
        <v>0</v>
      </c>
      <c r="AU71" s="307">
        <f t="shared" si="50"/>
        <v>0</v>
      </c>
      <c r="AV71" s="307">
        <f t="shared" si="50"/>
        <v>0</v>
      </c>
      <c r="AW71" s="307">
        <f t="shared" si="50"/>
        <v>0</v>
      </c>
      <c r="AX71" s="307">
        <f t="shared" si="50"/>
        <v>0</v>
      </c>
      <c r="AY71" s="419"/>
      <c r="AZ71" s="407"/>
      <c r="BA71" s="407"/>
      <c r="BB71" s="407"/>
      <c r="BC71" s="407"/>
      <c r="BD71" s="407"/>
    </row>
    <row r="72" spans="1:56" s="266" customFormat="1" ht="42.95" customHeight="1">
      <c r="A72" s="408">
        <v>30</v>
      </c>
      <c r="B72" s="416" t="s">
        <v>475</v>
      </c>
      <c r="C72" s="408" t="s">
        <v>438</v>
      </c>
      <c r="D72" s="267" t="str">
        <f t="shared" ref="D72:D73" si="56">CONCATENATE(B72, ".", C72)</f>
        <v>BWP.Soc</v>
      </c>
      <c r="E72" s="409" t="s">
        <v>672</v>
      </c>
      <c r="F72" s="410"/>
      <c r="G72" s="409" t="s">
        <v>820</v>
      </c>
      <c r="H72" s="427" t="s">
        <v>673</v>
      </c>
      <c r="I72" s="413" t="str">
        <f t="shared" ref="I72" si="57">IF(L72&gt;0,L72, "N/A")</f>
        <v>N/A</v>
      </c>
      <c r="J72" s="409" t="s">
        <v>490</v>
      </c>
      <c r="K72" s="414">
        <f>SUM(U73:AX73)</f>
        <v>0</v>
      </c>
      <c r="L72" s="414">
        <f>SUMPRODUCT($U$1:$AX$1,U73:AX73)</f>
        <v>0</v>
      </c>
      <c r="M72" s="414">
        <f>SUMPRODUCT($U$2:$AX$2,U73:AX73)</f>
        <v>0</v>
      </c>
      <c r="N72" s="184"/>
      <c r="P72" s="267"/>
      <c r="Q72" s="296"/>
      <c r="R72" s="296"/>
      <c r="S72" s="302"/>
      <c r="T72" s="317"/>
      <c r="U72" s="312"/>
      <c r="V72" s="69"/>
      <c r="W72" s="69"/>
      <c r="X72" s="69"/>
      <c r="Y72" s="306"/>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415"/>
      <c r="AZ72" s="406"/>
      <c r="BA72" s="406"/>
      <c r="BB72" s="406"/>
      <c r="BC72" s="406"/>
      <c r="BD72" s="406"/>
    </row>
    <row r="73" spans="1:56" s="266" customFormat="1" ht="84.95" customHeight="1">
      <c r="A73" s="408"/>
      <c r="B73" s="416"/>
      <c r="C73" s="408"/>
      <c r="D73" s="267" t="str">
        <f t="shared" si="56"/>
        <v>.</v>
      </c>
      <c r="E73" s="409"/>
      <c r="F73" s="410"/>
      <c r="G73" s="409"/>
      <c r="H73" s="418"/>
      <c r="I73" s="408"/>
      <c r="J73" s="409"/>
      <c r="K73" s="414"/>
      <c r="L73" s="414"/>
      <c r="M73" s="414"/>
      <c r="N73" s="184"/>
      <c r="P73" s="267"/>
      <c r="Q73" s="305"/>
      <c r="R73" s="201"/>
      <c r="S73" s="301">
        <f>Q73*R73</f>
        <v>0</v>
      </c>
      <c r="T73" s="318"/>
      <c r="U73" s="313"/>
      <c r="V73" s="307"/>
      <c r="W73" s="307"/>
      <c r="X73" s="307">
        <f>$S73</f>
        <v>0</v>
      </c>
      <c r="Y73" s="308">
        <f t="shared" si="50"/>
        <v>0</v>
      </c>
      <c r="Z73" s="307">
        <f t="shared" si="50"/>
        <v>0</v>
      </c>
      <c r="AA73" s="307">
        <f t="shared" si="50"/>
        <v>0</v>
      </c>
      <c r="AB73" s="307">
        <f t="shared" si="50"/>
        <v>0</v>
      </c>
      <c r="AC73" s="307">
        <f t="shared" si="50"/>
        <v>0</v>
      </c>
      <c r="AD73" s="307">
        <f t="shared" si="50"/>
        <v>0</v>
      </c>
      <c r="AE73" s="307">
        <f t="shared" si="50"/>
        <v>0</v>
      </c>
      <c r="AF73" s="307">
        <f t="shared" si="50"/>
        <v>0</v>
      </c>
      <c r="AG73" s="307">
        <f t="shared" si="50"/>
        <v>0</v>
      </c>
      <c r="AH73" s="307">
        <f t="shared" si="50"/>
        <v>0</v>
      </c>
      <c r="AI73" s="307">
        <f t="shared" si="50"/>
        <v>0</v>
      </c>
      <c r="AJ73" s="307">
        <f t="shared" si="50"/>
        <v>0</v>
      </c>
      <c r="AK73" s="307">
        <f t="shared" si="50"/>
        <v>0</v>
      </c>
      <c r="AL73" s="307">
        <f t="shared" si="50"/>
        <v>0</v>
      </c>
      <c r="AM73" s="307">
        <f t="shared" si="50"/>
        <v>0</v>
      </c>
      <c r="AN73" s="307">
        <f t="shared" si="50"/>
        <v>0</v>
      </c>
      <c r="AO73" s="307">
        <f t="shared" si="50"/>
        <v>0</v>
      </c>
      <c r="AP73" s="307">
        <f t="shared" si="50"/>
        <v>0</v>
      </c>
      <c r="AQ73" s="307">
        <f t="shared" si="50"/>
        <v>0</v>
      </c>
      <c r="AR73" s="307">
        <f t="shared" si="50"/>
        <v>0</v>
      </c>
      <c r="AS73" s="307">
        <f t="shared" si="50"/>
        <v>0</v>
      </c>
      <c r="AT73" s="307">
        <f t="shared" si="50"/>
        <v>0</v>
      </c>
      <c r="AU73" s="307">
        <f t="shared" si="50"/>
        <v>0</v>
      </c>
      <c r="AV73" s="307">
        <f t="shared" si="50"/>
        <v>0</v>
      </c>
      <c r="AW73" s="307">
        <f t="shared" si="50"/>
        <v>0</v>
      </c>
      <c r="AX73" s="307">
        <f t="shared" si="50"/>
        <v>0</v>
      </c>
      <c r="AY73" s="419"/>
      <c r="AZ73" s="407"/>
      <c r="BA73" s="407"/>
      <c r="BB73" s="407"/>
      <c r="BC73" s="407"/>
      <c r="BD73" s="407"/>
    </row>
    <row r="74" spans="1:56" s="162" customFormat="1" ht="42.95" customHeight="1">
      <c r="A74" s="408">
        <v>31</v>
      </c>
      <c r="B74" s="408" t="s">
        <v>475</v>
      </c>
      <c r="C74" s="408" t="s">
        <v>123</v>
      </c>
      <c r="D74" s="213" t="str">
        <f t="shared" si="2"/>
        <v>BWP.Res</v>
      </c>
      <c r="E74" s="409" t="s">
        <v>491</v>
      </c>
      <c r="F74" s="410"/>
      <c r="G74" s="409" t="s">
        <v>588</v>
      </c>
      <c r="H74" s="427" t="s">
        <v>821</v>
      </c>
      <c r="I74" s="413">
        <f t="shared" ref="I74" si="58">IF(L74&gt;0,L74, "N/A")</f>
        <v>174494.26498042868</v>
      </c>
      <c r="J74" s="409" t="s">
        <v>492</v>
      </c>
      <c r="K74" s="414">
        <f>SUM(U75:AX75)</f>
        <v>450000.00000000017</v>
      </c>
      <c r="L74" s="414">
        <f>SUMPRODUCT($U$1:$AX$1,U75:AX75)</f>
        <v>174494.26498042868</v>
      </c>
      <c r="M74" s="414">
        <f>SUMPRODUCT($U$2:$AX$2,U75:AX75)</f>
        <v>287916.41490687273</v>
      </c>
      <c r="N74" s="184"/>
      <c r="O74" s="164"/>
      <c r="P74" s="164" t="s">
        <v>493</v>
      </c>
      <c r="Q74" s="163" t="s">
        <v>494</v>
      </c>
      <c r="R74" s="163" t="s">
        <v>378</v>
      </c>
      <c r="S74" s="303" t="s">
        <v>58</v>
      </c>
      <c r="T74" s="317"/>
      <c r="U74" s="312"/>
      <c r="V74" s="69"/>
      <c r="W74" s="69"/>
      <c r="X74" s="69"/>
      <c r="Y74" s="306"/>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415"/>
      <c r="AZ74" s="406"/>
      <c r="BA74" s="406"/>
      <c r="BB74" s="406"/>
      <c r="BC74" s="406"/>
      <c r="BD74" s="406"/>
    </row>
    <row r="75" spans="1:56" s="162" customFormat="1" ht="78.95" customHeight="1">
      <c r="A75" s="408"/>
      <c r="B75" s="408"/>
      <c r="C75" s="408"/>
      <c r="D75" s="213" t="str">
        <f t="shared" si="2"/>
        <v>.</v>
      </c>
      <c r="E75" s="409"/>
      <c r="F75" s="410"/>
      <c r="G75" s="409"/>
      <c r="H75" s="418"/>
      <c r="I75" s="408"/>
      <c r="J75" s="409"/>
      <c r="K75" s="414"/>
      <c r="L75" s="414"/>
      <c r="M75" s="414"/>
      <c r="N75" s="184"/>
      <c r="P75" s="243">
        <v>10</v>
      </c>
      <c r="Q75" s="198">
        <f>'Model Fire Assumptions'!C29</f>
        <v>50000</v>
      </c>
      <c r="R75" s="201">
        <f>P75*Q75</f>
        <v>500000</v>
      </c>
      <c r="S75" s="301">
        <f>R75/M_ModelFirePer</f>
        <v>16666.666666666668</v>
      </c>
      <c r="T75" s="318"/>
      <c r="U75" s="313"/>
      <c r="V75" s="307"/>
      <c r="W75" s="307"/>
      <c r="X75" s="307">
        <f t="shared" si="50"/>
        <v>16666.666666666668</v>
      </c>
      <c r="Y75" s="308">
        <f t="shared" si="50"/>
        <v>16666.666666666668</v>
      </c>
      <c r="Z75" s="307">
        <f t="shared" si="50"/>
        <v>16666.666666666668</v>
      </c>
      <c r="AA75" s="307">
        <f t="shared" si="50"/>
        <v>16666.666666666668</v>
      </c>
      <c r="AB75" s="307">
        <f t="shared" si="50"/>
        <v>16666.666666666668</v>
      </c>
      <c r="AC75" s="307">
        <f t="shared" si="50"/>
        <v>16666.666666666668</v>
      </c>
      <c r="AD75" s="307">
        <f t="shared" si="50"/>
        <v>16666.666666666668</v>
      </c>
      <c r="AE75" s="307">
        <f t="shared" si="50"/>
        <v>16666.666666666668</v>
      </c>
      <c r="AF75" s="307">
        <f t="shared" si="50"/>
        <v>16666.666666666668</v>
      </c>
      <c r="AG75" s="307">
        <f t="shared" si="50"/>
        <v>16666.666666666668</v>
      </c>
      <c r="AH75" s="307">
        <f t="shared" si="50"/>
        <v>16666.666666666668</v>
      </c>
      <c r="AI75" s="307">
        <f t="shared" si="50"/>
        <v>16666.666666666668</v>
      </c>
      <c r="AJ75" s="307">
        <f t="shared" si="50"/>
        <v>16666.666666666668</v>
      </c>
      <c r="AK75" s="307">
        <f t="shared" si="50"/>
        <v>16666.666666666668</v>
      </c>
      <c r="AL75" s="307">
        <f t="shared" si="50"/>
        <v>16666.666666666668</v>
      </c>
      <c r="AM75" s="307">
        <f t="shared" si="50"/>
        <v>16666.666666666668</v>
      </c>
      <c r="AN75" s="307">
        <f t="shared" si="50"/>
        <v>16666.666666666668</v>
      </c>
      <c r="AO75" s="307">
        <f t="shared" si="50"/>
        <v>16666.666666666668</v>
      </c>
      <c r="AP75" s="307">
        <f t="shared" si="50"/>
        <v>16666.666666666668</v>
      </c>
      <c r="AQ75" s="307">
        <f t="shared" si="50"/>
        <v>16666.666666666668</v>
      </c>
      <c r="AR75" s="307">
        <f t="shared" si="50"/>
        <v>16666.666666666668</v>
      </c>
      <c r="AS75" s="307">
        <f t="shared" si="50"/>
        <v>16666.666666666668</v>
      </c>
      <c r="AT75" s="307">
        <f t="shared" si="50"/>
        <v>16666.666666666668</v>
      </c>
      <c r="AU75" s="307">
        <f t="shared" si="50"/>
        <v>16666.666666666668</v>
      </c>
      <c r="AV75" s="307">
        <f t="shared" si="50"/>
        <v>16666.666666666668</v>
      </c>
      <c r="AW75" s="307">
        <f t="shared" si="50"/>
        <v>16666.666666666668</v>
      </c>
      <c r="AX75" s="307">
        <f t="shared" si="50"/>
        <v>16666.666666666668</v>
      </c>
      <c r="AY75" s="419"/>
      <c r="AZ75" s="407"/>
      <c r="BA75" s="407"/>
      <c r="BB75" s="407"/>
      <c r="BC75" s="407"/>
      <c r="BD75" s="407"/>
    </row>
    <row r="76" spans="1:56" s="162" customFormat="1" ht="42.95" customHeight="1">
      <c r="A76" s="408">
        <v>32</v>
      </c>
      <c r="B76" s="408" t="s">
        <v>475</v>
      </c>
      <c r="C76" s="408" t="s">
        <v>462</v>
      </c>
      <c r="D76" s="213" t="str">
        <f t="shared" si="2"/>
        <v>BWP.Life</v>
      </c>
      <c r="E76" s="409" t="s">
        <v>17</v>
      </c>
      <c r="F76" s="410"/>
      <c r="G76" s="409" t="s">
        <v>596</v>
      </c>
      <c r="H76" s="427" t="s">
        <v>589</v>
      </c>
      <c r="I76" s="413">
        <f t="shared" ref="I76" si="59">IF(L76&gt;0,L76, "N/A")</f>
        <v>14916149.88208577</v>
      </c>
      <c r="J76" s="409" t="s">
        <v>559</v>
      </c>
      <c r="K76" s="414">
        <f>SUM(U77:AX77)</f>
        <v>16500000</v>
      </c>
      <c r="L76" s="414">
        <f>SUMPRODUCT($U$1:$AX$1,U77:AX77)</f>
        <v>14916149.88208577</v>
      </c>
      <c r="M76" s="414">
        <f>SUMPRODUCT($U$2:$AX$2,U77:AX77)</f>
        <v>15786124.988217551</v>
      </c>
      <c r="N76" s="184"/>
      <c r="O76" s="164"/>
      <c r="P76" s="164" t="s">
        <v>495</v>
      </c>
      <c r="Q76" s="163" t="s">
        <v>496</v>
      </c>
      <c r="R76" s="163" t="s">
        <v>378</v>
      </c>
      <c r="S76" s="298" t="s">
        <v>572</v>
      </c>
      <c r="T76" s="317"/>
      <c r="U76" s="312"/>
      <c r="V76" s="69"/>
      <c r="W76" s="69"/>
      <c r="X76" s="69"/>
      <c r="Y76" s="306"/>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415"/>
      <c r="AZ76" s="406"/>
      <c r="BA76" s="406"/>
      <c r="BB76" s="406"/>
      <c r="BC76" s="406"/>
      <c r="BD76" s="406"/>
    </row>
    <row r="77" spans="1:56" s="162" customFormat="1" ht="42.95" customHeight="1">
      <c r="A77" s="408"/>
      <c r="B77" s="408"/>
      <c r="C77" s="408"/>
      <c r="D77" s="213" t="str">
        <f t="shared" ref="D77:D143" si="60">CONCATENATE(B77, ".", C77)</f>
        <v>.</v>
      </c>
      <c r="E77" s="409"/>
      <c r="F77" s="410"/>
      <c r="G77" s="409"/>
      <c r="H77" s="418"/>
      <c r="I77" s="408"/>
      <c r="J77" s="409"/>
      <c r="K77" s="414"/>
      <c r="L77" s="414"/>
      <c r="M77" s="414"/>
      <c r="N77" s="184"/>
      <c r="P77" s="198">
        <v>5500000</v>
      </c>
      <c r="Q77" s="292">
        <v>3</v>
      </c>
      <c r="R77" s="201">
        <f>P77*Q77</f>
        <v>16500000</v>
      </c>
      <c r="S77" s="301">
        <f>R77/2</f>
        <v>8250000</v>
      </c>
      <c r="T77" s="318"/>
      <c r="U77" s="313"/>
      <c r="V77" s="310">
        <f>$S$77</f>
        <v>8250000</v>
      </c>
      <c r="W77" s="310">
        <f>$S$77</f>
        <v>8250000</v>
      </c>
      <c r="X77" s="309"/>
      <c r="Y77" s="320"/>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419"/>
      <c r="AZ77" s="407"/>
      <c r="BA77" s="407"/>
      <c r="BB77" s="407"/>
      <c r="BC77" s="407"/>
      <c r="BD77" s="407"/>
    </row>
    <row r="78" spans="1:56" s="162" customFormat="1" ht="42.95" customHeight="1">
      <c r="A78" s="408">
        <v>33</v>
      </c>
      <c r="B78" s="408" t="s">
        <v>475</v>
      </c>
      <c r="C78" s="408" t="s">
        <v>462</v>
      </c>
      <c r="D78" s="213" t="str">
        <f t="shared" si="60"/>
        <v>BWP.Life</v>
      </c>
      <c r="E78" s="409" t="s">
        <v>18</v>
      </c>
      <c r="F78" s="410"/>
      <c r="G78" s="409" t="s">
        <v>590</v>
      </c>
      <c r="H78" s="427" t="s">
        <v>591</v>
      </c>
      <c r="I78" s="413">
        <f t="shared" ref="I78" si="61">IF(L78&gt;0,L78, "N/A")</f>
        <v>130841.1214953271</v>
      </c>
      <c r="J78" s="409" t="s">
        <v>560</v>
      </c>
      <c r="K78" s="414">
        <f>SUM(U79:AX79)</f>
        <v>140000</v>
      </c>
      <c r="L78" s="414">
        <f>SUMPRODUCT($U$1:$AX$1,U79:AX79)</f>
        <v>130841.1214953271</v>
      </c>
      <c r="M78" s="414">
        <f>SUMPRODUCT($U$2:$AX$2,U79:AX79)</f>
        <v>135922.33009708737</v>
      </c>
      <c r="N78" s="184"/>
      <c r="O78" s="164"/>
      <c r="P78" s="164" t="s">
        <v>498</v>
      </c>
      <c r="Q78" s="163" t="s">
        <v>497</v>
      </c>
      <c r="R78" s="163" t="s">
        <v>378</v>
      </c>
      <c r="S78" s="298" t="s">
        <v>499</v>
      </c>
      <c r="T78" s="317"/>
      <c r="U78" s="312"/>
      <c r="V78" s="69"/>
      <c r="W78" s="69"/>
      <c r="X78" s="69"/>
      <c r="Y78" s="306"/>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415"/>
      <c r="AZ78" s="406"/>
      <c r="BA78" s="406"/>
      <c r="BB78" s="406"/>
      <c r="BC78" s="406"/>
      <c r="BD78" s="406"/>
    </row>
    <row r="79" spans="1:56" s="162" customFormat="1" ht="42.95" customHeight="1">
      <c r="A79" s="408"/>
      <c r="B79" s="408"/>
      <c r="C79" s="408"/>
      <c r="D79" s="213" t="str">
        <f t="shared" si="60"/>
        <v>.</v>
      </c>
      <c r="E79" s="409"/>
      <c r="F79" s="410"/>
      <c r="G79" s="409"/>
      <c r="H79" s="418"/>
      <c r="I79" s="408"/>
      <c r="J79" s="409"/>
      <c r="K79" s="414"/>
      <c r="L79" s="414"/>
      <c r="M79" s="414"/>
      <c r="N79" s="184"/>
      <c r="P79" s="294">
        <v>20000</v>
      </c>
      <c r="Q79" s="292">
        <v>7</v>
      </c>
      <c r="R79" s="201">
        <f>P79*Q79</f>
        <v>140000</v>
      </c>
      <c r="S79" s="301">
        <f>R79</f>
        <v>140000</v>
      </c>
      <c r="T79" s="318"/>
      <c r="U79" s="313"/>
      <c r="V79" s="310">
        <f>S79</f>
        <v>140000</v>
      </c>
      <c r="W79" s="310"/>
      <c r="X79" s="309"/>
      <c r="Y79" s="320"/>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419"/>
      <c r="AZ79" s="407"/>
      <c r="BA79" s="407"/>
      <c r="BB79" s="407"/>
      <c r="BC79" s="407"/>
      <c r="BD79" s="407"/>
    </row>
    <row r="80" spans="1:56" s="162" customFormat="1" ht="42.95" customHeight="1">
      <c r="A80" s="408">
        <v>33</v>
      </c>
      <c r="B80" s="408" t="s">
        <v>475</v>
      </c>
      <c r="C80" s="408" t="s">
        <v>462</v>
      </c>
      <c r="D80" s="213" t="str">
        <f t="shared" si="60"/>
        <v>BWP.Life</v>
      </c>
      <c r="E80" s="409" t="s">
        <v>500</v>
      </c>
      <c r="F80" s="410"/>
      <c r="G80" s="409" t="s">
        <v>592</v>
      </c>
      <c r="H80" s="427" t="s">
        <v>822</v>
      </c>
      <c r="I80" s="413">
        <f t="shared" ref="I80" si="62">IF(L80&gt;0,L80, "N/A")</f>
        <v>578565.81360817538</v>
      </c>
      <c r="J80" s="409" t="s">
        <v>891</v>
      </c>
      <c r="K80" s="414">
        <f>SUM(U81:AX81)</f>
        <v>640000</v>
      </c>
      <c r="L80" s="414">
        <f>SUMPRODUCT($U$1:$AX$1,U81:AX81)</f>
        <v>578565.81360817538</v>
      </c>
      <c r="M80" s="414">
        <f>SUMPRODUCT($U$2:$AX$2,U81:AX81)</f>
        <v>612310.30257328681</v>
      </c>
      <c r="N80" s="184"/>
      <c r="O80" s="164"/>
      <c r="P80" s="164" t="s">
        <v>501</v>
      </c>
      <c r="Q80" s="163" t="s">
        <v>502</v>
      </c>
      <c r="R80" s="163" t="s">
        <v>378</v>
      </c>
      <c r="S80" s="298" t="s">
        <v>503</v>
      </c>
      <c r="T80" s="317"/>
      <c r="U80" s="312"/>
      <c r="V80" s="69"/>
      <c r="W80" s="69"/>
      <c r="X80" s="69"/>
      <c r="Y80" s="306"/>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415"/>
      <c r="AZ80" s="406"/>
      <c r="BA80" s="406"/>
      <c r="BB80" s="406"/>
      <c r="BC80" s="406"/>
      <c r="BD80" s="406"/>
    </row>
    <row r="81" spans="1:56" s="162" customFormat="1" ht="42.95" customHeight="1">
      <c r="A81" s="408"/>
      <c r="B81" s="408"/>
      <c r="C81" s="408"/>
      <c r="D81" s="213" t="str">
        <f t="shared" si="60"/>
        <v>.</v>
      </c>
      <c r="E81" s="409"/>
      <c r="F81" s="410"/>
      <c r="G81" s="409"/>
      <c r="H81" s="418"/>
      <c r="I81" s="408"/>
      <c r="J81" s="409"/>
      <c r="K81" s="414"/>
      <c r="L81" s="414"/>
      <c r="M81" s="414"/>
      <c r="N81" s="184"/>
      <c r="P81" s="294">
        <v>25</v>
      </c>
      <c r="Q81" s="201">
        <v>25600</v>
      </c>
      <c r="R81" s="201">
        <f>P81*Q81</f>
        <v>640000</v>
      </c>
      <c r="S81" s="301">
        <f>R81/2</f>
        <v>320000</v>
      </c>
      <c r="T81" s="318"/>
      <c r="U81" s="313"/>
      <c r="V81" s="310">
        <f>$S$81</f>
        <v>320000</v>
      </c>
      <c r="W81" s="310">
        <f>$S$81</f>
        <v>320000</v>
      </c>
      <c r="X81" s="309"/>
      <c r="Y81" s="320"/>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419"/>
      <c r="AZ81" s="407"/>
      <c r="BA81" s="407"/>
      <c r="BB81" s="407"/>
      <c r="BC81" s="407"/>
      <c r="BD81" s="407"/>
    </row>
    <row r="82" spans="1:56" s="162" customFormat="1" ht="42.95" customHeight="1">
      <c r="A82" s="408">
        <v>34</v>
      </c>
      <c r="B82" s="408" t="s">
        <v>475</v>
      </c>
      <c r="C82" s="408" t="s">
        <v>462</v>
      </c>
      <c r="D82" s="213" t="str">
        <f t="shared" si="60"/>
        <v>BWP.Life</v>
      </c>
      <c r="E82" s="409" t="s">
        <v>573</v>
      </c>
      <c r="F82" s="410"/>
      <c r="G82" s="409" t="s">
        <v>561</v>
      </c>
      <c r="H82" s="427" t="s">
        <v>606</v>
      </c>
      <c r="I82" s="413">
        <f t="shared" ref="I82" si="63">IF(L82&gt;0,L82, "N/A")</f>
        <v>3926120.962059645</v>
      </c>
      <c r="J82" s="409" t="s">
        <v>890</v>
      </c>
      <c r="K82" s="414">
        <f>SUM(U83:AX83)</f>
        <v>10125000</v>
      </c>
      <c r="L82" s="414">
        <f>SUMPRODUCT($U$1:$AX$1,U83:AX83)</f>
        <v>3926120.962059645</v>
      </c>
      <c r="M82" s="414">
        <f>SUMPRODUCT($U$2:$AX$2,U83:AX83)</f>
        <v>6478119.3354046335</v>
      </c>
      <c r="N82" s="184"/>
      <c r="O82" s="164"/>
      <c r="P82" s="164"/>
      <c r="Q82" s="164" t="s">
        <v>574</v>
      </c>
      <c r="R82" s="164" t="s">
        <v>504</v>
      </c>
      <c r="S82" s="298" t="s">
        <v>58</v>
      </c>
      <c r="T82" s="317"/>
      <c r="U82" s="312"/>
      <c r="V82" s="69"/>
      <c r="W82" s="69"/>
      <c r="X82" s="69"/>
      <c r="Y82" s="306"/>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415"/>
      <c r="AZ82" s="406"/>
      <c r="BA82" s="406"/>
      <c r="BB82" s="406"/>
      <c r="BC82" s="406"/>
      <c r="BD82" s="406"/>
    </row>
    <row r="83" spans="1:56" s="162" customFormat="1" ht="42.95" customHeight="1">
      <c r="A83" s="408"/>
      <c r="B83" s="408"/>
      <c r="C83" s="408"/>
      <c r="D83" s="213" t="str">
        <f t="shared" si="60"/>
        <v>.</v>
      </c>
      <c r="E83" s="409"/>
      <c r="F83" s="410"/>
      <c r="G83" s="409"/>
      <c r="H83" s="418"/>
      <c r="I83" s="408"/>
      <c r="J83" s="409"/>
      <c r="K83" s="414"/>
      <c r="L83" s="414"/>
      <c r="M83" s="414"/>
      <c r="N83" s="184"/>
      <c r="P83" s="243"/>
      <c r="Q83" s="294">
        <v>15000000</v>
      </c>
      <c r="R83" s="297">
        <v>2.5000000000000001E-2</v>
      </c>
      <c r="S83" s="301">
        <f>Q83*R83</f>
        <v>375000</v>
      </c>
      <c r="T83" s="318"/>
      <c r="U83" s="313"/>
      <c r="V83" s="310"/>
      <c r="W83" s="310"/>
      <c r="X83" s="311">
        <f t="shared" ref="X83:AX83" si="64">$S$83</f>
        <v>375000</v>
      </c>
      <c r="Y83" s="321">
        <f t="shared" si="64"/>
        <v>375000</v>
      </c>
      <c r="Z83" s="311">
        <f t="shared" si="64"/>
        <v>375000</v>
      </c>
      <c r="AA83" s="311">
        <f t="shared" si="64"/>
        <v>375000</v>
      </c>
      <c r="AB83" s="311">
        <f t="shared" si="64"/>
        <v>375000</v>
      </c>
      <c r="AC83" s="311">
        <f t="shared" si="64"/>
        <v>375000</v>
      </c>
      <c r="AD83" s="311">
        <f t="shared" si="64"/>
        <v>375000</v>
      </c>
      <c r="AE83" s="311">
        <f t="shared" si="64"/>
        <v>375000</v>
      </c>
      <c r="AF83" s="311">
        <f t="shared" si="64"/>
        <v>375000</v>
      </c>
      <c r="AG83" s="311">
        <f t="shared" si="64"/>
        <v>375000</v>
      </c>
      <c r="AH83" s="311">
        <f t="shared" si="64"/>
        <v>375000</v>
      </c>
      <c r="AI83" s="311">
        <f t="shared" si="64"/>
        <v>375000</v>
      </c>
      <c r="AJ83" s="311">
        <f t="shared" si="64"/>
        <v>375000</v>
      </c>
      <c r="AK83" s="311">
        <f t="shared" si="64"/>
        <v>375000</v>
      </c>
      <c r="AL83" s="311">
        <f t="shared" si="64"/>
        <v>375000</v>
      </c>
      <c r="AM83" s="311">
        <f t="shared" si="64"/>
        <v>375000</v>
      </c>
      <c r="AN83" s="311">
        <f t="shared" si="64"/>
        <v>375000</v>
      </c>
      <c r="AO83" s="311">
        <f t="shared" si="64"/>
        <v>375000</v>
      </c>
      <c r="AP83" s="311">
        <f t="shared" si="64"/>
        <v>375000</v>
      </c>
      <c r="AQ83" s="311">
        <f t="shared" si="64"/>
        <v>375000</v>
      </c>
      <c r="AR83" s="311">
        <f t="shared" si="64"/>
        <v>375000</v>
      </c>
      <c r="AS83" s="311">
        <f t="shared" si="64"/>
        <v>375000</v>
      </c>
      <c r="AT83" s="311">
        <f t="shared" si="64"/>
        <v>375000</v>
      </c>
      <c r="AU83" s="311">
        <f t="shared" si="64"/>
        <v>375000</v>
      </c>
      <c r="AV83" s="311">
        <f t="shared" si="64"/>
        <v>375000</v>
      </c>
      <c r="AW83" s="311">
        <f t="shared" si="64"/>
        <v>375000</v>
      </c>
      <c r="AX83" s="311">
        <f t="shared" si="64"/>
        <v>375000</v>
      </c>
      <c r="AY83" s="419"/>
      <c r="AZ83" s="407"/>
      <c r="BA83" s="407"/>
      <c r="BB83" s="407"/>
      <c r="BC83" s="407"/>
      <c r="BD83" s="407"/>
    </row>
    <row r="84" spans="1:56" s="162" customFormat="1" ht="42.95" customHeight="1">
      <c r="A84" s="408">
        <v>35</v>
      </c>
      <c r="B84" s="408" t="s">
        <v>475</v>
      </c>
      <c r="C84" s="408" t="s">
        <v>462</v>
      </c>
      <c r="D84" s="213" t="str">
        <f t="shared" si="60"/>
        <v>BWP.Life</v>
      </c>
      <c r="E84" s="409" t="s">
        <v>575</v>
      </c>
      <c r="F84" s="410"/>
      <c r="G84" s="409" t="s">
        <v>505</v>
      </c>
      <c r="H84" s="427" t="s">
        <v>823</v>
      </c>
      <c r="I84" s="413">
        <f t="shared" ref="I84" si="65">IF(L84&gt;0,L84, "N/A")</f>
        <v>3668567.4269485315</v>
      </c>
      <c r="J84" s="409" t="s">
        <v>888</v>
      </c>
      <c r="K84" s="414">
        <f>SUM(U85:AX85)</f>
        <v>9460800</v>
      </c>
      <c r="L84" s="414">
        <f>SUMPRODUCT($U$1:$AX$1,U85:AX85)</f>
        <v>3668567.4269485315</v>
      </c>
      <c r="M84" s="414">
        <f>SUMPRODUCT($U$2:$AX$2,U85:AX85)</f>
        <v>6053154.7070020903</v>
      </c>
      <c r="N84" s="184"/>
      <c r="O84" s="164"/>
      <c r="P84" s="164" t="s">
        <v>506</v>
      </c>
      <c r="Q84" s="164" t="s">
        <v>507</v>
      </c>
      <c r="R84" s="164" t="s">
        <v>508</v>
      </c>
      <c r="S84" s="298" t="s">
        <v>58</v>
      </c>
      <c r="T84" s="317"/>
      <c r="U84" s="312"/>
      <c r="V84" s="69"/>
      <c r="W84" s="69"/>
      <c r="X84" s="69"/>
      <c r="Y84" s="306"/>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415"/>
      <c r="AZ84" s="406"/>
      <c r="BA84" s="406"/>
      <c r="BB84" s="406"/>
      <c r="BC84" s="406"/>
      <c r="BD84" s="406"/>
    </row>
    <row r="85" spans="1:56" s="162" customFormat="1" ht="42.95" customHeight="1">
      <c r="A85" s="408"/>
      <c r="B85" s="408"/>
      <c r="C85" s="408"/>
      <c r="D85" s="213" t="str">
        <f t="shared" si="60"/>
        <v>.</v>
      </c>
      <c r="E85" s="409"/>
      <c r="F85" s="410"/>
      <c r="G85" s="409"/>
      <c r="H85" s="418"/>
      <c r="I85" s="408"/>
      <c r="J85" s="409"/>
      <c r="K85" s="414"/>
      <c r="L85" s="414"/>
      <c r="M85" s="414"/>
      <c r="N85" s="184"/>
      <c r="P85" s="201">
        <v>8760</v>
      </c>
      <c r="Q85" s="201">
        <v>2</v>
      </c>
      <c r="R85" s="241">
        <v>20</v>
      </c>
      <c r="S85" s="301">
        <f>P85*Q85*R85</f>
        <v>350400</v>
      </c>
      <c r="T85" s="318"/>
      <c r="U85" s="313"/>
      <c r="V85" s="310"/>
      <c r="W85" s="310"/>
      <c r="X85" s="311">
        <f t="shared" ref="X85:AX85" si="66">$S$85</f>
        <v>350400</v>
      </c>
      <c r="Y85" s="321">
        <f t="shared" si="66"/>
        <v>350400</v>
      </c>
      <c r="Z85" s="311">
        <f t="shared" si="66"/>
        <v>350400</v>
      </c>
      <c r="AA85" s="311">
        <f t="shared" si="66"/>
        <v>350400</v>
      </c>
      <c r="AB85" s="311">
        <f t="shared" si="66"/>
        <v>350400</v>
      </c>
      <c r="AC85" s="311">
        <f t="shared" si="66"/>
        <v>350400</v>
      </c>
      <c r="AD85" s="311">
        <f t="shared" si="66"/>
        <v>350400</v>
      </c>
      <c r="AE85" s="311">
        <f t="shared" si="66"/>
        <v>350400</v>
      </c>
      <c r="AF85" s="311">
        <f t="shared" si="66"/>
        <v>350400</v>
      </c>
      <c r="AG85" s="311">
        <f t="shared" si="66"/>
        <v>350400</v>
      </c>
      <c r="AH85" s="311">
        <f t="shared" si="66"/>
        <v>350400</v>
      </c>
      <c r="AI85" s="311">
        <f t="shared" si="66"/>
        <v>350400</v>
      </c>
      <c r="AJ85" s="311">
        <f t="shared" si="66"/>
        <v>350400</v>
      </c>
      <c r="AK85" s="311">
        <f t="shared" si="66"/>
        <v>350400</v>
      </c>
      <c r="AL85" s="311">
        <f t="shared" si="66"/>
        <v>350400</v>
      </c>
      <c r="AM85" s="311">
        <f t="shared" si="66"/>
        <v>350400</v>
      </c>
      <c r="AN85" s="311">
        <f t="shared" si="66"/>
        <v>350400</v>
      </c>
      <c r="AO85" s="311">
        <f t="shared" si="66"/>
        <v>350400</v>
      </c>
      <c r="AP85" s="311">
        <f t="shared" si="66"/>
        <v>350400</v>
      </c>
      <c r="AQ85" s="311">
        <f t="shared" si="66"/>
        <v>350400</v>
      </c>
      <c r="AR85" s="311">
        <f t="shared" si="66"/>
        <v>350400</v>
      </c>
      <c r="AS85" s="311">
        <f t="shared" si="66"/>
        <v>350400</v>
      </c>
      <c r="AT85" s="311">
        <f t="shared" si="66"/>
        <v>350400</v>
      </c>
      <c r="AU85" s="311">
        <f t="shared" si="66"/>
        <v>350400</v>
      </c>
      <c r="AV85" s="311">
        <f t="shared" si="66"/>
        <v>350400</v>
      </c>
      <c r="AW85" s="311">
        <f t="shared" si="66"/>
        <v>350400</v>
      </c>
      <c r="AX85" s="311">
        <f t="shared" si="66"/>
        <v>350400</v>
      </c>
      <c r="AY85" s="419"/>
      <c r="AZ85" s="407"/>
      <c r="BA85" s="407"/>
      <c r="BB85" s="407"/>
      <c r="BC85" s="407"/>
      <c r="BD85" s="407"/>
    </row>
    <row r="86" spans="1:56" s="162" customFormat="1" ht="42.95" customHeight="1">
      <c r="A86" s="408">
        <v>36</v>
      </c>
      <c r="B86" s="408" t="s">
        <v>475</v>
      </c>
      <c r="C86" s="408" t="s">
        <v>462</v>
      </c>
      <c r="D86" s="213" t="str">
        <f t="shared" si="60"/>
        <v>BWP.Life</v>
      </c>
      <c r="E86" s="409" t="s">
        <v>509</v>
      </c>
      <c r="F86" s="410"/>
      <c r="G86" s="409" t="s">
        <v>594</v>
      </c>
      <c r="H86" s="427" t="s">
        <v>593</v>
      </c>
      <c r="I86" s="413">
        <f t="shared" ref="I86" si="67">IF(L86&gt;0,L86, "N/A")</f>
        <v>994617.31038844353</v>
      </c>
      <c r="J86" s="409" t="s">
        <v>889</v>
      </c>
      <c r="K86" s="414">
        <f>SUM(U87:AX87)</f>
        <v>2565000</v>
      </c>
      <c r="L86" s="414">
        <f>SUMPRODUCT($U$1:$AX$1,U87:AX87)</f>
        <v>994617.31038844353</v>
      </c>
      <c r="M86" s="414">
        <f>SUMPRODUCT($U$2:$AX$2,U87:AX87)</f>
        <v>1641123.5649691734</v>
      </c>
      <c r="N86" s="184"/>
      <c r="O86" s="164"/>
      <c r="P86" s="164"/>
      <c r="Q86" s="164"/>
      <c r="R86" s="164"/>
      <c r="S86" s="298" t="s">
        <v>58</v>
      </c>
      <c r="T86" s="317"/>
      <c r="U86" s="312"/>
      <c r="V86" s="69"/>
      <c r="W86" s="69"/>
      <c r="X86" s="69"/>
      <c r="Y86" s="306"/>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415"/>
      <c r="AZ86" s="406"/>
      <c r="BA86" s="406"/>
      <c r="BB86" s="406"/>
      <c r="BC86" s="406"/>
      <c r="BD86" s="406"/>
    </row>
    <row r="87" spans="1:56" s="162" customFormat="1" ht="42.95" customHeight="1">
      <c r="A87" s="408"/>
      <c r="B87" s="408"/>
      <c r="C87" s="408"/>
      <c r="D87" s="213" t="str">
        <f t="shared" si="60"/>
        <v>.</v>
      </c>
      <c r="E87" s="409"/>
      <c r="F87" s="410"/>
      <c r="G87" s="409"/>
      <c r="H87" s="418"/>
      <c r="I87" s="408"/>
      <c r="J87" s="409"/>
      <c r="K87" s="414"/>
      <c r="L87" s="414"/>
      <c r="M87" s="414"/>
      <c r="N87" s="184"/>
      <c r="P87" s="201"/>
      <c r="Q87" s="201"/>
      <c r="R87" s="241"/>
      <c r="S87" s="301">
        <v>95000</v>
      </c>
      <c r="T87" s="318"/>
      <c r="U87" s="313"/>
      <c r="V87" s="310"/>
      <c r="W87" s="310"/>
      <c r="X87" s="311">
        <f t="shared" ref="X87:AX87" si="68">$S$87</f>
        <v>95000</v>
      </c>
      <c r="Y87" s="321">
        <f t="shared" si="68"/>
        <v>95000</v>
      </c>
      <c r="Z87" s="311">
        <f t="shared" si="68"/>
        <v>95000</v>
      </c>
      <c r="AA87" s="311">
        <f t="shared" si="68"/>
        <v>95000</v>
      </c>
      <c r="AB87" s="311">
        <f t="shared" si="68"/>
        <v>95000</v>
      </c>
      <c r="AC87" s="311">
        <f t="shared" si="68"/>
        <v>95000</v>
      </c>
      <c r="AD87" s="311">
        <f t="shared" si="68"/>
        <v>95000</v>
      </c>
      <c r="AE87" s="311">
        <f t="shared" si="68"/>
        <v>95000</v>
      </c>
      <c r="AF87" s="311">
        <f t="shared" si="68"/>
        <v>95000</v>
      </c>
      <c r="AG87" s="311">
        <f t="shared" si="68"/>
        <v>95000</v>
      </c>
      <c r="AH87" s="311">
        <f t="shared" si="68"/>
        <v>95000</v>
      </c>
      <c r="AI87" s="311">
        <f t="shared" si="68"/>
        <v>95000</v>
      </c>
      <c r="AJ87" s="311">
        <f t="shared" si="68"/>
        <v>95000</v>
      </c>
      <c r="AK87" s="311">
        <f t="shared" si="68"/>
        <v>95000</v>
      </c>
      <c r="AL87" s="311">
        <f t="shared" si="68"/>
        <v>95000</v>
      </c>
      <c r="AM87" s="311">
        <f t="shared" si="68"/>
        <v>95000</v>
      </c>
      <c r="AN87" s="311">
        <f t="shared" si="68"/>
        <v>95000</v>
      </c>
      <c r="AO87" s="311">
        <f t="shared" si="68"/>
        <v>95000</v>
      </c>
      <c r="AP87" s="311">
        <f t="shared" si="68"/>
        <v>95000</v>
      </c>
      <c r="AQ87" s="311">
        <f t="shared" si="68"/>
        <v>95000</v>
      </c>
      <c r="AR87" s="311">
        <f t="shared" si="68"/>
        <v>95000</v>
      </c>
      <c r="AS87" s="311">
        <f t="shared" si="68"/>
        <v>95000</v>
      </c>
      <c r="AT87" s="311">
        <f t="shared" si="68"/>
        <v>95000</v>
      </c>
      <c r="AU87" s="311">
        <f t="shared" si="68"/>
        <v>95000</v>
      </c>
      <c r="AV87" s="311">
        <f t="shared" si="68"/>
        <v>95000</v>
      </c>
      <c r="AW87" s="311">
        <f t="shared" si="68"/>
        <v>95000</v>
      </c>
      <c r="AX87" s="311">
        <f t="shared" si="68"/>
        <v>95000</v>
      </c>
      <c r="AY87" s="419"/>
      <c r="AZ87" s="407"/>
      <c r="BA87" s="407"/>
      <c r="BB87" s="407"/>
      <c r="BC87" s="407"/>
      <c r="BD87" s="407"/>
    </row>
    <row r="88" spans="1:56" s="162" customFormat="1" ht="42.95" customHeight="1">
      <c r="A88" s="408">
        <v>37</v>
      </c>
      <c r="B88" s="408" t="s">
        <v>475</v>
      </c>
      <c r="C88" s="408" t="s">
        <v>462</v>
      </c>
      <c r="D88" s="213" t="str">
        <f t="shared" si="60"/>
        <v>BWP.Life</v>
      </c>
      <c r="E88" s="409" t="s">
        <v>510</v>
      </c>
      <c r="F88" s="410"/>
      <c r="G88" s="409" t="s">
        <v>595</v>
      </c>
      <c r="H88" s="427" t="s">
        <v>597</v>
      </c>
      <c r="I88" s="413">
        <f t="shared" ref="I88" si="69">IF(L88&gt;0,L88, "N/A")</f>
        <v>12563587.078590864</v>
      </c>
      <c r="J88" s="409" t="s">
        <v>562</v>
      </c>
      <c r="K88" s="414">
        <f>SUM(U89:AX89)</f>
        <v>32400000</v>
      </c>
      <c r="L88" s="414">
        <f>SUMPRODUCT($U$1:$AX$1,U89:AX89)</f>
        <v>12563587.078590864</v>
      </c>
      <c r="M88" s="414">
        <f>SUMPRODUCT($U$2:$AX$2,U89:AX89)</f>
        <v>20729981.873294827</v>
      </c>
      <c r="N88" s="184"/>
      <c r="O88" s="164"/>
      <c r="P88" s="164"/>
      <c r="Q88" s="376" t="s">
        <v>511</v>
      </c>
      <c r="R88" s="376" t="s">
        <v>512</v>
      </c>
      <c r="S88" s="375" t="s">
        <v>58</v>
      </c>
      <c r="T88" s="317"/>
      <c r="U88" s="312"/>
      <c r="V88" s="69"/>
      <c r="W88" s="69"/>
      <c r="X88" s="69"/>
      <c r="Y88" s="306"/>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415"/>
      <c r="AZ88" s="406"/>
      <c r="BA88" s="406"/>
      <c r="BB88" s="406"/>
      <c r="BC88" s="406"/>
      <c r="BD88" s="406"/>
    </row>
    <row r="89" spans="1:56" s="162" customFormat="1" ht="42.95" customHeight="1">
      <c r="A89" s="408"/>
      <c r="B89" s="408"/>
      <c r="C89" s="408"/>
      <c r="D89" s="213" t="str">
        <f t="shared" si="60"/>
        <v>.</v>
      </c>
      <c r="E89" s="409"/>
      <c r="F89" s="410"/>
      <c r="G89" s="409"/>
      <c r="H89" s="418"/>
      <c r="I89" s="408"/>
      <c r="J89" s="409"/>
      <c r="K89" s="414"/>
      <c r="L89" s="414"/>
      <c r="M89" s="414"/>
      <c r="N89" s="184"/>
      <c r="P89" s="243"/>
      <c r="Q89" s="201">
        <v>24000</v>
      </c>
      <c r="R89" s="210">
        <v>50</v>
      </c>
      <c r="S89" s="295">
        <f>Q89*R89</f>
        <v>1200000</v>
      </c>
      <c r="T89" s="318"/>
      <c r="U89" s="313"/>
      <c r="V89" s="310"/>
      <c r="W89" s="310"/>
      <c r="X89" s="311">
        <f>$S$89</f>
        <v>1200000</v>
      </c>
      <c r="Y89" s="321">
        <f t="shared" ref="Y89:AX89" si="70">$S$89</f>
        <v>1200000</v>
      </c>
      <c r="Z89" s="311">
        <f t="shared" si="70"/>
        <v>1200000</v>
      </c>
      <c r="AA89" s="311">
        <f t="shared" si="70"/>
        <v>1200000</v>
      </c>
      <c r="AB89" s="311">
        <f t="shared" si="70"/>
        <v>1200000</v>
      </c>
      <c r="AC89" s="311">
        <f t="shared" si="70"/>
        <v>1200000</v>
      </c>
      <c r="AD89" s="311">
        <f t="shared" si="70"/>
        <v>1200000</v>
      </c>
      <c r="AE89" s="311">
        <f t="shared" si="70"/>
        <v>1200000</v>
      </c>
      <c r="AF89" s="311">
        <f t="shared" si="70"/>
        <v>1200000</v>
      </c>
      <c r="AG89" s="311">
        <f t="shared" si="70"/>
        <v>1200000</v>
      </c>
      <c r="AH89" s="311">
        <f t="shared" si="70"/>
        <v>1200000</v>
      </c>
      <c r="AI89" s="311">
        <f t="shared" si="70"/>
        <v>1200000</v>
      </c>
      <c r="AJ89" s="311">
        <f t="shared" si="70"/>
        <v>1200000</v>
      </c>
      <c r="AK89" s="311">
        <f t="shared" si="70"/>
        <v>1200000</v>
      </c>
      <c r="AL89" s="311">
        <f t="shared" si="70"/>
        <v>1200000</v>
      </c>
      <c r="AM89" s="311">
        <f t="shared" si="70"/>
        <v>1200000</v>
      </c>
      <c r="AN89" s="311">
        <f t="shared" si="70"/>
        <v>1200000</v>
      </c>
      <c r="AO89" s="311">
        <f t="shared" si="70"/>
        <v>1200000</v>
      </c>
      <c r="AP89" s="311">
        <f t="shared" si="70"/>
        <v>1200000</v>
      </c>
      <c r="AQ89" s="311">
        <f t="shared" si="70"/>
        <v>1200000</v>
      </c>
      <c r="AR89" s="311">
        <f t="shared" si="70"/>
        <v>1200000</v>
      </c>
      <c r="AS89" s="311">
        <f t="shared" si="70"/>
        <v>1200000</v>
      </c>
      <c r="AT89" s="311">
        <f t="shared" si="70"/>
        <v>1200000</v>
      </c>
      <c r="AU89" s="311">
        <f t="shared" si="70"/>
        <v>1200000</v>
      </c>
      <c r="AV89" s="311">
        <f t="shared" si="70"/>
        <v>1200000</v>
      </c>
      <c r="AW89" s="311">
        <f t="shared" si="70"/>
        <v>1200000</v>
      </c>
      <c r="AX89" s="311">
        <f t="shared" si="70"/>
        <v>1200000</v>
      </c>
      <c r="AY89" s="419"/>
      <c r="AZ89" s="407"/>
      <c r="BA89" s="407"/>
      <c r="BB89" s="407"/>
      <c r="BC89" s="407"/>
      <c r="BD89" s="407"/>
    </row>
    <row r="90" spans="1:56" s="162" customFormat="1" ht="42.95" customHeight="1">
      <c r="A90" s="408">
        <v>38</v>
      </c>
      <c r="B90" s="408" t="s">
        <v>475</v>
      </c>
      <c r="C90" s="408" t="s">
        <v>462</v>
      </c>
      <c r="D90" s="213" t="str">
        <f t="shared" si="60"/>
        <v>BWP.Life</v>
      </c>
      <c r="E90" s="409" t="s">
        <v>513</v>
      </c>
      <c r="F90" s="410"/>
      <c r="G90" s="411" t="s">
        <v>857</v>
      </c>
      <c r="H90" s="417" t="s">
        <v>655</v>
      </c>
      <c r="I90" s="413">
        <f t="shared" ref="I90" si="71">IF(L90&gt;0,L90, "N/A")</f>
        <v>1404009.083762774</v>
      </c>
      <c r="J90" s="409" t="s">
        <v>563</v>
      </c>
      <c r="K90" s="414">
        <f>SUM(U91:AX91)</f>
        <v>1500000</v>
      </c>
      <c r="L90" s="414">
        <f>SUMPRODUCT($U$1:$AX$1,U91:AX91)</f>
        <v>1404009.083762774</v>
      </c>
      <c r="M90" s="414">
        <f>SUMPRODUCT($U$2:$AX$2,U91:AX91)</f>
        <v>1456734.8477707605</v>
      </c>
      <c r="N90" s="184"/>
      <c r="O90" s="376"/>
      <c r="P90" s="376" t="s">
        <v>514</v>
      </c>
      <c r="Q90" s="376" t="s">
        <v>515</v>
      </c>
      <c r="R90" s="376" t="s">
        <v>33</v>
      </c>
      <c r="S90" s="375" t="s">
        <v>516</v>
      </c>
      <c r="T90" s="317"/>
      <c r="U90" s="312"/>
      <c r="V90" s="69"/>
      <c r="W90" s="69"/>
      <c r="X90" s="69"/>
      <c r="Y90" s="306"/>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415"/>
      <c r="AZ90" s="406"/>
      <c r="BA90" s="406"/>
      <c r="BB90" s="406"/>
      <c r="BC90" s="406"/>
      <c r="BD90" s="406"/>
    </row>
    <row r="91" spans="1:56" s="162" customFormat="1" ht="42.95" customHeight="1">
      <c r="A91" s="408"/>
      <c r="B91" s="408"/>
      <c r="C91" s="408"/>
      <c r="D91" s="213" t="str">
        <f t="shared" si="60"/>
        <v>.</v>
      </c>
      <c r="E91" s="409"/>
      <c r="F91" s="410"/>
      <c r="G91" s="411"/>
      <c r="H91" s="418"/>
      <c r="I91" s="408"/>
      <c r="J91" s="409"/>
      <c r="K91" s="414"/>
      <c r="L91" s="414"/>
      <c r="M91" s="414"/>
      <c r="N91" s="184"/>
      <c r="P91" s="198">
        <v>15000000</v>
      </c>
      <c r="Q91" s="202">
        <v>0.1</v>
      </c>
      <c r="R91" s="294">
        <f>P91*Q91</f>
        <v>1500000</v>
      </c>
      <c r="S91" s="295">
        <f>R91/3</f>
        <v>500000</v>
      </c>
      <c r="T91" s="318"/>
      <c r="U91" s="313">
        <f>$S91</f>
        <v>500000</v>
      </c>
      <c r="V91" s="307">
        <f t="shared" ref="V91:W91" si="72">$S91</f>
        <v>500000</v>
      </c>
      <c r="W91" s="307">
        <f t="shared" si="72"/>
        <v>500000</v>
      </c>
      <c r="X91" s="311"/>
      <c r="Y91" s="32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419"/>
      <c r="AZ91" s="407"/>
      <c r="BA91" s="407"/>
      <c r="BB91" s="407"/>
      <c r="BC91" s="407"/>
      <c r="BD91" s="407"/>
    </row>
    <row r="92" spans="1:56" s="162" customFormat="1" ht="45" customHeight="1">
      <c r="A92" s="408">
        <v>39</v>
      </c>
      <c r="B92" s="408" t="s">
        <v>517</v>
      </c>
      <c r="C92" s="408" t="s">
        <v>419</v>
      </c>
      <c r="D92" s="213" t="str">
        <f t="shared" si="60"/>
        <v>CRC.Econ</v>
      </c>
      <c r="E92" s="412" t="s">
        <v>662</v>
      </c>
      <c r="F92" s="410"/>
      <c r="G92" s="411" t="s">
        <v>649</v>
      </c>
      <c r="H92" s="417" t="s">
        <v>858</v>
      </c>
      <c r="I92" s="413">
        <f t="shared" ref="I92" si="73">IF(L92&gt;0,L92, "N/A")</f>
        <v>6457674.1614939002</v>
      </c>
      <c r="J92" s="409" t="s">
        <v>518</v>
      </c>
      <c r="K92" s="414">
        <f>SUM(U93:AX93)</f>
        <v>17318219.178082194</v>
      </c>
      <c r="L92" s="414">
        <f>SUMPRODUCT($U$1:$AX$1,U93:AX93)</f>
        <v>6457674.1614939002</v>
      </c>
      <c r="M92" s="414">
        <f>SUMPRODUCT($U$2:$AX$2,U93:AX93)</f>
        <v>10913116.682560874</v>
      </c>
      <c r="N92" s="184"/>
      <c r="O92" s="376"/>
      <c r="P92" s="376"/>
      <c r="Q92" s="376" t="s">
        <v>739</v>
      </c>
      <c r="R92" s="376" t="s">
        <v>827</v>
      </c>
      <c r="S92" s="375" t="s">
        <v>135</v>
      </c>
      <c r="T92" s="317"/>
      <c r="U92" s="312"/>
      <c r="V92" s="69"/>
      <c r="W92" s="69"/>
      <c r="X92" s="69"/>
      <c r="Y92" s="306"/>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415"/>
      <c r="AZ92" s="406"/>
      <c r="BA92" s="406"/>
      <c r="BB92" s="406"/>
      <c r="BC92" s="406"/>
      <c r="BD92" s="406"/>
    </row>
    <row r="93" spans="1:56" s="162" customFormat="1" ht="381" customHeight="1">
      <c r="A93" s="408"/>
      <c r="B93" s="408"/>
      <c r="C93" s="408"/>
      <c r="D93" s="213" t="str">
        <f t="shared" si="60"/>
        <v>.</v>
      </c>
      <c r="E93" s="412"/>
      <c r="F93" s="410"/>
      <c r="G93" s="411"/>
      <c r="H93" s="418"/>
      <c r="I93" s="408"/>
      <c r="J93" s="409"/>
      <c r="K93" s="414"/>
      <c r="L93" s="414"/>
      <c r="M93" s="414"/>
      <c r="N93" s="184"/>
      <c r="P93" s="243"/>
      <c r="Q93" s="293">
        <f>CRC_BD_BUsNum</f>
        <v>990</v>
      </c>
      <c r="R93" s="294">
        <f>CRC_BD_KUserAvg</f>
        <v>15686.792733770104</v>
      </c>
      <c r="S93" s="295">
        <f>SUM(X93:AX93)</f>
        <v>17318219.178082194</v>
      </c>
      <c r="T93" s="318"/>
      <c r="U93" s="313"/>
      <c r="V93" s="307"/>
      <c r="W93" s="307"/>
      <c r="X93" s="311">
        <f>'CRC Economic Development'!B14</f>
        <v>262397.26027397258</v>
      </c>
      <c r="Y93" s="311">
        <f>'CRC Economic Development'!C14</f>
        <v>437328.7671232876</v>
      </c>
      <c r="Z93" s="311">
        <f>'CRC Economic Development'!D14</f>
        <v>664739.72602739721</v>
      </c>
      <c r="AA93" s="311">
        <f>'CRC Economic Development'!E14</f>
        <v>664739.72602739721</v>
      </c>
      <c r="AB93" s="311">
        <f>'CRC Economic Development'!F14</f>
        <v>664739.72602739721</v>
      </c>
      <c r="AC93" s="311">
        <f>'CRC Economic Development'!G14</f>
        <v>664739.72602739721</v>
      </c>
      <c r="AD93" s="311">
        <f>'CRC Economic Development'!H14</f>
        <v>664739.72602739721</v>
      </c>
      <c r="AE93" s="311">
        <f>'CRC Economic Development'!I14</f>
        <v>664739.72602739721</v>
      </c>
      <c r="AF93" s="311">
        <f>'CRC Economic Development'!J14</f>
        <v>664739.72602739721</v>
      </c>
      <c r="AG93" s="311">
        <f>'CRC Economic Development'!K14</f>
        <v>664739.72602739721</v>
      </c>
      <c r="AH93" s="311">
        <f>'CRC Economic Development'!L14</f>
        <v>664739.72602739721</v>
      </c>
      <c r="AI93" s="311">
        <f>'CRC Economic Development'!M14</f>
        <v>664739.72602739721</v>
      </c>
      <c r="AJ93" s="311">
        <f>'CRC Economic Development'!N14</f>
        <v>664739.72602739721</v>
      </c>
      <c r="AK93" s="311">
        <f>'CRC Economic Development'!O14</f>
        <v>664739.72602739721</v>
      </c>
      <c r="AL93" s="311">
        <f>'CRC Economic Development'!P14</f>
        <v>664739.72602739721</v>
      </c>
      <c r="AM93" s="311">
        <f>'CRC Economic Development'!Q14</f>
        <v>664739.72602739721</v>
      </c>
      <c r="AN93" s="311">
        <f>'CRC Economic Development'!R14</f>
        <v>664739.72602739721</v>
      </c>
      <c r="AO93" s="311">
        <f>'CRC Economic Development'!S14</f>
        <v>664739.72602739721</v>
      </c>
      <c r="AP93" s="311">
        <f>'CRC Economic Development'!T14</f>
        <v>664739.72602739721</v>
      </c>
      <c r="AQ93" s="311">
        <f>'CRC Economic Development'!U14</f>
        <v>664739.72602739721</v>
      </c>
      <c r="AR93" s="311">
        <f>'CRC Economic Development'!V14</f>
        <v>664739.72602739721</v>
      </c>
      <c r="AS93" s="311">
        <f>'CRC Economic Development'!W14</f>
        <v>664739.72602739721</v>
      </c>
      <c r="AT93" s="311">
        <f>'CRC Economic Development'!X14</f>
        <v>664739.72602739721</v>
      </c>
      <c r="AU93" s="311">
        <f>'CRC Economic Development'!Y14</f>
        <v>664739.72602739721</v>
      </c>
      <c r="AV93" s="311">
        <f>'CRC Economic Development'!Z14</f>
        <v>664739.72602739721</v>
      </c>
      <c r="AW93" s="311">
        <f>'CRC Economic Development'!AA14</f>
        <v>664739.72602739721</v>
      </c>
      <c r="AX93" s="311">
        <f>'CRC Economic Development'!AB14</f>
        <v>664739.72602739721</v>
      </c>
      <c r="AY93" s="419"/>
      <c r="AZ93" s="407"/>
      <c r="BA93" s="407"/>
      <c r="BB93" s="407"/>
      <c r="BC93" s="407"/>
      <c r="BD93" s="407"/>
    </row>
    <row r="94" spans="1:56" s="350" customFormat="1" ht="45" customHeight="1">
      <c r="A94" s="408">
        <v>39.1</v>
      </c>
      <c r="B94" s="408" t="s">
        <v>517</v>
      </c>
      <c r="C94" s="408" t="s">
        <v>419</v>
      </c>
      <c r="D94" s="348" t="str">
        <f t="shared" ref="D94:D95" si="74">CONCATENATE(B94, ".", C94)</f>
        <v>CRC.Econ</v>
      </c>
      <c r="E94" s="412" t="s">
        <v>743</v>
      </c>
      <c r="F94" s="410"/>
      <c r="G94" s="411" t="s">
        <v>824</v>
      </c>
      <c r="H94" s="417" t="s">
        <v>825</v>
      </c>
      <c r="I94" s="413">
        <f t="shared" ref="I94" si="75">IF(L94&gt;0,L94, "N/A")</f>
        <v>4527790.0451892707</v>
      </c>
      <c r="J94" s="409" t="s">
        <v>826</v>
      </c>
      <c r="K94" s="414">
        <f>SUM(U95:AX95)</f>
        <v>13230000</v>
      </c>
      <c r="L94" s="414">
        <f>SUMPRODUCT($U$1:$AX$1,U95:AX95)</f>
        <v>4527790.0451892707</v>
      </c>
      <c r="M94" s="414">
        <f>SUMPRODUCT($U$2:$AX$2,U95:AX95)</f>
        <v>8016203.5215303982</v>
      </c>
      <c r="N94" s="184"/>
      <c r="O94" s="376"/>
      <c r="P94" s="376"/>
      <c r="Q94" s="376" t="s">
        <v>739</v>
      </c>
      <c r="R94" s="376" t="s">
        <v>827</v>
      </c>
      <c r="S94" s="375" t="s">
        <v>135</v>
      </c>
      <c r="T94" s="317"/>
      <c r="U94" s="312"/>
      <c r="V94" s="69"/>
      <c r="W94" s="69"/>
      <c r="X94" s="69"/>
      <c r="Y94" s="306"/>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415"/>
      <c r="AZ94" s="406"/>
      <c r="BA94" s="406"/>
      <c r="BB94" s="406"/>
      <c r="BC94" s="406"/>
      <c r="BD94" s="406"/>
    </row>
    <row r="95" spans="1:56" s="350" customFormat="1" ht="150" customHeight="1">
      <c r="A95" s="408"/>
      <c r="B95" s="408"/>
      <c r="C95" s="408"/>
      <c r="D95" s="348" t="str">
        <f t="shared" si="74"/>
        <v>.</v>
      </c>
      <c r="E95" s="412"/>
      <c r="F95" s="410"/>
      <c r="G95" s="411"/>
      <c r="H95" s="418"/>
      <c r="I95" s="408"/>
      <c r="J95" s="409"/>
      <c r="K95" s="414"/>
      <c r="L95" s="414"/>
      <c r="M95" s="414"/>
      <c r="N95" s="184"/>
      <c r="P95" s="348"/>
      <c r="Q95" s="293">
        <f>CRC_CD_IncNum</f>
        <v>378</v>
      </c>
      <c r="R95" s="294">
        <f>CRC_BD_IncSal</f>
        <v>35000</v>
      </c>
      <c r="S95" s="295">
        <f>Q95*R95</f>
        <v>13230000</v>
      </c>
      <c r="T95" s="318"/>
      <c r="U95" s="313"/>
      <c r="V95" s="307"/>
      <c r="W95" s="307"/>
      <c r="X95" s="311">
        <f>'CRC Economic Development'!B27</f>
        <v>140000</v>
      </c>
      <c r="Y95" s="311">
        <f>'CRC Economic Development'!C27</f>
        <v>280000</v>
      </c>
      <c r="Z95" s="311">
        <f>'CRC Economic Development'!D27</f>
        <v>420000</v>
      </c>
      <c r="AA95" s="311">
        <f>'CRC Economic Development'!E27</f>
        <v>420000</v>
      </c>
      <c r="AB95" s="311">
        <f>'CRC Economic Development'!F27</f>
        <v>420000</v>
      </c>
      <c r="AC95" s="311">
        <f>'CRC Economic Development'!G27</f>
        <v>420000</v>
      </c>
      <c r="AD95" s="311">
        <f>'CRC Economic Development'!H27</f>
        <v>420000</v>
      </c>
      <c r="AE95" s="311">
        <f>'CRC Economic Development'!I27</f>
        <v>420000</v>
      </c>
      <c r="AF95" s="311">
        <f>'CRC Economic Development'!J27</f>
        <v>420000</v>
      </c>
      <c r="AG95" s="311">
        <f>'CRC Economic Development'!K27</f>
        <v>420000</v>
      </c>
      <c r="AH95" s="311">
        <f>'CRC Economic Development'!L27</f>
        <v>420000</v>
      </c>
      <c r="AI95" s="311">
        <f>'CRC Economic Development'!M27</f>
        <v>420000</v>
      </c>
      <c r="AJ95" s="311">
        <f>'CRC Economic Development'!N27</f>
        <v>420000</v>
      </c>
      <c r="AK95" s="311">
        <f>'CRC Economic Development'!O27</f>
        <v>420000</v>
      </c>
      <c r="AL95" s="311">
        <f>'CRC Economic Development'!P27</f>
        <v>420000</v>
      </c>
      <c r="AM95" s="311">
        <f>'CRC Economic Development'!Q27</f>
        <v>420000</v>
      </c>
      <c r="AN95" s="311">
        <f>'CRC Economic Development'!R27</f>
        <v>630000</v>
      </c>
      <c r="AO95" s="311">
        <f>'CRC Economic Development'!S27</f>
        <v>630000</v>
      </c>
      <c r="AP95" s="311">
        <f>'CRC Economic Development'!T27</f>
        <v>630000</v>
      </c>
      <c r="AQ95" s="311">
        <f>'CRC Economic Development'!U27</f>
        <v>630000</v>
      </c>
      <c r="AR95" s="311">
        <f>'CRC Economic Development'!V27</f>
        <v>630000</v>
      </c>
      <c r="AS95" s="311">
        <f>'CRC Economic Development'!W27</f>
        <v>630000</v>
      </c>
      <c r="AT95" s="311">
        <f>'CRC Economic Development'!X27</f>
        <v>630000</v>
      </c>
      <c r="AU95" s="311">
        <f>'CRC Economic Development'!Y27</f>
        <v>630000</v>
      </c>
      <c r="AV95" s="311">
        <f>'CRC Economic Development'!Z27</f>
        <v>630000</v>
      </c>
      <c r="AW95" s="311">
        <f>'CRC Economic Development'!AA27</f>
        <v>630000</v>
      </c>
      <c r="AX95" s="311">
        <f>'CRC Economic Development'!AB27</f>
        <v>630000</v>
      </c>
      <c r="AY95" s="419"/>
      <c r="AZ95" s="407"/>
      <c r="BA95" s="407"/>
      <c r="BB95" s="407"/>
      <c r="BC95" s="407"/>
      <c r="BD95" s="407"/>
    </row>
    <row r="96" spans="1:56" s="350" customFormat="1" ht="45" customHeight="1">
      <c r="A96" s="408">
        <v>39.200000000000003</v>
      </c>
      <c r="B96" s="408" t="s">
        <v>517</v>
      </c>
      <c r="C96" s="408" t="s">
        <v>419</v>
      </c>
      <c r="D96" s="348" t="str">
        <f t="shared" ref="D96:D97" si="76">CONCATENATE(B96, ".", C96)</f>
        <v>CRC.Econ</v>
      </c>
      <c r="E96" s="412" t="s">
        <v>828</v>
      </c>
      <c r="F96" s="410"/>
      <c r="G96" s="411" t="s">
        <v>859</v>
      </c>
      <c r="H96" s="417" t="s">
        <v>860</v>
      </c>
      <c r="I96" s="413">
        <f t="shared" ref="I96" si="77">IF(L96&gt;0,L96, "N/A")</f>
        <v>6700579.7752484595</v>
      </c>
      <c r="J96" s="409" t="s">
        <v>830</v>
      </c>
      <c r="K96" s="414">
        <f>SUM(U97:AX97)</f>
        <v>17280000</v>
      </c>
      <c r="L96" s="414">
        <f>SUMPRODUCT($U$1:$AX$1,U97:AX97)</f>
        <v>6700579.7752484595</v>
      </c>
      <c r="M96" s="414">
        <f>SUMPRODUCT($U$2:$AX$2,U97:AX97)</f>
        <v>11055990.332423905</v>
      </c>
      <c r="N96" s="184"/>
      <c r="O96" s="356"/>
      <c r="P96" s="351"/>
      <c r="Q96" s="376" t="s">
        <v>739</v>
      </c>
      <c r="R96" s="376" t="s">
        <v>827</v>
      </c>
      <c r="S96" s="375" t="s">
        <v>135</v>
      </c>
      <c r="T96" s="317"/>
      <c r="U96" s="312"/>
      <c r="V96" s="69"/>
      <c r="W96" s="69"/>
      <c r="X96" s="69"/>
      <c r="Y96" s="306"/>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415"/>
      <c r="AZ96" s="406"/>
      <c r="BA96" s="406"/>
      <c r="BB96" s="406"/>
      <c r="BC96" s="406"/>
      <c r="BD96" s="406"/>
    </row>
    <row r="97" spans="1:56" s="350" customFormat="1" ht="150" customHeight="1">
      <c r="A97" s="408"/>
      <c r="B97" s="408"/>
      <c r="C97" s="408"/>
      <c r="D97" s="348" t="str">
        <f t="shared" si="76"/>
        <v>.</v>
      </c>
      <c r="E97" s="412"/>
      <c r="F97" s="410"/>
      <c r="G97" s="411"/>
      <c r="H97" s="418"/>
      <c r="I97" s="408"/>
      <c r="J97" s="409"/>
      <c r="K97" s="414"/>
      <c r="L97" s="414"/>
      <c r="M97" s="414"/>
      <c r="N97" s="184"/>
      <c r="P97" s="348"/>
      <c r="Q97" s="293">
        <f>CRC_BD_ClsNum</f>
        <v>864</v>
      </c>
      <c r="R97" s="294">
        <f>CRC_BD_CLSRev</f>
        <v>20000</v>
      </c>
      <c r="S97" s="295">
        <f>Q97*R97</f>
        <v>17280000</v>
      </c>
      <c r="T97" s="318"/>
      <c r="U97" s="313"/>
      <c r="V97" s="307"/>
      <c r="W97" s="307"/>
      <c r="X97" s="311">
        <f>'CRC Economic Development'!B42</f>
        <v>640000</v>
      </c>
      <c r="Y97" s="311">
        <f>'CRC Economic Development'!C42</f>
        <v>640000</v>
      </c>
      <c r="Z97" s="311">
        <f>'CRC Economic Development'!D42</f>
        <v>640000</v>
      </c>
      <c r="AA97" s="311">
        <f>'CRC Economic Development'!E42</f>
        <v>640000</v>
      </c>
      <c r="AB97" s="311">
        <f>'CRC Economic Development'!F42</f>
        <v>640000</v>
      </c>
      <c r="AC97" s="311">
        <f>'CRC Economic Development'!G42</f>
        <v>640000</v>
      </c>
      <c r="AD97" s="311">
        <f>'CRC Economic Development'!H42</f>
        <v>640000</v>
      </c>
      <c r="AE97" s="311">
        <f>'CRC Economic Development'!I42</f>
        <v>640000</v>
      </c>
      <c r="AF97" s="311">
        <f>'CRC Economic Development'!J42</f>
        <v>640000</v>
      </c>
      <c r="AG97" s="311">
        <f>'CRC Economic Development'!K42</f>
        <v>640000</v>
      </c>
      <c r="AH97" s="311">
        <f>'CRC Economic Development'!L42</f>
        <v>640000</v>
      </c>
      <c r="AI97" s="311">
        <f>'CRC Economic Development'!M42</f>
        <v>640000</v>
      </c>
      <c r="AJ97" s="311">
        <f>'CRC Economic Development'!N42</f>
        <v>640000</v>
      </c>
      <c r="AK97" s="311">
        <f>'CRC Economic Development'!O42</f>
        <v>640000</v>
      </c>
      <c r="AL97" s="311">
        <f>'CRC Economic Development'!P42</f>
        <v>640000</v>
      </c>
      <c r="AM97" s="311">
        <f>'CRC Economic Development'!Q42</f>
        <v>640000</v>
      </c>
      <c r="AN97" s="311">
        <f>'CRC Economic Development'!R42</f>
        <v>640000</v>
      </c>
      <c r="AO97" s="311">
        <f>'CRC Economic Development'!S42</f>
        <v>640000</v>
      </c>
      <c r="AP97" s="311">
        <f>'CRC Economic Development'!T42</f>
        <v>640000</v>
      </c>
      <c r="AQ97" s="311">
        <f>'CRC Economic Development'!U42</f>
        <v>640000</v>
      </c>
      <c r="AR97" s="311">
        <f>'CRC Economic Development'!V42</f>
        <v>640000</v>
      </c>
      <c r="AS97" s="311">
        <f>'CRC Economic Development'!W42</f>
        <v>640000</v>
      </c>
      <c r="AT97" s="311">
        <f>'CRC Economic Development'!X42</f>
        <v>640000</v>
      </c>
      <c r="AU97" s="311">
        <f>'CRC Economic Development'!Y42</f>
        <v>640000</v>
      </c>
      <c r="AV97" s="311">
        <f>'CRC Economic Development'!Z42</f>
        <v>640000</v>
      </c>
      <c r="AW97" s="311">
        <f>'CRC Economic Development'!AA42</f>
        <v>640000</v>
      </c>
      <c r="AX97" s="311">
        <f>'CRC Economic Development'!AB42</f>
        <v>640000</v>
      </c>
      <c r="AY97" s="419"/>
      <c r="AZ97" s="407"/>
      <c r="BA97" s="407"/>
      <c r="BB97" s="407"/>
      <c r="BC97" s="407"/>
      <c r="BD97" s="407"/>
    </row>
    <row r="98" spans="1:56" s="350" customFormat="1" ht="45" customHeight="1">
      <c r="A98" s="408">
        <v>39.299999999999997</v>
      </c>
      <c r="B98" s="408" t="s">
        <v>517</v>
      </c>
      <c r="C98" s="408" t="s">
        <v>419</v>
      </c>
      <c r="D98" s="348" t="str">
        <f t="shared" ref="D98:D99" si="78">CONCATENATE(B98, ".", C98)</f>
        <v>CRC.Econ</v>
      </c>
      <c r="E98" s="412" t="s">
        <v>746</v>
      </c>
      <c r="F98" s="410"/>
      <c r="G98" s="411" t="s">
        <v>829</v>
      </c>
      <c r="H98" s="417" t="s">
        <v>861</v>
      </c>
      <c r="I98" s="413">
        <f t="shared" ref="I98" si="79">IF(L98&gt;0,L98, "N/A")</f>
        <v>9523717.4534752574</v>
      </c>
      <c r="J98" s="409" t="s">
        <v>518</v>
      </c>
      <c r="K98" s="414">
        <f>SUM(U99:AX99)</f>
        <v>34020000</v>
      </c>
      <c r="L98" s="414">
        <f>SUMPRODUCT($U$1:$AX$1,U99:AX99)</f>
        <v>9523717.4534752574</v>
      </c>
      <c r="M98" s="414">
        <f>SUMPRODUCT($U$2:$AX$2,U99:AX99)</f>
        <v>19007647.977322068</v>
      </c>
      <c r="N98" s="184"/>
      <c r="O98" s="356"/>
      <c r="P98" s="351"/>
      <c r="Q98" s="351" t="s">
        <v>747</v>
      </c>
      <c r="R98" s="351" t="s">
        <v>748</v>
      </c>
      <c r="S98" s="300" t="s">
        <v>135</v>
      </c>
      <c r="T98" s="317"/>
      <c r="U98" s="312"/>
      <c r="V98" s="69"/>
      <c r="W98" s="69"/>
      <c r="X98" s="69"/>
      <c r="Y98" s="306"/>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415"/>
      <c r="AZ98" s="406"/>
      <c r="BA98" s="406"/>
      <c r="BB98" s="406"/>
      <c r="BC98" s="406"/>
      <c r="BD98" s="406"/>
    </row>
    <row r="99" spans="1:56" s="350" customFormat="1" ht="150" customHeight="1">
      <c r="A99" s="408"/>
      <c r="B99" s="408"/>
      <c r="C99" s="408"/>
      <c r="D99" s="348" t="str">
        <f t="shared" si="78"/>
        <v>.</v>
      </c>
      <c r="E99" s="412"/>
      <c r="F99" s="410"/>
      <c r="G99" s="411"/>
      <c r="H99" s="418"/>
      <c r="I99" s="408"/>
      <c r="J99" s="409"/>
      <c r="K99" s="414"/>
      <c r="L99" s="414"/>
      <c r="M99" s="414"/>
      <c r="N99" s="184"/>
      <c r="P99" s="348"/>
      <c r="Q99" s="293">
        <f>CRC_BD_FDStudents</f>
        <v>11340</v>
      </c>
      <c r="R99" s="294">
        <f>CRC_BD_FOODPRod</f>
        <v>3000</v>
      </c>
      <c r="S99" s="295">
        <f>Q99*R99</f>
        <v>34020000</v>
      </c>
      <c r="T99" s="318"/>
      <c r="U99" s="313"/>
      <c r="V99" s="307"/>
      <c r="W99" s="307"/>
      <c r="X99" s="311">
        <f>'CRC Economic Development'!B58</f>
        <v>90000</v>
      </c>
      <c r="Y99" s="311">
        <f>'CRC Economic Development'!C58</f>
        <v>180000</v>
      </c>
      <c r="Z99" s="311">
        <f>'CRC Economic Development'!D58</f>
        <v>270000</v>
      </c>
      <c r="AA99" s="311">
        <f>'CRC Economic Development'!E58</f>
        <v>360000</v>
      </c>
      <c r="AB99" s="311">
        <f>'CRC Economic Development'!F58</f>
        <v>450000</v>
      </c>
      <c r="AC99" s="311">
        <f>'CRC Economic Development'!G58</f>
        <v>540000</v>
      </c>
      <c r="AD99" s="311">
        <f>'CRC Economic Development'!H58</f>
        <v>630000</v>
      </c>
      <c r="AE99" s="311">
        <f>'CRC Economic Development'!I58</f>
        <v>720000</v>
      </c>
      <c r="AF99" s="311">
        <f>'CRC Economic Development'!J58</f>
        <v>810000</v>
      </c>
      <c r="AG99" s="311">
        <f>'CRC Economic Development'!K58</f>
        <v>900000</v>
      </c>
      <c r="AH99" s="311">
        <f>'CRC Economic Development'!L58</f>
        <v>990000</v>
      </c>
      <c r="AI99" s="311">
        <f>'CRC Economic Development'!M58</f>
        <v>1080000</v>
      </c>
      <c r="AJ99" s="311">
        <f>'CRC Economic Development'!N58</f>
        <v>1170000</v>
      </c>
      <c r="AK99" s="311">
        <f>'CRC Economic Development'!O58</f>
        <v>1260000</v>
      </c>
      <c r="AL99" s="311">
        <f>'CRC Economic Development'!P58</f>
        <v>1350000</v>
      </c>
      <c r="AM99" s="311">
        <f>'CRC Economic Development'!Q58</f>
        <v>1440000</v>
      </c>
      <c r="AN99" s="311">
        <f>'CRC Economic Development'!R58</f>
        <v>1530000</v>
      </c>
      <c r="AO99" s="311">
        <f>'CRC Economic Development'!S58</f>
        <v>1620000</v>
      </c>
      <c r="AP99" s="311">
        <f>'CRC Economic Development'!T58</f>
        <v>1710000</v>
      </c>
      <c r="AQ99" s="311">
        <f>'CRC Economic Development'!U58</f>
        <v>1800000</v>
      </c>
      <c r="AR99" s="311">
        <f>'CRC Economic Development'!V58</f>
        <v>1890000</v>
      </c>
      <c r="AS99" s="311">
        <f>'CRC Economic Development'!W58</f>
        <v>1980000</v>
      </c>
      <c r="AT99" s="311">
        <f>'CRC Economic Development'!X58</f>
        <v>2070000</v>
      </c>
      <c r="AU99" s="311">
        <f>'CRC Economic Development'!Y58</f>
        <v>2160000</v>
      </c>
      <c r="AV99" s="311">
        <f>'CRC Economic Development'!Z58</f>
        <v>2250000</v>
      </c>
      <c r="AW99" s="311">
        <f>'CRC Economic Development'!AA58</f>
        <v>2340000</v>
      </c>
      <c r="AX99" s="311">
        <f>'CRC Economic Development'!AB58</f>
        <v>2430000</v>
      </c>
      <c r="AY99" s="419"/>
      <c r="AZ99" s="407"/>
      <c r="BA99" s="407"/>
      <c r="BB99" s="407"/>
      <c r="BC99" s="407"/>
      <c r="BD99" s="407"/>
    </row>
    <row r="100" spans="1:56" s="162" customFormat="1" ht="42.95" customHeight="1">
      <c r="A100" s="408">
        <v>40</v>
      </c>
      <c r="B100" s="408" t="s">
        <v>517</v>
      </c>
      <c r="C100" s="408" t="s">
        <v>438</v>
      </c>
      <c r="D100" s="213" t="str">
        <f t="shared" si="60"/>
        <v>CRC.Soc</v>
      </c>
      <c r="E100" s="412" t="s">
        <v>520</v>
      </c>
      <c r="F100" s="410"/>
      <c r="G100" s="411" t="s">
        <v>831</v>
      </c>
      <c r="H100" s="417" t="s">
        <v>832</v>
      </c>
      <c r="I100" s="413" t="str">
        <f t="shared" ref="I100" si="80">IF(L100&gt;0,L100, "N/A")</f>
        <v>N/A</v>
      </c>
      <c r="J100" s="409" t="s">
        <v>565</v>
      </c>
      <c r="K100" s="414">
        <f>SUM(U101:AX101)</f>
        <v>0</v>
      </c>
      <c r="L100" s="414">
        <f>SUMPRODUCT($U$1:$AX$1,U101:AX101)</f>
        <v>0</v>
      </c>
      <c r="M100" s="414">
        <f>SUMPRODUCT($U$2:$AX$2,U101:AX101)</f>
        <v>0</v>
      </c>
      <c r="N100" s="184"/>
      <c r="O100" s="164"/>
      <c r="P100" s="247"/>
      <c r="Q100" s="247"/>
      <c r="R100" s="247"/>
      <c r="S100" s="300"/>
      <c r="T100" s="317"/>
      <c r="U100" s="190"/>
      <c r="V100" s="190"/>
      <c r="W100" s="190"/>
      <c r="X100" s="190"/>
      <c r="Y100" s="192"/>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415"/>
      <c r="AZ100" s="406"/>
      <c r="BA100" s="406"/>
      <c r="BB100" s="406"/>
      <c r="BC100" s="406"/>
      <c r="BD100" s="406"/>
    </row>
    <row r="101" spans="1:56" s="162" customFormat="1" ht="240" customHeight="1">
      <c r="A101" s="408"/>
      <c r="B101" s="408"/>
      <c r="C101" s="408"/>
      <c r="D101" s="213" t="str">
        <f t="shared" si="60"/>
        <v>.</v>
      </c>
      <c r="E101" s="412"/>
      <c r="F101" s="410"/>
      <c r="G101" s="411"/>
      <c r="H101" s="418"/>
      <c r="I101" s="408"/>
      <c r="J101" s="409"/>
      <c r="K101" s="414"/>
      <c r="L101" s="414"/>
      <c r="M101" s="414"/>
      <c r="N101" s="184"/>
      <c r="P101" s="198"/>
      <c r="Q101" s="202"/>
      <c r="R101" s="294"/>
      <c r="S101" s="295"/>
      <c r="T101" s="318"/>
      <c r="U101" s="197"/>
      <c r="V101" s="197"/>
      <c r="W101" s="197"/>
      <c r="X101" s="212"/>
      <c r="Y101" s="32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419"/>
      <c r="AZ101" s="407"/>
      <c r="BA101" s="407"/>
      <c r="BB101" s="407"/>
      <c r="BC101" s="407"/>
      <c r="BD101" s="407"/>
    </row>
    <row r="102" spans="1:56" s="162" customFormat="1" ht="42.95" customHeight="1">
      <c r="A102" s="408">
        <v>41</v>
      </c>
      <c r="B102" s="408" t="s">
        <v>517</v>
      </c>
      <c r="C102" s="408" t="s">
        <v>438</v>
      </c>
      <c r="D102" s="213" t="str">
        <f t="shared" si="60"/>
        <v>CRC.Soc</v>
      </c>
      <c r="E102" s="412" t="s">
        <v>519</v>
      </c>
      <c r="F102" s="410"/>
      <c r="G102" s="411" t="s">
        <v>834</v>
      </c>
      <c r="H102" s="417" t="s">
        <v>833</v>
      </c>
      <c r="I102" s="413" t="str">
        <f t="shared" ref="I102" si="81">IF(L102&gt;0,L102, "N/A")</f>
        <v>N/A</v>
      </c>
      <c r="J102" s="409" t="s">
        <v>835</v>
      </c>
      <c r="K102" s="414">
        <f>SUM(U103:AX103)</f>
        <v>0</v>
      </c>
      <c r="L102" s="414">
        <f>SUMPRODUCT($U$1:$AX$1,U103:AX103)</f>
        <v>0</v>
      </c>
      <c r="M102" s="414">
        <f>SUMPRODUCT($U$2:$AX$2,U103:AX103)</f>
        <v>0</v>
      </c>
      <c r="N102" s="184"/>
      <c r="O102" s="164"/>
      <c r="P102" s="247"/>
      <c r="Q102" s="247"/>
      <c r="R102" s="247"/>
      <c r="S102" s="300"/>
      <c r="T102" s="317"/>
      <c r="U102" s="190"/>
      <c r="V102" s="190"/>
      <c r="W102" s="190"/>
      <c r="X102" s="190"/>
      <c r="Y102" s="192"/>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415"/>
      <c r="AZ102" s="406"/>
      <c r="BA102" s="406"/>
      <c r="BB102" s="406"/>
      <c r="BC102" s="406"/>
      <c r="BD102" s="406"/>
    </row>
    <row r="103" spans="1:56" s="162" customFormat="1" ht="153.94999999999999" customHeight="1">
      <c r="A103" s="408"/>
      <c r="B103" s="408"/>
      <c r="C103" s="408"/>
      <c r="D103" s="213" t="str">
        <f t="shared" si="60"/>
        <v>.</v>
      </c>
      <c r="E103" s="412"/>
      <c r="F103" s="410"/>
      <c r="G103" s="411"/>
      <c r="H103" s="418"/>
      <c r="I103" s="408"/>
      <c r="J103" s="409"/>
      <c r="K103" s="414"/>
      <c r="L103" s="414"/>
      <c r="M103" s="414"/>
      <c r="N103" s="184"/>
      <c r="P103" s="198"/>
      <c r="Q103" s="202"/>
      <c r="R103" s="294"/>
      <c r="S103" s="295"/>
      <c r="T103" s="318"/>
      <c r="U103" s="197"/>
      <c r="V103" s="197"/>
      <c r="W103" s="197"/>
      <c r="X103" s="212"/>
      <c r="Y103" s="32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419"/>
      <c r="AZ103" s="407"/>
      <c r="BA103" s="407"/>
      <c r="BB103" s="407"/>
      <c r="BC103" s="407"/>
      <c r="BD103" s="407"/>
    </row>
    <row r="104" spans="1:56" s="162" customFormat="1" ht="42.95" customHeight="1">
      <c r="A104" s="416">
        <v>42</v>
      </c>
      <c r="B104" s="408" t="s">
        <v>517</v>
      </c>
      <c r="C104" s="408" t="s">
        <v>419</v>
      </c>
      <c r="D104" s="213" t="str">
        <f>CONCATENATE(B104, ".", C104)</f>
        <v>CRC.Econ</v>
      </c>
      <c r="E104" s="412" t="s">
        <v>521</v>
      </c>
      <c r="F104" s="410"/>
      <c r="G104" s="411" t="s">
        <v>564</v>
      </c>
      <c r="H104" s="417" t="s">
        <v>836</v>
      </c>
      <c r="I104" s="413" t="str">
        <f t="shared" ref="I104" si="82">IF(L104&gt;0,L104, "N/A")</f>
        <v>N/A</v>
      </c>
      <c r="J104" s="409" t="s">
        <v>518</v>
      </c>
      <c r="K104" s="414">
        <f>SUM(U105:AX105)</f>
        <v>0</v>
      </c>
      <c r="L104" s="414">
        <f>SUMPRODUCT($U$1:$AX$1,U105:AX105)</f>
        <v>0</v>
      </c>
      <c r="M104" s="414">
        <f>SUMPRODUCT($U$2:$AX$2,U105:AX105)</f>
        <v>0</v>
      </c>
      <c r="N104" s="184"/>
      <c r="O104" s="164"/>
      <c r="P104" s="247"/>
      <c r="Q104" s="247"/>
      <c r="R104" s="247"/>
      <c r="S104" s="300"/>
      <c r="T104" s="317"/>
      <c r="U104" s="312"/>
      <c r="V104" s="69"/>
      <c r="W104" s="69"/>
      <c r="X104" s="69"/>
      <c r="Y104" s="306"/>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415"/>
      <c r="AZ104" s="406"/>
      <c r="BA104" s="406"/>
      <c r="BB104" s="406"/>
      <c r="BC104" s="406"/>
      <c r="BD104" s="406"/>
    </row>
    <row r="105" spans="1:56" s="162" customFormat="1" ht="72.95" customHeight="1">
      <c r="A105" s="416"/>
      <c r="B105" s="408"/>
      <c r="C105" s="408"/>
      <c r="D105" s="213" t="str">
        <f>CONCATENATE(B105, ".", C105)</f>
        <v>.</v>
      </c>
      <c r="E105" s="412"/>
      <c r="F105" s="410"/>
      <c r="G105" s="411"/>
      <c r="H105" s="418"/>
      <c r="I105" s="408"/>
      <c r="J105" s="409"/>
      <c r="K105" s="414"/>
      <c r="L105" s="414"/>
      <c r="M105" s="414"/>
      <c r="N105" s="184"/>
      <c r="P105" s="198"/>
      <c r="Q105" s="202"/>
      <c r="R105" s="294"/>
      <c r="S105" s="370" t="s">
        <v>735</v>
      </c>
      <c r="T105" s="318"/>
      <c r="U105" s="313"/>
      <c r="V105" s="307"/>
      <c r="W105" s="307"/>
      <c r="X105" s="311" t="str">
        <f t="shared" ref="X105:AX105" si="83">$S$105</f>
        <v/>
      </c>
      <c r="Y105" s="321" t="str">
        <f t="shared" si="83"/>
        <v/>
      </c>
      <c r="Z105" s="311" t="str">
        <f t="shared" si="83"/>
        <v/>
      </c>
      <c r="AA105" s="311" t="str">
        <f t="shared" si="83"/>
        <v/>
      </c>
      <c r="AB105" s="311" t="str">
        <f t="shared" si="83"/>
        <v/>
      </c>
      <c r="AC105" s="311" t="str">
        <f t="shared" si="83"/>
        <v/>
      </c>
      <c r="AD105" s="311" t="str">
        <f t="shared" si="83"/>
        <v/>
      </c>
      <c r="AE105" s="311" t="str">
        <f t="shared" si="83"/>
        <v/>
      </c>
      <c r="AF105" s="311" t="str">
        <f t="shared" si="83"/>
        <v/>
      </c>
      <c r="AG105" s="311" t="str">
        <f t="shared" si="83"/>
        <v/>
      </c>
      <c r="AH105" s="311" t="str">
        <f t="shared" si="83"/>
        <v/>
      </c>
      <c r="AI105" s="311" t="str">
        <f t="shared" si="83"/>
        <v/>
      </c>
      <c r="AJ105" s="311" t="str">
        <f t="shared" si="83"/>
        <v/>
      </c>
      <c r="AK105" s="311" t="str">
        <f t="shared" si="83"/>
        <v/>
      </c>
      <c r="AL105" s="311" t="str">
        <f t="shared" si="83"/>
        <v/>
      </c>
      <c r="AM105" s="311" t="str">
        <f t="shared" si="83"/>
        <v/>
      </c>
      <c r="AN105" s="311" t="str">
        <f t="shared" si="83"/>
        <v/>
      </c>
      <c r="AO105" s="311" t="str">
        <f t="shared" si="83"/>
        <v/>
      </c>
      <c r="AP105" s="311" t="str">
        <f t="shared" si="83"/>
        <v/>
      </c>
      <c r="AQ105" s="311" t="str">
        <f t="shared" si="83"/>
        <v/>
      </c>
      <c r="AR105" s="311" t="str">
        <f t="shared" si="83"/>
        <v/>
      </c>
      <c r="AS105" s="311" t="str">
        <f t="shared" si="83"/>
        <v/>
      </c>
      <c r="AT105" s="311" t="str">
        <f t="shared" si="83"/>
        <v/>
      </c>
      <c r="AU105" s="311" t="str">
        <f t="shared" si="83"/>
        <v/>
      </c>
      <c r="AV105" s="311" t="str">
        <f t="shared" si="83"/>
        <v/>
      </c>
      <c r="AW105" s="311" t="str">
        <f t="shared" si="83"/>
        <v/>
      </c>
      <c r="AX105" s="311" t="str">
        <f t="shared" si="83"/>
        <v/>
      </c>
      <c r="AY105" s="419"/>
      <c r="AZ105" s="407"/>
      <c r="BA105" s="407"/>
      <c r="BB105" s="407"/>
      <c r="BC105" s="407"/>
      <c r="BD105" s="407"/>
    </row>
    <row r="106" spans="1:56" s="162" customFormat="1" ht="42.95" customHeight="1">
      <c r="A106" s="408">
        <v>43</v>
      </c>
      <c r="B106" s="408" t="s">
        <v>517</v>
      </c>
      <c r="C106" s="408" t="s">
        <v>430</v>
      </c>
      <c r="D106" s="213" t="str">
        <f t="shared" si="60"/>
        <v>CRC.Env</v>
      </c>
      <c r="E106" s="412" t="s">
        <v>522</v>
      </c>
      <c r="F106" s="410"/>
      <c r="G106" s="411" t="s">
        <v>598</v>
      </c>
      <c r="H106" s="417" t="s">
        <v>862</v>
      </c>
      <c r="I106" s="413" t="str">
        <f t="shared" ref="I106" si="84">IF(L106&gt;0,L106, "N/A")</f>
        <v>N/A</v>
      </c>
      <c r="J106" s="409" t="s">
        <v>518</v>
      </c>
      <c r="K106" s="414">
        <f>SUM(U107:AX107)</f>
        <v>0</v>
      </c>
      <c r="L106" s="414">
        <f>SUMPRODUCT($U$1:$AX$1,U107:AX107)</f>
        <v>0</v>
      </c>
      <c r="M106" s="414">
        <f>SUMPRODUCT($U$2:$AX$2,U107:AX107)</f>
        <v>0</v>
      </c>
      <c r="N106" s="184"/>
      <c r="O106" s="164"/>
      <c r="P106" s="247"/>
      <c r="Q106" s="247"/>
      <c r="R106" s="247"/>
      <c r="S106" s="300"/>
      <c r="T106" s="317"/>
      <c r="U106" s="190"/>
      <c r="V106" s="190"/>
      <c r="W106" s="190"/>
      <c r="X106" s="190"/>
      <c r="Y106" s="192"/>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415"/>
      <c r="AZ106" s="406"/>
      <c r="BA106" s="406"/>
      <c r="BB106" s="406"/>
      <c r="BC106" s="406"/>
      <c r="BD106" s="406"/>
    </row>
    <row r="107" spans="1:56" s="162" customFormat="1" ht="74.099999999999994" customHeight="1">
      <c r="A107" s="408"/>
      <c r="B107" s="408"/>
      <c r="C107" s="408"/>
      <c r="D107" s="213" t="str">
        <f t="shared" si="60"/>
        <v>.</v>
      </c>
      <c r="E107" s="412"/>
      <c r="F107" s="410"/>
      <c r="G107" s="411"/>
      <c r="H107" s="418"/>
      <c r="I107" s="408"/>
      <c r="J107" s="409"/>
      <c r="K107" s="414"/>
      <c r="L107" s="414"/>
      <c r="M107" s="414"/>
      <c r="N107" s="184"/>
      <c r="P107" s="198"/>
      <c r="Q107" s="202"/>
      <c r="R107" s="294"/>
      <c r="S107" s="295"/>
      <c r="T107" s="318"/>
      <c r="U107" s="197"/>
      <c r="V107" s="197"/>
      <c r="W107" s="197"/>
      <c r="X107" s="212"/>
      <c r="Y107" s="32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419"/>
      <c r="AZ107" s="407"/>
      <c r="BA107" s="407"/>
      <c r="BB107" s="407"/>
      <c r="BC107" s="407"/>
      <c r="BD107" s="407"/>
    </row>
    <row r="108" spans="1:56" s="266" customFormat="1" ht="42.95" customHeight="1">
      <c r="A108" s="408">
        <v>43.1</v>
      </c>
      <c r="B108" s="408" t="s">
        <v>517</v>
      </c>
      <c r="C108" s="408" t="s">
        <v>438</v>
      </c>
      <c r="D108" s="267" t="str">
        <f t="shared" ref="D108:D111" si="85">CONCATENATE(B108, ".", C108)</f>
        <v>CRC.Soc</v>
      </c>
      <c r="E108" s="412" t="s">
        <v>665</v>
      </c>
      <c r="F108" s="410"/>
      <c r="G108" s="411" t="s">
        <v>666</v>
      </c>
      <c r="H108" s="417" t="s">
        <v>667</v>
      </c>
      <c r="I108" s="413" t="str">
        <f t="shared" ref="I108" si="86">IF(L108&gt;0,L108, "N/A")</f>
        <v>N/A</v>
      </c>
      <c r="J108" s="409" t="s">
        <v>892</v>
      </c>
      <c r="K108" s="414">
        <f>SUM(U109:AX109)</f>
        <v>0</v>
      </c>
      <c r="L108" s="414">
        <f>SUMPRODUCT($U$1:$AX$1,U109:AX109)</f>
        <v>0</v>
      </c>
      <c r="M108" s="414">
        <f>SUMPRODUCT($U$2:$AX$2,U109:AX109)</f>
        <v>0</v>
      </c>
      <c r="N108" s="184"/>
      <c r="O108" s="164"/>
      <c r="P108" s="268"/>
      <c r="Q108" s="268"/>
      <c r="R108" s="268"/>
      <c r="S108" s="300"/>
      <c r="T108" s="317"/>
      <c r="U108" s="190"/>
      <c r="V108" s="190"/>
      <c r="W108" s="190"/>
      <c r="X108" s="190"/>
      <c r="Y108" s="192"/>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415"/>
      <c r="AZ108" s="406"/>
      <c r="BA108" s="406"/>
      <c r="BB108" s="406"/>
      <c r="BC108" s="406"/>
      <c r="BD108" s="406"/>
    </row>
    <row r="109" spans="1:56" s="266" customFormat="1" ht="42.95" customHeight="1">
      <c r="A109" s="408"/>
      <c r="B109" s="408"/>
      <c r="C109" s="408"/>
      <c r="D109" s="267" t="str">
        <f t="shared" si="85"/>
        <v>.</v>
      </c>
      <c r="E109" s="412"/>
      <c r="F109" s="410"/>
      <c r="G109" s="411"/>
      <c r="H109" s="418"/>
      <c r="I109" s="408"/>
      <c r="J109" s="409"/>
      <c r="K109" s="414"/>
      <c r="L109" s="414"/>
      <c r="M109" s="414"/>
      <c r="N109" s="184"/>
      <c r="P109" s="269"/>
      <c r="Q109" s="202"/>
      <c r="R109" s="294"/>
      <c r="S109" s="295"/>
      <c r="T109" s="318"/>
      <c r="U109" s="197"/>
      <c r="V109" s="197"/>
      <c r="W109" s="197"/>
      <c r="X109" s="212"/>
      <c r="Y109" s="32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419"/>
      <c r="AZ109" s="407"/>
      <c r="BA109" s="407"/>
      <c r="BB109" s="407"/>
      <c r="BC109" s="407"/>
      <c r="BD109" s="407"/>
    </row>
    <row r="110" spans="1:56" s="266" customFormat="1" ht="42.95" customHeight="1">
      <c r="A110" s="408">
        <v>43.2</v>
      </c>
      <c r="B110" s="408" t="s">
        <v>517</v>
      </c>
      <c r="C110" s="408" t="s">
        <v>438</v>
      </c>
      <c r="D110" s="267" t="str">
        <f t="shared" si="85"/>
        <v>CRC.Soc</v>
      </c>
      <c r="E110" s="412" t="s">
        <v>863</v>
      </c>
      <c r="F110" s="410"/>
      <c r="G110" s="411" t="s">
        <v>837</v>
      </c>
      <c r="H110" s="417" t="s">
        <v>838</v>
      </c>
      <c r="I110" s="413">
        <f t="shared" ref="I110" si="87">IF(L110&gt;0,L110, "N/A")</f>
        <v>401651.59710901068</v>
      </c>
      <c r="J110" s="409" t="s">
        <v>839</v>
      </c>
      <c r="K110" s="414">
        <f>SUM(U111:AX111)</f>
        <v>1035811.8000000004</v>
      </c>
      <c r="L110" s="414">
        <f>SUMPRODUCT($U$1:$AX$1,U111:AX111)</f>
        <v>401651.59710901068</v>
      </c>
      <c r="M110" s="414">
        <f>SUMPRODUCT($U$2:$AX$2,U111:AX111)</f>
        <v>662727.15549829882</v>
      </c>
      <c r="N110" s="184"/>
      <c r="O110" s="164"/>
      <c r="P110" s="188"/>
      <c r="Q110" s="268" t="s">
        <v>759</v>
      </c>
      <c r="R110" s="268" t="s">
        <v>757</v>
      </c>
      <c r="S110" s="300" t="s">
        <v>758</v>
      </c>
      <c r="T110" s="317"/>
      <c r="U110" s="190"/>
      <c r="V110" s="190"/>
      <c r="W110" s="190"/>
      <c r="X110" s="190"/>
      <c r="Y110" s="192"/>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415"/>
      <c r="AZ110" s="406"/>
      <c r="BA110" s="406"/>
      <c r="BB110" s="406"/>
      <c r="BC110" s="406"/>
      <c r="BD110" s="406"/>
    </row>
    <row r="111" spans="1:56" s="266" customFormat="1" ht="86.1" customHeight="1">
      <c r="A111" s="408"/>
      <c r="B111" s="408"/>
      <c r="C111" s="408"/>
      <c r="D111" s="267" t="str">
        <f t="shared" si="85"/>
        <v>.</v>
      </c>
      <c r="E111" s="412"/>
      <c r="F111" s="410"/>
      <c r="G111" s="411"/>
      <c r="H111" s="418"/>
      <c r="I111" s="408"/>
      <c r="J111" s="409"/>
      <c r="K111" s="414"/>
      <c r="L111" s="414"/>
      <c r="M111" s="414"/>
      <c r="N111" s="184"/>
      <c r="P111" s="269"/>
      <c r="Q111" s="357">
        <v>45</v>
      </c>
      <c r="R111" s="210">
        <v>852.52</v>
      </c>
      <c r="S111" s="295">
        <f>R111*Q111</f>
        <v>38363.4</v>
      </c>
      <c r="T111" s="318"/>
      <c r="U111" s="197"/>
      <c r="V111" s="197"/>
      <c r="W111" s="197"/>
      <c r="X111" s="212">
        <f>$S$111</f>
        <v>38363.4</v>
      </c>
      <c r="Y111" s="212">
        <f t="shared" ref="Y111:AX111" si="88">$S$111</f>
        <v>38363.4</v>
      </c>
      <c r="Z111" s="212">
        <f t="shared" si="88"/>
        <v>38363.4</v>
      </c>
      <c r="AA111" s="212">
        <f t="shared" si="88"/>
        <v>38363.4</v>
      </c>
      <c r="AB111" s="212">
        <f t="shared" si="88"/>
        <v>38363.4</v>
      </c>
      <c r="AC111" s="212">
        <f t="shared" si="88"/>
        <v>38363.4</v>
      </c>
      <c r="AD111" s="212">
        <f t="shared" si="88"/>
        <v>38363.4</v>
      </c>
      <c r="AE111" s="212">
        <f t="shared" si="88"/>
        <v>38363.4</v>
      </c>
      <c r="AF111" s="212">
        <f t="shared" si="88"/>
        <v>38363.4</v>
      </c>
      <c r="AG111" s="212">
        <f t="shared" si="88"/>
        <v>38363.4</v>
      </c>
      <c r="AH111" s="212">
        <f t="shared" si="88"/>
        <v>38363.4</v>
      </c>
      <c r="AI111" s="212">
        <f t="shared" si="88"/>
        <v>38363.4</v>
      </c>
      <c r="AJ111" s="212">
        <f t="shared" si="88"/>
        <v>38363.4</v>
      </c>
      <c r="AK111" s="212">
        <f t="shared" si="88"/>
        <v>38363.4</v>
      </c>
      <c r="AL111" s="212">
        <f t="shared" si="88"/>
        <v>38363.4</v>
      </c>
      <c r="AM111" s="212">
        <f t="shared" si="88"/>
        <v>38363.4</v>
      </c>
      <c r="AN111" s="212">
        <f t="shared" si="88"/>
        <v>38363.4</v>
      </c>
      <c r="AO111" s="212">
        <f t="shared" si="88"/>
        <v>38363.4</v>
      </c>
      <c r="AP111" s="212">
        <f t="shared" si="88"/>
        <v>38363.4</v>
      </c>
      <c r="AQ111" s="212">
        <f t="shared" si="88"/>
        <v>38363.4</v>
      </c>
      <c r="AR111" s="212">
        <f t="shared" si="88"/>
        <v>38363.4</v>
      </c>
      <c r="AS111" s="212">
        <f t="shared" si="88"/>
        <v>38363.4</v>
      </c>
      <c r="AT111" s="212">
        <f t="shared" si="88"/>
        <v>38363.4</v>
      </c>
      <c r="AU111" s="212">
        <f t="shared" si="88"/>
        <v>38363.4</v>
      </c>
      <c r="AV111" s="212">
        <f t="shared" si="88"/>
        <v>38363.4</v>
      </c>
      <c r="AW111" s="212">
        <f t="shared" si="88"/>
        <v>38363.4</v>
      </c>
      <c r="AX111" s="212">
        <f t="shared" si="88"/>
        <v>38363.4</v>
      </c>
      <c r="AY111" s="419"/>
      <c r="AZ111" s="407"/>
      <c r="BA111" s="407"/>
      <c r="BB111" s="407"/>
      <c r="BC111" s="407"/>
      <c r="BD111" s="407"/>
    </row>
    <row r="112" spans="1:56" s="266" customFormat="1" ht="42.95" customHeight="1">
      <c r="A112" s="416">
        <v>43.3</v>
      </c>
      <c r="B112" s="408" t="s">
        <v>517</v>
      </c>
      <c r="C112" s="408" t="s">
        <v>419</v>
      </c>
      <c r="D112" s="267" t="str">
        <f t="shared" ref="D112:D117" si="89">CONCATENATE(B112, ".", C112)</f>
        <v>CRC.Econ</v>
      </c>
      <c r="E112" s="412" t="s">
        <v>668</v>
      </c>
      <c r="F112" s="410"/>
      <c r="G112" s="411" t="s">
        <v>669</v>
      </c>
      <c r="H112" s="417" t="s">
        <v>670</v>
      </c>
      <c r="I112" s="413" t="str">
        <f t="shared" ref="I112" si="90">IF(L112&gt;0,L112, "N/A")</f>
        <v>N/A</v>
      </c>
      <c r="J112" s="409" t="s">
        <v>840</v>
      </c>
      <c r="K112" s="414">
        <f>SUM(U113:AX113)</f>
        <v>0</v>
      </c>
      <c r="L112" s="414">
        <f>SUMPRODUCT($U$1:$AX$1,U113:AX113)</f>
        <v>0</v>
      </c>
      <c r="M112" s="414">
        <f>SUMPRODUCT($U$2:$AX$2,U113:AX113)</f>
        <v>0</v>
      </c>
      <c r="N112" s="184"/>
      <c r="O112" s="164"/>
      <c r="P112" s="268"/>
      <c r="Q112" s="268"/>
      <c r="R112" s="268"/>
      <c r="S112" s="300"/>
      <c r="T112" s="317"/>
      <c r="U112" s="312"/>
      <c r="V112" s="69"/>
      <c r="W112" s="69"/>
      <c r="X112" s="69"/>
      <c r="Y112" s="306"/>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415"/>
      <c r="AZ112" s="406"/>
      <c r="BA112" s="406"/>
      <c r="BB112" s="406"/>
      <c r="BC112" s="406"/>
      <c r="BD112" s="406"/>
    </row>
    <row r="113" spans="1:56" s="266" customFormat="1" ht="59.1" customHeight="1">
      <c r="A113" s="416"/>
      <c r="B113" s="408"/>
      <c r="C113" s="408"/>
      <c r="D113" s="267" t="str">
        <f t="shared" si="89"/>
        <v>.</v>
      </c>
      <c r="E113" s="412"/>
      <c r="F113" s="410"/>
      <c r="G113" s="411"/>
      <c r="H113" s="418"/>
      <c r="I113" s="408"/>
      <c r="J113" s="409"/>
      <c r="K113" s="414"/>
      <c r="L113" s="414"/>
      <c r="M113" s="414"/>
      <c r="N113" s="184"/>
      <c r="P113" s="269"/>
      <c r="Q113" s="202"/>
      <c r="R113" s="294"/>
      <c r="S113" s="295"/>
      <c r="T113" s="318"/>
      <c r="U113" s="313"/>
      <c r="V113" s="307"/>
      <c r="W113" s="307"/>
      <c r="X113" s="311"/>
      <c r="Y113" s="321"/>
      <c r="Z113" s="311"/>
      <c r="AA113" s="311"/>
      <c r="AB113" s="311"/>
      <c r="AC113" s="311"/>
      <c r="AD113" s="311"/>
      <c r="AE113" s="311"/>
      <c r="AF113" s="311"/>
      <c r="AG113" s="311"/>
      <c r="AH113" s="311"/>
      <c r="AI113" s="311"/>
      <c r="AJ113" s="311"/>
      <c r="AK113" s="311"/>
      <c r="AL113" s="311"/>
      <c r="AM113" s="311"/>
      <c r="AN113" s="311"/>
      <c r="AO113" s="311"/>
      <c r="AP113" s="311"/>
      <c r="AQ113" s="311"/>
      <c r="AR113" s="311"/>
      <c r="AS113" s="311"/>
      <c r="AT113" s="311"/>
      <c r="AU113" s="311"/>
      <c r="AV113" s="311"/>
      <c r="AW113" s="311"/>
      <c r="AX113" s="311"/>
      <c r="AY113" s="419"/>
      <c r="AZ113" s="407"/>
      <c r="BA113" s="407"/>
      <c r="BB113" s="407"/>
      <c r="BC113" s="407"/>
      <c r="BD113" s="407"/>
    </row>
    <row r="114" spans="1:56" s="350" customFormat="1" ht="42.95" customHeight="1">
      <c r="A114" s="416">
        <v>43.4</v>
      </c>
      <c r="B114" s="408" t="s">
        <v>517</v>
      </c>
      <c r="C114" s="408" t="s">
        <v>419</v>
      </c>
      <c r="D114" s="348" t="str">
        <f t="shared" si="89"/>
        <v>CRC.Econ</v>
      </c>
      <c r="E114" s="412" t="s">
        <v>749</v>
      </c>
      <c r="F114" s="410"/>
      <c r="G114" s="411" t="s">
        <v>896</v>
      </c>
      <c r="H114" s="417" t="s">
        <v>841</v>
      </c>
      <c r="I114" s="413">
        <f t="shared" ref="I114" si="91">IF(L114&gt;0,L114, "N/A")</f>
        <v>11005702.280845596</v>
      </c>
      <c r="J114" s="409" t="s">
        <v>897</v>
      </c>
      <c r="K114" s="414">
        <f>SUM(U115:AX115)</f>
        <v>28382400</v>
      </c>
      <c r="L114" s="414">
        <f>SUMPRODUCT($U$1:$AX$1,U115:AX115)</f>
        <v>11005702.280845596</v>
      </c>
      <c r="M114" s="414">
        <f>SUMPRODUCT($U$2:$AX$2,U115:AX115)</f>
        <v>18159464.121006265</v>
      </c>
      <c r="N114" s="184"/>
      <c r="O114" s="356"/>
      <c r="P114" s="351" t="s">
        <v>750</v>
      </c>
      <c r="Q114" s="351" t="s">
        <v>751</v>
      </c>
      <c r="R114" s="351" t="s">
        <v>752</v>
      </c>
      <c r="S114" s="300" t="s">
        <v>753</v>
      </c>
      <c r="T114" s="317"/>
      <c r="U114" s="312"/>
      <c r="V114" s="69"/>
      <c r="W114" s="69"/>
      <c r="X114" s="69"/>
      <c r="Y114" s="306"/>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415"/>
      <c r="AZ114" s="406"/>
      <c r="BA114" s="406"/>
      <c r="BB114" s="406"/>
      <c r="BC114" s="406"/>
      <c r="BD114" s="406"/>
    </row>
    <row r="115" spans="1:56" s="350" customFormat="1" ht="105" customHeight="1">
      <c r="A115" s="416"/>
      <c r="B115" s="408"/>
      <c r="C115" s="408"/>
      <c r="D115" s="348" t="str">
        <f t="shared" si="89"/>
        <v>.</v>
      </c>
      <c r="E115" s="412"/>
      <c r="F115" s="410"/>
      <c r="G115" s="411"/>
      <c r="H115" s="418"/>
      <c r="I115" s="408"/>
      <c r="J115" s="409"/>
      <c r="K115" s="414"/>
      <c r="L115" s="414"/>
      <c r="M115" s="414"/>
      <c r="N115" s="184"/>
      <c r="P115" s="372">
        <f>CRC_TravelDay</f>
        <v>150</v>
      </c>
      <c r="Q115" s="361">
        <f>CRC_TravelTime</f>
        <v>1.5</v>
      </c>
      <c r="R115" s="210">
        <f>CRC_TravPerHr</f>
        <v>12.8</v>
      </c>
      <c r="S115" s="295">
        <f>P115*Q115*R115*365</f>
        <v>1051200</v>
      </c>
      <c r="T115" s="318"/>
      <c r="U115" s="313"/>
      <c r="V115" s="307"/>
      <c r="W115" s="307"/>
      <c r="X115" s="311">
        <f>$S$115</f>
        <v>1051200</v>
      </c>
      <c r="Y115" s="311">
        <f t="shared" ref="Y115:AX115" si="92">$S$115</f>
        <v>1051200</v>
      </c>
      <c r="Z115" s="311">
        <f t="shared" si="92"/>
        <v>1051200</v>
      </c>
      <c r="AA115" s="311">
        <f t="shared" si="92"/>
        <v>1051200</v>
      </c>
      <c r="AB115" s="311">
        <f t="shared" si="92"/>
        <v>1051200</v>
      </c>
      <c r="AC115" s="311">
        <f t="shared" si="92"/>
        <v>1051200</v>
      </c>
      <c r="AD115" s="311">
        <f t="shared" si="92"/>
        <v>1051200</v>
      </c>
      <c r="AE115" s="311">
        <f t="shared" si="92"/>
        <v>1051200</v>
      </c>
      <c r="AF115" s="311">
        <f t="shared" si="92"/>
        <v>1051200</v>
      </c>
      <c r="AG115" s="311">
        <f t="shared" si="92"/>
        <v>1051200</v>
      </c>
      <c r="AH115" s="311">
        <f t="shared" si="92"/>
        <v>1051200</v>
      </c>
      <c r="AI115" s="311">
        <f t="shared" si="92"/>
        <v>1051200</v>
      </c>
      <c r="AJ115" s="311">
        <f t="shared" si="92"/>
        <v>1051200</v>
      </c>
      <c r="AK115" s="311">
        <f t="shared" si="92"/>
        <v>1051200</v>
      </c>
      <c r="AL115" s="311">
        <f t="shared" si="92"/>
        <v>1051200</v>
      </c>
      <c r="AM115" s="311">
        <f t="shared" si="92"/>
        <v>1051200</v>
      </c>
      <c r="AN115" s="311">
        <f t="shared" si="92"/>
        <v>1051200</v>
      </c>
      <c r="AO115" s="311">
        <f t="shared" si="92"/>
        <v>1051200</v>
      </c>
      <c r="AP115" s="311">
        <f t="shared" si="92"/>
        <v>1051200</v>
      </c>
      <c r="AQ115" s="311">
        <f t="shared" si="92"/>
        <v>1051200</v>
      </c>
      <c r="AR115" s="311">
        <f t="shared" si="92"/>
        <v>1051200</v>
      </c>
      <c r="AS115" s="311">
        <f t="shared" si="92"/>
        <v>1051200</v>
      </c>
      <c r="AT115" s="311">
        <f t="shared" si="92"/>
        <v>1051200</v>
      </c>
      <c r="AU115" s="311">
        <f t="shared" si="92"/>
        <v>1051200</v>
      </c>
      <c r="AV115" s="311">
        <f t="shared" si="92"/>
        <v>1051200</v>
      </c>
      <c r="AW115" s="311">
        <f t="shared" si="92"/>
        <v>1051200</v>
      </c>
      <c r="AX115" s="311">
        <f t="shared" si="92"/>
        <v>1051200</v>
      </c>
      <c r="AY115" s="419"/>
      <c r="AZ115" s="407"/>
      <c r="BA115" s="407"/>
      <c r="BB115" s="407"/>
      <c r="BC115" s="407"/>
      <c r="BD115" s="407"/>
    </row>
    <row r="116" spans="1:56" s="350" customFormat="1" ht="42.95" customHeight="1">
      <c r="A116" s="416">
        <v>43.4</v>
      </c>
      <c r="B116" s="408" t="s">
        <v>517</v>
      </c>
      <c r="C116" s="408" t="s">
        <v>430</v>
      </c>
      <c r="D116" s="348" t="str">
        <f t="shared" si="89"/>
        <v>CRC.Env</v>
      </c>
      <c r="E116" s="412" t="s">
        <v>864</v>
      </c>
      <c r="F116" s="410"/>
      <c r="G116" s="411" t="s">
        <v>842</v>
      </c>
      <c r="H116" s="417" t="s">
        <v>754</v>
      </c>
      <c r="I116" s="413">
        <f t="shared" ref="I116" si="93">IF(L116&gt;0,L116, "N/A")</f>
        <v>630054.65053076646</v>
      </c>
      <c r="J116" s="409" t="s">
        <v>843</v>
      </c>
      <c r="K116" s="414">
        <f>SUM(U117:AX117)</f>
        <v>1624836.1673699988</v>
      </c>
      <c r="L116" s="414">
        <f>SUMPRODUCT($U$1:$AX$1,U117:AX117)</f>
        <v>630054.65053076646</v>
      </c>
      <c r="M116" s="414">
        <f>SUMPRODUCT($U$2:$AX$2,U117:AX117)</f>
        <v>1039593.3424893188</v>
      </c>
      <c r="N116" s="184"/>
      <c r="O116" s="351" t="s">
        <v>750</v>
      </c>
      <c r="P116" s="351" t="s">
        <v>755</v>
      </c>
      <c r="Q116" s="351" t="s">
        <v>756</v>
      </c>
      <c r="R116" s="351" t="s">
        <v>709</v>
      </c>
      <c r="S116" s="300" t="s">
        <v>753</v>
      </c>
      <c r="T116" s="317"/>
      <c r="U116" s="312"/>
      <c r="V116" s="69"/>
      <c r="W116" s="69"/>
      <c r="X116" s="69"/>
      <c r="Y116" s="306"/>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415"/>
      <c r="AZ116" s="406"/>
      <c r="BA116" s="406"/>
      <c r="BB116" s="406"/>
      <c r="BC116" s="406"/>
      <c r="BD116" s="406"/>
    </row>
    <row r="117" spans="1:56" s="350" customFormat="1" ht="105" customHeight="1">
      <c r="A117" s="416"/>
      <c r="B117" s="408"/>
      <c r="C117" s="408"/>
      <c r="D117" s="348" t="str">
        <f t="shared" si="89"/>
        <v>.</v>
      </c>
      <c r="E117" s="412"/>
      <c r="F117" s="410"/>
      <c r="G117" s="411"/>
      <c r="H117" s="418"/>
      <c r="I117" s="408"/>
      <c r="J117" s="409"/>
      <c r="K117" s="414"/>
      <c r="L117" s="414"/>
      <c r="M117" s="414"/>
      <c r="N117" s="184"/>
      <c r="O117" s="372">
        <f>CRC_TravelDay</f>
        <v>150</v>
      </c>
      <c r="P117" s="361">
        <v>52</v>
      </c>
      <c r="Q117" s="348">
        <v>4.1100000000000002E-4</v>
      </c>
      <c r="R117" s="210">
        <f>51.43</f>
        <v>51.43</v>
      </c>
      <c r="S117" s="295">
        <f>O117*P117*365*Q117*R117</f>
        <v>60179.117309999994</v>
      </c>
      <c r="T117" s="318"/>
      <c r="U117" s="313"/>
      <c r="V117" s="307"/>
      <c r="W117" s="307"/>
      <c r="X117" s="311">
        <f>$S$117</f>
        <v>60179.117309999994</v>
      </c>
      <c r="Y117" s="311">
        <f t="shared" ref="Y117:AX117" si="94">$S$117</f>
        <v>60179.117309999994</v>
      </c>
      <c r="Z117" s="311">
        <f t="shared" si="94"/>
        <v>60179.117309999994</v>
      </c>
      <c r="AA117" s="311">
        <f t="shared" si="94"/>
        <v>60179.117309999994</v>
      </c>
      <c r="AB117" s="311">
        <f t="shared" si="94"/>
        <v>60179.117309999994</v>
      </c>
      <c r="AC117" s="311">
        <f t="shared" si="94"/>
        <v>60179.117309999994</v>
      </c>
      <c r="AD117" s="311">
        <f t="shared" si="94"/>
        <v>60179.117309999994</v>
      </c>
      <c r="AE117" s="311">
        <f t="shared" si="94"/>
        <v>60179.117309999994</v>
      </c>
      <c r="AF117" s="311">
        <f t="shared" si="94"/>
        <v>60179.117309999994</v>
      </c>
      <c r="AG117" s="311">
        <f t="shared" si="94"/>
        <v>60179.117309999994</v>
      </c>
      <c r="AH117" s="311">
        <f t="shared" si="94"/>
        <v>60179.117309999994</v>
      </c>
      <c r="AI117" s="311">
        <f t="shared" si="94"/>
        <v>60179.117309999994</v>
      </c>
      <c r="AJ117" s="311">
        <f t="shared" si="94"/>
        <v>60179.117309999994</v>
      </c>
      <c r="AK117" s="311">
        <f t="shared" si="94"/>
        <v>60179.117309999994</v>
      </c>
      <c r="AL117" s="311">
        <f t="shared" si="94"/>
        <v>60179.117309999994</v>
      </c>
      <c r="AM117" s="311">
        <f t="shared" si="94"/>
        <v>60179.117309999994</v>
      </c>
      <c r="AN117" s="311">
        <f t="shared" si="94"/>
        <v>60179.117309999994</v>
      </c>
      <c r="AO117" s="311">
        <f t="shared" si="94"/>
        <v>60179.117309999994</v>
      </c>
      <c r="AP117" s="311">
        <f t="shared" si="94"/>
        <v>60179.117309999994</v>
      </c>
      <c r="AQ117" s="311">
        <f t="shared" si="94"/>
        <v>60179.117309999994</v>
      </c>
      <c r="AR117" s="311">
        <f t="shared" si="94"/>
        <v>60179.117309999994</v>
      </c>
      <c r="AS117" s="311">
        <f t="shared" si="94"/>
        <v>60179.117309999994</v>
      </c>
      <c r="AT117" s="311">
        <f t="shared" si="94"/>
        <v>60179.117309999994</v>
      </c>
      <c r="AU117" s="311">
        <f t="shared" si="94"/>
        <v>60179.117309999994</v>
      </c>
      <c r="AV117" s="311">
        <f t="shared" si="94"/>
        <v>60179.117309999994</v>
      </c>
      <c r="AW117" s="311">
        <f t="shared" si="94"/>
        <v>60179.117309999994</v>
      </c>
      <c r="AX117" s="311">
        <f t="shared" si="94"/>
        <v>60179.117309999994</v>
      </c>
      <c r="AY117" s="419"/>
      <c r="AZ117" s="407"/>
      <c r="BA117" s="407"/>
      <c r="BB117" s="407"/>
      <c r="BC117" s="407"/>
      <c r="BD117" s="407"/>
    </row>
    <row r="118" spans="1:56" s="162" customFormat="1" ht="42.95" customHeight="1">
      <c r="A118" s="408">
        <v>44</v>
      </c>
      <c r="B118" s="408" t="s">
        <v>517</v>
      </c>
      <c r="C118" s="408" t="s">
        <v>438</v>
      </c>
      <c r="D118" s="213" t="str">
        <f t="shared" si="60"/>
        <v>CRC.Soc</v>
      </c>
      <c r="E118" s="412" t="s">
        <v>523</v>
      </c>
      <c r="F118" s="410"/>
      <c r="G118" s="411" t="s">
        <v>844</v>
      </c>
      <c r="H118" s="417" t="s">
        <v>845</v>
      </c>
      <c r="I118" s="413" t="str">
        <f t="shared" ref="I118" si="95">IF(L118&gt;0,L118, "N/A")</f>
        <v>N/A</v>
      </c>
      <c r="J118" s="409" t="s">
        <v>526</v>
      </c>
      <c r="K118" s="414">
        <f>SUM(U119:AX119)</f>
        <v>0</v>
      </c>
      <c r="L118" s="414">
        <f>SUMPRODUCT($U$1:$AX$1,U119:AX119)</f>
        <v>0</v>
      </c>
      <c r="M118" s="414">
        <f>SUMPRODUCT($U$2:$AX$2,U119:AX119)</f>
        <v>0</v>
      </c>
      <c r="N118" s="184"/>
      <c r="O118" s="164"/>
      <c r="P118" s="247"/>
      <c r="Q118" s="247"/>
      <c r="R118" s="247"/>
      <c r="S118" s="300"/>
      <c r="T118" s="317"/>
      <c r="U118" s="190"/>
      <c r="V118" s="190"/>
      <c r="W118" s="190"/>
      <c r="X118" s="190"/>
      <c r="Y118" s="192"/>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415"/>
      <c r="AZ118" s="406"/>
      <c r="BA118" s="406"/>
      <c r="BB118" s="406"/>
      <c r="BC118" s="406"/>
      <c r="BD118" s="406"/>
    </row>
    <row r="119" spans="1:56" s="162" customFormat="1" ht="84" customHeight="1">
      <c r="A119" s="408"/>
      <c r="B119" s="408"/>
      <c r="C119" s="408"/>
      <c r="D119" s="213" t="str">
        <f t="shared" si="60"/>
        <v>.</v>
      </c>
      <c r="E119" s="412"/>
      <c r="F119" s="410"/>
      <c r="G119" s="411"/>
      <c r="H119" s="418"/>
      <c r="I119" s="408"/>
      <c r="J119" s="409"/>
      <c r="K119" s="414"/>
      <c r="L119" s="414"/>
      <c r="M119" s="414"/>
      <c r="N119" s="184"/>
      <c r="P119" s="198"/>
      <c r="Q119" s="202"/>
      <c r="R119" s="294"/>
      <c r="S119" s="295"/>
      <c r="T119" s="318"/>
      <c r="U119" s="197"/>
      <c r="V119" s="197"/>
      <c r="W119" s="197"/>
      <c r="X119" s="212"/>
      <c r="Y119" s="32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419"/>
      <c r="AZ119" s="407"/>
      <c r="BA119" s="407"/>
      <c r="BB119" s="407"/>
      <c r="BC119" s="407"/>
      <c r="BD119" s="407"/>
    </row>
    <row r="120" spans="1:56" s="162" customFormat="1" ht="42.95" customHeight="1">
      <c r="A120" s="408">
        <v>45</v>
      </c>
      <c r="B120" s="408" t="s">
        <v>517</v>
      </c>
      <c r="C120" s="408" t="s">
        <v>438</v>
      </c>
      <c r="D120" s="213" t="str">
        <f t="shared" si="60"/>
        <v>CRC.Soc</v>
      </c>
      <c r="E120" s="412" t="s">
        <v>524</v>
      </c>
      <c r="F120" s="410"/>
      <c r="G120" s="411" t="s">
        <v>846</v>
      </c>
      <c r="H120" s="417" t="s">
        <v>599</v>
      </c>
      <c r="I120" s="413" t="str">
        <f t="shared" ref="I120" si="96">IF(L120&gt;0,L120, "N/A")</f>
        <v>N/A</v>
      </c>
      <c r="J120" s="409" t="s">
        <v>526</v>
      </c>
      <c r="K120" s="414">
        <f>SUM(U121:AX121)</f>
        <v>0</v>
      </c>
      <c r="L120" s="414">
        <f>SUMPRODUCT($U$1:$AX$1,U121:AX121)</f>
        <v>0</v>
      </c>
      <c r="M120" s="414">
        <f>SUMPRODUCT($U$2:$AX$2,U121:AX121)</f>
        <v>0</v>
      </c>
      <c r="N120" s="184"/>
      <c r="O120" s="164"/>
      <c r="P120" s="247"/>
      <c r="Q120" s="247"/>
      <c r="R120" s="247"/>
      <c r="S120" s="300"/>
      <c r="T120" s="317"/>
      <c r="U120" s="190"/>
      <c r="V120" s="190"/>
      <c r="W120" s="190"/>
      <c r="X120" s="190"/>
      <c r="Y120" s="192"/>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415"/>
      <c r="AZ120" s="406"/>
      <c r="BA120" s="406"/>
      <c r="BB120" s="406"/>
      <c r="BC120" s="406"/>
      <c r="BD120" s="406"/>
    </row>
    <row r="121" spans="1:56" s="162" customFormat="1" ht="83.1" customHeight="1">
      <c r="A121" s="408"/>
      <c r="B121" s="408"/>
      <c r="C121" s="408"/>
      <c r="D121" s="213" t="str">
        <f t="shared" si="60"/>
        <v>.</v>
      </c>
      <c r="E121" s="412"/>
      <c r="F121" s="410"/>
      <c r="G121" s="411"/>
      <c r="H121" s="418"/>
      <c r="I121" s="408"/>
      <c r="J121" s="409"/>
      <c r="K121" s="414"/>
      <c r="L121" s="414"/>
      <c r="M121" s="414"/>
      <c r="N121" s="184"/>
      <c r="P121" s="198"/>
      <c r="Q121" s="202"/>
      <c r="R121" s="294"/>
      <c r="S121" s="295"/>
      <c r="T121" s="318"/>
      <c r="U121" s="197"/>
      <c r="V121" s="197"/>
      <c r="W121" s="197"/>
      <c r="X121" s="212"/>
      <c r="Y121" s="32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419"/>
      <c r="AZ121" s="407"/>
      <c r="BA121" s="407"/>
      <c r="BB121" s="407"/>
      <c r="BC121" s="407"/>
      <c r="BD121" s="407"/>
    </row>
    <row r="122" spans="1:56" s="162" customFormat="1" ht="42.95" customHeight="1">
      <c r="A122" s="408">
        <v>46</v>
      </c>
      <c r="B122" s="408" t="s">
        <v>517</v>
      </c>
      <c r="C122" s="408" t="s">
        <v>438</v>
      </c>
      <c r="D122" s="213" t="str">
        <f t="shared" si="60"/>
        <v>CRC.Soc</v>
      </c>
      <c r="E122" s="412" t="s">
        <v>525</v>
      </c>
      <c r="F122" s="410"/>
      <c r="G122" s="411" t="s">
        <v>566</v>
      </c>
      <c r="H122" s="417" t="s">
        <v>600</v>
      </c>
      <c r="I122" s="413" t="str">
        <f t="shared" ref="I122" si="97">IF(L122&gt;0,L122, "N/A")</f>
        <v>N/A</v>
      </c>
      <c r="J122" s="409" t="s">
        <v>526</v>
      </c>
      <c r="K122" s="414">
        <f>SUM(U123:AX123)</f>
        <v>0</v>
      </c>
      <c r="L122" s="414">
        <f>SUMPRODUCT($U$1:$AX$1,U123:AX123)</f>
        <v>0</v>
      </c>
      <c r="M122" s="414">
        <f>SUMPRODUCT($U$2:$AX$2,U123:AX123)</f>
        <v>0</v>
      </c>
      <c r="N122" s="184"/>
      <c r="O122" s="164"/>
      <c r="P122" s="247"/>
      <c r="Q122" s="247"/>
      <c r="R122" s="247"/>
      <c r="S122" s="300"/>
      <c r="T122" s="317"/>
      <c r="U122" s="190"/>
      <c r="V122" s="190"/>
      <c r="W122" s="190"/>
      <c r="X122" s="190"/>
      <c r="Y122" s="192"/>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415"/>
      <c r="AZ122" s="406"/>
      <c r="BA122" s="406"/>
      <c r="BB122" s="406"/>
      <c r="BC122" s="406"/>
      <c r="BD122" s="406"/>
    </row>
    <row r="123" spans="1:56" s="162" customFormat="1" ht="93" customHeight="1">
      <c r="A123" s="408"/>
      <c r="B123" s="408"/>
      <c r="C123" s="408"/>
      <c r="D123" s="213" t="str">
        <f t="shared" si="60"/>
        <v>.</v>
      </c>
      <c r="E123" s="412"/>
      <c r="F123" s="410"/>
      <c r="G123" s="411"/>
      <c r="H123" s="418"/>
      <c r="I123" s="408"/>
      <c r="J123" s="409"/>
      <c r="K123" s="414"/>
      <c r="L123" s="414"/>
      <c r="M123" s="414"/>
      <c r="N123" s="184"/>
      <c r="P123" s="198"/>
      <c r="Q123" s="202"/>
      <c r="R123" s="294"/>
      <c r="S123" s="295"/>
      <c r="T123" s="318"/>
      <c r="U123" s="197"/>
      <c r="V123" s="197"/>
      <c r="W123" s="197"/>
      <c r="X123" s="212"/>
      <c r="Y123" s="32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419"/>
      <c r="AZ123" s="407"/>
      <c r="BA123" s="407"/>
      <c r="BB123" s="407"/>
      <c r="BC123" s="407"/>
      <c r="BD123" s="407"/>
    </row>
    <row r="124" spans="1:56" s="162" customFormat="1" ht="42.95" customHeight="1">
      <c r="A124" s="408">
        <v>48</v>
      </c>
      <c r="B124" s="408" t="s">
        <v>517</v>
      </c>
      <c r="C124" s="408" t="s">
        <v>438</v>
      </c>
      <c r="D124" s="213" t="str">
        <f t="shared" si="60"/>
        <v>CRC.Soc</v>
      </c>
      <c r="E124" s="412" t="s">
        <v>663</v>
      </c>
      <c r="F124" s="410"/>
      <c r="G124" s="411" t="s">
        <v>847</v>
      </c>
      <c r="H124" s="417" t="s">
        <v>601</v>
      </c>
      <c r="I124" s="413" t="str">
        <f t="shared" ref="I124" si="98">IF(L124&gt;0,L124, "N/A")</f>
        <v>N/A</v>
      </c>
      <c r="J124" s="409" t="s">
        <v>526</v>
      </c>
      <c r="K124" s="414">
        <f>SUM(U125:AX125)</f>
        <v>0</v>
      </c>
      <c r="L124" s="414">
        <f>SUMPRODUCT($U$1:$AX$1,U125:AX125)</f>
        <v>0</v>
      </c>
      <c r="M124" s="414">
        <f>SUMPRODUCT($U$2:$AX$2,U125:AX125)</f>
        <v>0</v>
      </c>
      <c r="N124" s="184"/>
      <c r="O124" s="164"/>
      <c r="P124" s="247"/>
      <c r="Q124" s="247"/>
      <c r="R124" s="247"/>
      <c r="S124" s="300"/>
      <c r="T124" s="317"/>
      <c r="U124" s="190"/>
      <c r="V124" s="190"/>
      <c r="W124" s="190"/>
      <c r="X124" s="190"/>
      <c r="Y124" s="192"/>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415"/>
      <c r="AZ124" s="406"/>
      <c r="BA124" s="406"/>
      <c r="BB124" s="406"/>
      <c r="BC124" s="406"/>
      <c r="BD124" s="406"/>
    </row>
    <row r="125" spans="1:56" s="162" customFormat="1" ht="42.95" customHeight="1">
      <c r="A125" s="408"/>
      <c r="B125" s="408"/>
      <c r="C125" s="408"/>
      <c r="D125" s="213" t="str">
        <f t="shared" si="60"/>
        <v>.</v>
      </c>
      <c r="E125" s="412"/>
      <c r="F125" s="410"/>
      <c r="G125" s="411"/>
      <c r="H125" s="418"/>
      <c r="I125" s="408"/>
      <c r="J125" s="409"/>
      <c r="K125" s="414"/>
      <c r="L125" s="414"/>
      <c r="M125" s="414"/>
      <c r="N125" s="184"/>
      <c r="P125" s="198"/>
      <c r="Q125" s="202"/>
      <c r="R125" s="294"/>
      <c r="S125" s="295"/>
      <c r="T125" s="318"/>
      <c r="U125" s="197"/>
      <c r="V125" s="197"/>
      <c r="W125" s="197"/>
      <c r="X125" s="212"/>
      <c r="Y125" s="32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419"/>
      <c r="AZ125" s="407"/>
      <c r="BA125" s="407"/>
      <c r="BB125" s="407"/>
      <c r="BC125" s="407"/>
      <c r="BD125" s="407"/>
    </row>
    <row r="126" spans="1:56" s="162" customFormat="1" ht="42.95" customHeight="1">
      <c r="A126" s="408">
        <v>49</v>
      </c>
      <c r="B126" s="408" t="s">
        <v>517</v>
      </c>
      <c r="C126" s="408" t="s">
        <v>123</v>
      </c>
      <c r="D126" s="213" t="str">
        <f t="shared" si="60"/>
        <v>CRC.Res</v>
      </c>
      <c r="E126" s="412" t="s">
        <v>567</v>
      </c>
      <c r="F126" s="410"/>
      <c r="G126" s="411" t="s">
        <v>602</v>
      </c>
      <c r="H126" s="417" t="s">
        <v>603</v>
      </c>
      <c r="I126" s="413" t="str">
        <f t="shared" ref="I126" si="99">IF(L126&gt;0,L126, "N/A")</f>
        <v>N/A</v>
      </c>
      <c r="J126" s="409" t="s">
        <v>526</v>
      </c>
      <c r="K126" s="414">
        <f>SUM(U127:AX127)</f>
        <v>0</v>
      </c>
      <c r="L126" s="414">
        <f>SUMPRODUCT($U$1:$AX$1,U127:AX127)</f>
        <v>0</v>
      </c>
      <c r="M126" s="414">
        <f>SUMPRODUCT($U$2:$AX$2,U127:AX127)</f>
        <v>0</v>
      </c>
      <c r="N126" s="184"/>
      <c r="O126" s="164"/>
      <c r="P126" s="247"/>
      <c r="Q126" s="247"/>
      <c r="R126" s="247"/>
      <c r="S126" s="300"/>
      <c r="T126" s="317"/>
      <c r="U126" s="190"/>
      <c r="V126" s="190"/>
      <c r="W126" s="190"/>
      <c r="X126" s="190"/>
      <c r="Y126" s="192"/>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415"/>
      <c r="AZ126" s="406"/>
      <c r="BA126" s="406"/>
      <c r="BB126" s="406"/>
      <c r="BC126" s="406"/>
      <c r="BD126" s="406"/>
    </row>
    <row r="127" spans="1:56" s="162" customFormat="1" ht="69" customHeight="1">
      <c r="A127" s="408"/>
      <c r="B127" s="408"/>
      <c r="C127" s="408"/>
      <c r="D127" s="213" t="str">
        <f t="shared" si="60"/>
        <v>.</v>
      </c>
      <c r="E127" s="412"/>
      <c r="F127" s="410"/>
      <c r="G127" s="411"/>
      <c r="H127" s="418"/>
      <c r="I127" s="408"/>
      <c r="J127" s="409"/>
      <c r="K127" s="414"/>
      <c r="L127" s="414"/>
      <c r="M127" s="414"/>
      <c r="N127" s="184"/>
      <c r="P127" s="198"/>
      <c r="Q127" s="202"/>
      <c r="R127" s="294"/>
      <c r="S127" s="295"/>
      <c r="T127" s="318"/>
      <c r="U127" s="197"/>
      <c r="V127" s="197"/>
      <c r="W127" s="197"/>
      <c r="X127" s="212"/>
      <c r="Y127" s="32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419"/>
      <c r="AZ127" s="407"/>
      <c r="BA127" s="407"/>
      <c r="BB127" s="407"/>
      <c r="BC127" s="407"/>
      <c r="BD127" s="407"/>
    </row>
    <row r="128" spans="1:56" s="244" customFormat="1" ht="42.95" customHeight="1">
      <c r="A128" s="408">
        <v>49</v>
      </c>
      <c r="B128" s="408" t="s">
        <v>517</v>
      </c>
      <c r="C128" s="408" t="s">
        <v>123</v>
      </c>
      <c r="D128" s="243" t="str">
        <f t="shared" ref="D128:D129" si="100">CONCATENATE(B128, ".", C128)</f>
        <v>CRC.Res</v>
      </c>
      <c r="E128" s="412" t="s">
        <v>664</v>
      </c>
      <c r="F128" s="410"/>
      <c r="G128" s="411" t="s">
        <v>650</v>
      </c>
      <c r="H128" s="417" t="s">
        <v>848</v>
      </c>
      <c r="I128" s="413" t="str">
        <f t="shared" ref="I128" si="101">IF(L128&gt;0,L128, "N/A")</f>
        <v>N/A</v>
      </c>
      <c r="J128" s="409" t="s">
        <v>892</v>
      </c>
      <c r="K128" s="414">
        <f>SUM(U129:AX129)</f>
        <v>0</v>
      </c>
      <c r="L128" s="414">
        <f>SUMPRODUCT($U$1:$AX$1,U129:AX129)</f>
        <v>0</v>
      </c>
      <c r="M128" s="414">
        <f>SUMPRODUCT($U$2:$AX$2,U129:AX129)</f>
        <v>0</v>
      </c>
      <c r="N128" s="184"/>
      <c r="O128" s="164"/>
      <c r="P128" s="247"/>
      <c r="Q128" s="247"/>
      <c r="R128" s="247"/>
      <c r="S128" s="300"/>
      <c r="T128" s="317"/>
      <c r="U128" s="190"/>
      <c r="V128" s="190"/>
      <c r="W128" s="190"/>
      <c r="X128" s="190"/>
      <c r="Y128" s="192"/>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415"/>
      <c r="AZ128" s="406"/>
      <c r="BA128" s="406"/>
      <c r="BB128" s="406"/>
      <c r="BC128" s="406"/>
      <c r="BD128" s="406"/>
    </row>
    <row r="129" spans="1:56" s="244" customFormat="1" ht="78" customHeight="1">
      <c r="A129" s="408"/>
      <c r="B129" s="408"/>
      <c r="C129" s="408"/>
      <c r="D129" s="243" t="str">
        <f t="shared" si="100"/>
        <v>.</v>
      </c>
      <c r="E129" s="412"/>
      <c r="F129" s="410"/>
      <c r="G129" s="411"/>
      <c r="H129" s="418"/>
      <c r="I129" s="408"/>
      <c r="J129" s="409"/>
      <c r="K129" s="414"/>
      <c r="L129" s="414"/>
      <c r="M129" s="414"/>
      <c r="N129" s="184"/>
      <c r="P129" s="198"/>
      <c r="Q129" s="202"/>
      <c r="R129" s="294"/>
      <c r="S129" s="295"/>
      <c r="T129" s="318"/>
      <c r="U129" s="197"/>
      <c r="V129" s="197"/>
      <c r="W129" s="197"/>
      <c r="X129" s="212"/>
      <c r="Y129" s="32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419"/>
      <c r="AZ129" s="407"/>
      <c r="BA129" s="407"/>
      <c r="BB129" s="407"/>
      <c r="BC129" s="407"/>
      <c r="BD129" s="407"/>
    </row>
    <row r="130" spans="1:56" s="162" customFormat="1" ht="42.95" customHeight="1">
      <c r="A130" s="416">
        <v>50</v>
      </c>
      <c r="B130" s="408" t="s">
        <v>517</v>
      </c>
      <c r="C130" s="408" t="s">
        <v>123</v>
      </c>
      <c r="D130" s="213" t="str">
        <f t="shared" si="60"/>
        <v>CRC.Res</v>
      </c>
      <c r="E130" s="412" t="s">
        <v>527</v>
      </c>
      <c r="F130" s="410"/>
      <c r="G130" s="411" t="s">
        <v>568</v>
      </c>
      <c r="H130" s="417" t="s">
        <v>849</v>
      </c>
      <c r="I130" s="413" t="str">
        <f t="shared" ref="I130" si="102">IF(L130&gt;0,L130, "N/A")</f>
        <v>N/A</v>
      </c>
      <c r="J130" s="409" t="s">
        <v>892</v>
      </c>
      <c r="K130" s="414">
        <f>SUM(U131:AX131)</f>
        <v>0</v>
      </c>
      <c r="L130" s="414">
        <f>SUMPRODUCT($U$1:$AX$1,U131:AX131)</f>
        <v>0</v>
      </c>
      <c r="M130" s="414">
        <f>SUMPRODUCT($U$2:$AX$2,U131:AX131)</f>
        <v>0</v>
      </c>
      <c r="N130" s="184"/>
      <c r="O130" s="164"/>
      <c r="P130" s="247"/>
      <c r="Q130" s="247"/>
      <c r="R130" s="247"/>
      <c r="S130" s="300"/>
      <c r="T130" s="317"/>
      <c r="U130" s="190"/>
      <c r="V130" s="190"/>
      <c r="W130" s="190"/>
      <c r="X130" s="190"/>
      <c r="Y130" s="192"/>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415"/>
      <c r="AZ130" s="406"/>
      <c r="BA130" s="406"/>
      <c r="BB130" s="406"/>
      <c r="BC130" s="406"/>
      <c r="BD130" s="406"/>
    </row>
    <row r="131" spans="1:56" s="162" customFormat="1" ht="74.099999999999994" customHeight="1">
      <c r="A131" s="416"/>
      <c r="B131" s="408"/>
      <c r="C131" s="408"/>
      <c r="D131" s="213" t="str">
        <f t="shared" si="60"/>
        <v>.</v>
      </c>
      <c r="E131" s="412"/>
      <c r="F131" s="410"/>
      <c r="G131" s="411"/>
      <c r="H131" s="418"/>
      <c r="I131" s="408"/>
      <c r="J131" s="409"/>
      <c r="K131" s="414"/>
      <c r="L131" s="414"/>
      <c r="M131" s="414"/>
      <c r="N131" s="184"/>
      <c r="P131" s="198"/>
      <c r="Q131" s="202"/>
      <c r="R131" s="294"/>
      <c r="S131" s="295"/>
      <c r="T131" s="318"/>
      <c r="U131" s="197"/>
      <c r="V131" s="197"/>
      <c r="W131" s="197"/>
      <c r="X131" s="212"/>
      <c r="Y131" s="32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419"/>
      <c r="AZ131" s="407"/>
      <c r="BA131" s="407"/>
      <c r="BB131" s="407"/>
      <c r="BC131" s="407"/>
      <c r="BD131" s="407"/>
    </row>
    <row r="132" spans="1:56" s="162" customFormat="1" ht="42.95" customHeight="1">
      <c r="A132" s="408">
        <v>51</v>
      </c>
      <c r="B132" s="408" t="s">
        <v>517</v>
      </c>
      <c r="C132" s="408" t="s">
        <v>462</v>
      </c>
      <c r="D132" s="213" t="str">
        <f t="shared" si="60"/>
        <v>CRC.Life</v>
      </c>
      <c r="E132" s="412" t="s">
        <v>528</v>
      </c>
      <c r="F132" s="410"/>
      <c r="G132" s="411" t="s">
        <v>850</v>
      </c>
      <c r="H132" s="417" t="s">
        <v>605</v>
      </c>
      <c r="I132" s="413">
        <f t="shared" ref="I132" si="103">IF(L132&gt;0,L132, "N/A")</f>
        <v>33539245.964713074</v>
      </c>
      <c r="J132" s="409" t="s">
        <v>887</v>
      </c>
      <c r="K132" s="414">
        <f>SUM(U133:AX133)</f>
        <v>37100563</v>
      </c>
      <c r="L132" s="414">
        <f>SUMPRODUCT($U$1:$AX$1,U133:AX133)</f>
        <v>33539245.964713074</v>
      </c>
      <c r="M132" s="414">
        <f>SUMPRODUCT($U$2:$AX$2,U133:AX133)</f>
        <v>35495401.494014516</v>
      </c>
      <c r="N132" s="184"/>
      <c r="O132" s="164"/>
      <c r="P132" s="247"/>
      <c r="Q132" s="247"/>
      <c r="R132" s="247" t="s">
        <v>530</v>
      </c>
      <c r="S132" s="300" t="s">
        <v>531</v>
      </c>
      <c r="T132" s="317"/>
      <c r="U132" s="190"/>
      <c r="V132" s="190"/>
      <c r="W132" s="190"/>
      <c r="X132" s="190"/>
      <c r="Y132" s="192"/>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415"/>
      <c r="AZ132" s="406"/>
      <c r="BA132" s="406"/>
      <c r="BB132" s="406"/>
      <c r="BC132" s="406"/>
      <c r="BD132" s="406"/>
    </row>
    <row r="133" spans="1:56" s="162" customFormat="1" ht="42.95" customHeight="1">
      <c r="A133" s="408"/>
      <c r="B133" s="408"/>
      <c r="C133" s="408"/>
      <c r="D133" s="213" t="str">
        <f t="shared" si="60"/>
        <v>.</v>
      </c>
      <c r="E133" s="412"/>
      <c r="F133" s="410"/>
      <c r="G133" s="411"/>
      <c r="H133" s="418"/>
      <c r="I133" s="408"/>
      <c r="J133" s="409"/>
      <c r="K133" s="414"/>
      <c r="L133" s="414"/>
      <c r="M133" s="414"/>
      <c r="N133" s="184"/>
      <c r="P133" s="198"/>
      <c r="Q133" s="202"/>
      <c r="R133" s="294">
        <v>37100563</v>
      </c>
      <c r="S133" s="295">
        <f>R133/2</f>
        <v>18550281.5</v>
      </c>
      <c r="T133" s="318"/>
      <c r="U133" s="197"/>
      <c r="V133" s="197">
        <f>$S$133</f>
        <v>18550281.5</v>
      </c>
      <c r="W133" s="197">
        <f>$S$133</f>
        <v>18550281.5</v>
      </c>
      <c r="X133" s="212"/>
      <c r="Y133" s="32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419"/>
      <c r="AZ133" s="407"/>
      <c r="BA133" s="407"/>
      <c r="BB133" s="407"/>
      <c r="BC133" s="407"/>
      <c r="BD133" s="407"/>
    </row>
    <row r="134" spans="1:56" s="162" customFormat="1" ht="42.95" customHeight="1">
      <c r="A134" s="408">
        <v>51</v>
      </c>
      <c r="B134" s="408" t="s">
        <v>517</v>
      </c>
      <c r="C134" s="408" t="s">
        <v>462</v>
      </c>
      <c r="D134" s="213" t="str">
        <f t="shared" si="60"/>
        <v>CRC.Life</v>
      </c>
      <c r="E134" s="412" t="s">
        <v>532</v>
      </c>
      <c r="F134" s="410"/>
      <c r="G134" s="411" t="s">
        <v>604</v>
      </c>
      <c r="H134" s="417" t="s">
        <v>605</v>
      </c>
      <c r="I134" s="413">
        <f t="shared" ref="I134" si="104">IF(L134&gt;0,L134, "N/A")</f>
        <v>16181253.642239496</v>
      </c>
      <c r="J134" s="409" t="s">
        <v>887</v>
      </c>
      <c r="K134" s="414">
        <f>SUM(U135:AX135)</f>
        <v>17899437</v>
      </c>
      <c r="L134" s="414">
        <f>SUMPRODUCT($U$1:$AX$1,U135:AX135)</f>
        <v>16181253.642239496</v>
      </c>
      <c r="M134" s="414">
        <f>SUMPRODUCT($U$2:$AX$2,U135:AX135)</f>
        <v>17125015.133377321</v>
      </c>
      <c r="N134" s="184"/>
      <c r="O134" s="164"/>
      <c r="P134" s="247"/>
      <c r="Q134" s="247"/>
      <c r="R134" s="247" t="s">
        <v>530</v>
      </c>
      <c r="S134" s="300" t="s">
        <v>531</v>
      </c>
      <c r="T134" s="317"/>
      <c r="U134" s="190"/>
      <c r="V134" s="190"/>
      <c r="W134" s="190"/>
      <c r="X134" s="190"/>
      <c r="Y134" s="192"/>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415"/>
      <c r="AZ134" s="406"/>
      <c r="BA134" s="406"/>
      <c r="BB134" s="406"/>
      <c r="BC134" s="406"/>
      <c r="BD134" s="406"/>
    </row>
    <row r="135" spans="1:56" s="162" customFormat="1" ht="42.95" customHeight="1">
      <c r="A135" s="408"/>
      <c r="B135" s="408"/>
      <c r="C135" s="408"/>
      <c r="D135" s="213" t="str">
        <f t="shared" si="60"/>
        <v>.</v>
      </c>
      <c r="E135" s="412"/>
      <c r="F135" s="410"/>
      <c r="G135" s="411"/>
      <c r="H135" s="418"/>
      <c r="I135" s="408"/>
      <c r="J135" s="409"/>
      <c r="K135" s="414"/>
      <c r="L135" s="414"/>
      <c r="M135" s="414"/>
      <c r="N135" s="184"/>
      <c r="P135" s="198"/>
      <c r="Q135" s="202"/>
      <c r="R135" s="294">
        <v>17899437</v>
      </c>
      <c r="S135" s="295">
        <f>R135/2</f>
        <v>8949718.5</v>
      </c>
      <c r="T135" s="318"/>
      <c r="U135" s="197"/>
      <c r="V135" s="197">
        <f>$S$135</f>
        <v>8949718.5</v>
      </c>
      <c r="W135" s="197">
        <f>$S$135</f>
        <v>8949718.5</v>
      </c>
      <c r="X135" s="212"/>
      <c r="Y135" s="32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419"/>
      <c r="AZ135" s="407"/>
      <c r="BA135" s="407"/>
      <c r="BB135" s="407"/>
      <c r="BC135" s="407"/>
      <c r="BD135" s="407"/>
    </row>
    <row r="136" spans="1:56" s="162" customFormat="1" ht="42.95" customHeight="1">
      <c r="A136" s="408">
        <v>52</v>
      </c>
      <c r="B136" s="408" t="s">
        <v>517</v>
      </c>
      <c r="C136" s="408" t="s">
        <v>462</v>
      </c>
      <c r="D136" s="213" t="str">
        <f t="shared" si="60"/>
        <v>CRC.Life</v>
      </c>
      <c r="E136" s="412" t="s">
        <v>908</v>
      </c>
      <c r="F136" s="410"/>
      <c r="G136" s="420" t="s">
        <v>907</v>
      </c>
      <c r="H136" s="417" t="s">
        <v>533</v>
      </c>
      <c r="I136" s="413">
        <f t="shared" ref="I136" si="105">IF(L136&gt;0,L136, "N/A")</f>
        <v>11652903.847881155</v>
      </c>
      <c r="J136" s="409" t="s">
        <v>529</v>
      </c>
      <c r="K136" s="414">
        <f>SUM(U137:AX137)</f>
        <v>30051456.030000009</v>
      </c>
      <c r="L136" s="414">
        <f>SUMPRODUCT($U$1:$AX$1,U137:AX137)</f>
        <v>11652903.847881155</v>
      </c>
      <c r="M136" s="414">
        <f>SUMPRODUCT($U$2:$AX$2,U137:AX137)</f>
        <v>19227349.961975813</v>
      </c>
      <c r="N136" s="184"/>
      <c r="O136" s="164"/>
      <c r="P136" s="164"/>
      <c r="Q136" s="247" t="s">
        <v>534</v>
      </c>
      <c r="R136" s="247" t="s">
        <v>535</v>
      </c>
      <c r="S136" s="300" t="s">
        <v>536</v>
      </c>
      <c r="T136" s="317"/>
      <c r="U136" s="190"/>
      <c r="V136" s="190"/>
      <c r="W136" s="190"/>
      <c r="X136" s="190"/>
      <c r="Y136" s="192"/>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415"/>
      <c r="AZ136" s="406"/>
      <c r="BA136" s="406"/>
      <c r="BB136" s="406"/>
      <c r="BC136" s="406"/>
      <c r="BD136" s="406"/>
    </row>
    <row r="137" spans="1:56" s="162" customFormat="1" ht="42.95" customHeight="1">
      <c r="A137" s="408"/>
      <c r="B137" s="408"/>
      <c r="C137" s="408"/>
      <c r="D137" s="213" t="str">
        <f t="shared" si="60"/>
        <v>.</v>
      </c>
      <c r="E137" s="412"/>
      <c r="F137" s="410"/>
      <c r="G137" s="420"/>
      <c r="H137" s="418"/>
      <c r="I137" s="408"/>
      <c r="J137" s="409"/>
      <c r="K137" s="414"/>
      <c r="L137" s="414"/>
      <c r="M137" s="414"/>
      <c r="N137" s="184"/>
      <c r="P137" s="243"/>
      <c r="Q137" s="198">
        <f>K132</f>
        <v>37100563</v>
      </c>
      <c r="R137" s="297">
        <v>0.03</v>
      </c>
      <c r="S137" s="295">
        <f>Q137*R137</f>
        <v>1113016.8899999999</v>
      </c>
      <c r="T137" s="318"/>
      <c r="U137" s="197"/>
      <c r="V137" s="197"/>
      <c r="W137" s="197"/>
      <c r="X137" s="212">
        <f>$S$137</f>
        <v>1113016.8899999999</v>
      </c>
      <c r="Y137" s="322">
        <f t="shared" ref="Y137:AX137" si="106">$S$137</f>
        <v>1113016.8899999999</v>
      </c>
      <c r="Z137" s="212">
        <f t="shared" si="106"/>
        <v>1113016.8899999999</v>
      </c>
      <c r="AA137" s="212">
        <f t="shared" si="106"/>
        <v>1113016.8899999999</v>
      </c>
      <c r="AB137" s="212">
        <f t="shared" si="106"/>
        <v>1113016.8899999999</v>
      </c>
      <c r="AC137" s="212">
        <f t="shared" si="106"/>
        <v>1113016.8899999999</v>
      </c>
      <c r="AD137" s="212">
        <f t="shared" si="106"/>
        <v>1113016.8899999999</v>
      </c>
      <c r="AE137" s="212">
        <f t="shared" si="106"/>
        <v>1113016.8899999999</v>
      </c>
      <c r="AF137" s="212">
        <f t="shared" si="106"/>
        <v>1113016.8899999999</v>
      </c>
      <c r="AG137" s="212">
        <f t="shared" si="106"/>
        <v>1113016.8899999999</v>
      </c>
      <c r="AH137" s="212">
        <f t="shared" si="106"/>
        <v>1113016.8899999999</v>
      </c>
      <c r="AI137" s="212">
        <f t="shared" si="106"/>
        <v>1113016.8899999999</v>
      </c>
      <c r="AJ137" s="212">
        <f t="shared" si="106"/>
        <v>1113016.8899999999</v>
      </c>
      <c r="AK137" s="212">
        <f t="shared" si="106"/>
        <v>1113016.8899999999</v>
      </c>
      <c r="AL137" s="212">
        <f t="shared" si="106"/>
        <v>1113016.8899999999</v>
      </c>
      <c r="AM137" s="212">
        <f t="shared" si="106"/>
        <v>1113016.8899999999</v>
      </c>
      <c r="AN137" s="212">
        <f t="shared" si="106"/>
        <v>1113016.8899999999</v>
      </c>
      <c r="AO137" s="212">
        <f t="shared" si="106"/>
        <v>1113016.8899999999</v>
      </c>
      <c r="AP137" s="212">
        <f t="shared" si="106"/>
        <v>1113016.8899999999</v>
      </c>
      <c r="AQ137" s="212">
        <f t="shared" si="106"/>
        <v>1113016.8899999999</v>
      </c>
      <c r="AR137" s="212">
        <f t="shared" si="106"/>
        <v>1113016.8899999999</v>
      </c>
      <c r="AS137" s="212">
        <f t="shared" si="106"/>
        <v>1113016.8899999999</v>
      </c>
      <c r="AT137" s="212">
        <f t="shared" si="106"/>
        <v>1113016.8899999999</v>
      </c>
      <c r="AU137" s="212">
        <f t="shared" si="106"/>
        <v>1113016.8899999999</v>
      </c>
      <c r="AV137" s="212">
        <f t="shared" si="106"/>
        <v>1113016.8899999999</v>
      </c>
      <c r="AW137" s="212">
        <f t="shared" si="106"/>
        <v>1113016.8899999999</v>
      </c>
      <c r="AX137" s="212">
        <f t="shared" si="106"/>
        <v>1113016.8899999999</v>
      </c>
      <c r="AY137" s="419"/>
      <c r="AZ137" s="407"/>
      <c r="BA137" s="407"/>
      <c r="BB137" s="407"/>
      <c r="BC137" s="407"/>
      <c r="BD137" s="407"/>
    </row>
    <row r="138" spans="1:56" s="335" customFormat="1" ht="42.95" customHeight="1">
      <c r="A138" s="408">
        <v>52.2</v>
      </c>
      <c r="B138" s="408" t="s">
        <v>517</v>
      </c>
      <c r="C138" s="408" t="s">
        <v>462</v>
      </c>
      <c r="D138" s="333" t="str">
        <f t="shared" ref="D138:D139" si="107">CONCATENATE(B138, ".", C138)</f>
        <v>CRC.Life</v>
      </c>
      <c r="E138" s="412" t="s">
        <v>687</v>
      </c>
      <c r="F138" s="410"/>
      <c r="G138" s="420" t="s">
        <v>851</v>
      </c>
      <c r="H138" s="417" t="s">
        <v>688</v>
      </c>
      <c r="I138" s="413">
        <f t="shared" ref="I138" si="108">IF(L138&gt;0,L138, "N/A")</f>
        <v>1256358.7078590866</v>
      </c>
      <c r="J138" s="409" t="s">
        <v>887</v>
      </c>
      <c r="K138" s="414">
        <f>SUM(U139:AX139)</f>
        <v>3240000</v>
      </c>
      <c r="L138" s="414">
        <f>SUMPRODUCT($U$1:$AX$1,U139:AX139)</f>
        <v>1256358.7078590866</v>
      </c>
      <c r="M138" s="414">
        <f>SUMPRODUCT($U$2:$AX$2,U139:AX139)</f>
        <v>2072998.1873294823</v>
      </c>
      <c r="N138" s="184"/>
      <c r="O138" s="164"/>
      <c r="P138" s="336"/>
      <c r="Q138" s="217" t="s">
        <v>689</v>
      </c>
      <c r="R138" s="217" t="s">
        <v>690</v>
      </c>
      <c r="S138" s="304" t="s">
        <v>536</v>
      </c>
      <c r="T138" s="317"/>
      <c r="U138" s="190"/>
      <c r="V138" s="190"/>
      <c r="W138" s="190"/>
      <c r="X138" s="190"/>
      <c r="Y138" s="192"/>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415"/>
      <c r="AZ138" s="406"/>
      <c r="BA138" s="406"/>
      <c r="BB138" s="406"/>
      <c r="BC138" s="406"/>
      <c r="BD138" s="406"/>
    </row>
    <row r="139" spans="1:56" s="335" customFormat="1" ht="42.95" customHeight="1">
      <c r="A139" s="408"/>
      <c r="B139" s="408"/>
      <c r="C139" s="408"/>
      <c r="D139" s="333" t="str">
        <f t="shared" si="107"/>
        <v>.</v>
      </c>
      <c r="E139" s="412"/>
      <c r="F139" s="410"/>
      <c r="G139" s="420"/>
      <c r="H139" s="418"/>
      <c r="I139" s="408"/>
      <c r="J139" s="409"/>
      <c r="K139" s="414"/>
      <c r="L139" s="414"/>
      <c r="M139" s="414"/>
      <c r="N139" s="184"/>
      <c r="P139" s="334"/>
      <c r="Q139" s="295">
        <v>30000</v>
      </c>
      <c r="R139" s="292">
        <v>4</v>
      </c>
      <c r="S139" s="295">
        <f>Q139*R139</f>
        <v>120000</v>
      </c>
      <c r="T139" s="318"/>
      <c r="U139" s="197"/>
      <c r="V139" s="197"/>
      <c r="W139" s="197"/>
      <c r="X139" s="212">
        <f>$S$139</f>
        <v>120000</v>
      </c>
      <c r="Y139" s="212">
        <f t="shared" ref="Y139:AX139" si="109">$S$139</f>
        <v>120000</v>
      </c>
      <c r="Z139" s="212">
        <f t="shared" si="109"/>
        <v>120000</v>
      </c>
      <c r="AA139" s="212">
        <f t="shared" si="109"/>
        <v>120000</v>
      </c>
      <c r="AB139" s="212">
        <f t="shared" si="109"/>
        <v>120000</v>
      </c>
      <c r="AC139" s="212">
        <f t="shared" si="109"/>
        <v>120000</v>
      </c>
      <c r="AD139" s="212">
        <f t="shared" si="109"/>
        <v>120000</v>
      </c>
      <c r="AE139" s="212">
        <f t="shared" si="109"/>
        <v>120000</v>
      </c>
      <c r="AF139" s="212">
        <f t="shared" si="109"/>
        <v>120000</v>
      </c>
      <c r="AG139" s="212">
        <f t="shared" si="109"/>
        <v>120000</v>
      </c>
      <c r="AH139" s="212">
        <f t="shared" si="109"/>
        <v>120000</v>
      </c>
      <c r="AI139" s="212">
        <f t="shared" si="109"/>
        <v>120000</v>
      </c>
      <c r="AJ139" s="212">
        <f t="shared" si="109"/>
        <v>120000</v>
      </c>
      <c r="AK139" s="212">
        <f t="shared" si="109"/>
        <v>120000</v>
      </c>
      <c r="AL139" s="212">
        <f t="shared" si="109"/>
        <v>120000</v>
      </c>
      <c r="AM139" s="212">
        <f t="shared" si="109"/>
        <v>120000</v>
      </c>
      <c r="AN139" s="212">
        <f t="shared" si="109"/>
        <v>120000</v>
      </c>
      <c r="AO139" s="212">
        <f t="shared" si="109"/>
        <v>120000</v>
      </c>
      <c r="AP139" s="212">
        <f t="shared" si="109"/>
        <v>120000</v>
      </c>
      <c r="AQ139" s="212">
        <f t="shared" si="109"/>
        <v>120000</v>
      </c>
      <c r="AR139" s="212">
        <f t="shared" si="109"/>
        <v>120000</v>
      </c>
      <c r="AS139" s="212">
        <f t="shared" si="109"/>
        <v>120000</v>
      </c>
      <c r="AT139" s="212">
        <f t="shared" si="109"/>
        <v>120000</v>
      </c>
      <c r="AU139" s="212">
        <f t="shared" si="109"/>
        <v>120000</v>
      </c>
      <c r="AV139" s="212">
        <f t="shared" si="109"/>
        <v>120000</v>
      </c>
      <c r="AW139" s="212">
        <f t="shared" si="109"/>
        <v>120000</v>
      </c>
      <c r="AX139" s="212">
        <f t="shared" si="109"/>
        <v>120000</v>
      </c>
      <c r="AY139" s="419"/>
      <c r="AZ139" s="407"/>
      <c r="BA139" s="407"/>
      <c r="BB139" s="407"/>
      <c r="BC139" s="407"/>
      <c r="BD139" s="407"/>
    </row>
    <row r="140" spans="1:56" s="203" customFormat="1" ht="42.95" customHeight="1">
      <c r="A140" s="408">
        <v>53</v>
      </c>
      <c r="B140" s="408" t="s">
        <v>517</v>
      </c>
      <c r="C140" s="408" t="s">
        <v>462</v>
      </c>
      <c r="D140" s="213" t="str">
        <f t="shared" si="60"/>
        <v>CRC.Life</v>
      </c>
      <c r="E140" s="412" t="s">
        <v>909</v>
      </c>
      <c r="F140" s="410"/>
      <c r="G140" s="420" t="s">
        <v>907</v>
      </c>
      <c r="H140" s="417" t="s">
        <v>533</v>
      </c>
      <c r="I140" s="413">
        <f t="shared" ref="I140" si="110">IF(L140&gt;0,L140, "N/A")</f>
        <v>5622028.3851812799</v>
      </c>
      <c r="J140" s="409" t="s">
        <v>529</v>
      </c>
      <c r="K140" s="414">
        <f>SUM(U141:AX141)</f>
        <v>14498543.969999995</v>
      </c>
      <c r="L140" s="414">
        <f>SUMPRODUCT($U$1:$AX$1,U141:AX141)</f>
        <v>5622028.3851812799</v>
      </c>
      <c r="M140" s="414">
        <f>SUMPRODUCT($U$2:$AX$2,U141:AX141)</f>
        <v>9276375.113804562</v>
      </c>
      <c r="N140" s="184"/>
      <c r="O140" s="164"/>
      <c r="P140" s="247"/>
      <c r="Q140" s="217" t="s">
        <v>534</v>
      </c>
      <c r="R140" s="217" t="s">
        <v>535</v>
      </c>
      <c r="S140" s="304" t="s">
        <v>536</v>
      </c>
      <c r="T140" s="317"/>
      <c r="U140" s="190"/>
      <c r="V140" s="190"/>
      <c r="W140" s="190"/>
      <c r="X140" s="190"/>
      <c r="Y140" s="192"/>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415"/>
      <c r="AZ140" s="406"/>
      <c r="BA140" s="406"/>
      <c r="BB140" s="406"/>
      <c r="BC140" s="406"/>
      <c r="BD140" s="406"/>
    </row>
    <row r="141" spans="1:56" s="203" customFormat="1" ht="42.95" customHeight="1">
      <c r="A141" s="408"/>
      <c r="B141" s="408"/>
      <c r="C141" s="408"/>
      <c r="D141" s="213" t="str">
        <f t="shared" si="60"/>
        <v>.</v>
      </c>
      <c r="E141" s="412"/>
      <c r="F141" s="410"/>
      <c r="G141" s="420"/>
      <c r="H141" s="418"/>
      <c r="I141" s="408"/>
      <c r="J141" s="409"/>
      <c r="K141" s="414"/>
      <c r="L141" s="414"/>
      <c r="M141" s="414"/>
      <c r="N141" s="184"/>
      <c r="P141" s="198"/>
      <c r="Q141" s="295">
        <f>K134</f>
        <v>17899437</v>
      </c>
      <c r="R141" s="297">
        <f>R137</f>
        <v>0.03</v>
      </c>
      <c r="S141" s="295">
        <f>Q141*R141</f>
        <v>536983.11</v>
      </c>
      <c r="T141" s="318"/>
      <c r="U141" s="197"/>
      <c r="V141" s="197"/>
      <c r="W141" s="197"/>
      <c r="X141" s="212">
        <f>$S$141</f>
        <v>536983.11</v>
      </c>
      <c r="Y141" s="322">
        <f t="shared" ref="Y141:AX141" si="111">$S$141</f>
        <v>536983.11</v>
      </c>
      <c r="Z141" s="212">
        <f t="shared" si="111"/>
        <v>536983.11</v>
      </c>
      <c r="AA141" s="212">
        <f t="shared" si="111"/>
        <v>536983.11</v>
      </c>
      <c r="AB141" s="212">
        <f t="shared" si="111"/>
        <v>536983.11</v>
      </c>
      <c r="AC141" s="212">
        <f t="shared" si="111"/>
        <v>536983.11</v>
      </c>
      <c r="AD141" s="212">
        <f t="shared" si="111"/>
        <v>536983.11</v>
      </c>
      <c r="AE141" s="212">
        <f t="shared" si="111"/>
        <v>536983.11</v>
      </c>
      <c r="AF141" s="212">
        <f t="shared" si="111"/>
        <v>536983.11</v>
      </c>
      <c r="AG141" s="212">
        <f t="shared" si="111"/>
        <v>536983.11</v>
      </c>
      <c r="AH141" s="212">
        <f t="shared" si="111"/>
        <v>536983.11</v>
      </c>
      <c r="AI141" s="212">
        <f t="shared" si="111"/>
        <v>536983.11</v>
      </c>
      <c r="AJ141" s="212">
        <f t="shared" si="111"/>
        <v>536983.11</v>
      </c>
      <c r="AK141" s="212">
        <f t="shared" si="111"/>
        <v>536983.11</v>
      </c>
      <c r="AL141" s="212">
        <f t="shared" si="111"/>
        <v>536983.11</v>
      </c>
      <c r="AM141" s="212">
        <f t="shared" si="111"/>
        <v>536983.11</v>
      </c>
      <c r="AN141" s="212">
        <f t="shared" si="111"/>
        <v>536983.11</v>
      </c>
      <c r="AO141" s="212">
        <f t="shared" si="111"/>
        <v>536983.11</v>
      </c>
      <c r="AP141" s="212">
        <f t="shared" si="111"/>
        <v>536983.11</v>
      </c>
      <c r="AQ141" s="212">
        <f t="shared" si="111"/>
        <v>536983.11</v>
      </c>
      <c r="AR141" s="212">
        <f t="shared" si="111"/>
        <v>536983.11</v>
      </c>
      <c r="AS141" s="212">
        <f t="shared" si="111"/>
        <v>536983.11</v>
      </c>
      <c r="AT141" s="212">
        <f t="shared" si="111"/>
        <v>536983.11</v>
      </c>
      <c r="AU141" s="212">
        <f t="shared" si="111"/>
        <v>536983.11</v>
      </c>
      <c r="AV141" s="212">
        <f t="shared" si="111"/>
        <v>536983.11</v>
      </c>
      <c r="AW141" s="212">
        <f t="shared" si="111"/>
        <v>536983.11</v>
      </c>
      <c r="AX141" s="212">
        <f t="shared" si="111"/>
        <v>536983.11</v>
      </c>
      <c r="AY141" s="419"/>
      <c r="AZ141" s="407"/>
      <c r="BA141" s="407"/>
      <c r="BB141" s="407"/>
      <c r="BC141" s="407"/>
      <c r="BD141" s="407"/>
    </row>
    <row r="142" spans="1:56" s="203" customFormat="1" ht="42.95" customHeight="1">
      <c r="A142" s="408">
        <v>54</v>
      </c>
      <c r="B142" s="408" t="s">
        <v>517</v>
      </c>
      <c r="C142" s="408" t="s">
        <v>462</v>
      </c>
      <c r="D142" s="213" t="str">
        <f t="shared" si="60"/>
        <v>CRC.Life</v>
      </c>
      <c r="E142" s="409" t="s">
        <v>537</v>
      </c>
      <c r="F142" s="410"/>
      <c r="G142" s="411" t="s">
        <v>809</v>
      </c>
      <c r="H142" s="417" t="s">
        <v>657</v>
      </c>
      <c r="I142" s="413">
        <f t="shared" ref="I142" si="112">IF(L142&gt;0,L142, "N/A")</f>
        <v>1029606.6614260343</v>
      </c>
      <c r="J142" s="409" t="s">
        <v>563</v>
      </c>
      <c r="K142" s="414">
        <f>SUM(U143:AX143)</f>
        <v>1100000</v>
      </c>
      <c r="L142" s="414">
        <f>SUMPRODUCT($U$1:$AX$1,U143:AX143)</f>
        <v>1029606.6614260343</v>
      </c>
      <c r="M142" s="414">
        <f>SUMPRODUCT($U$2:$AX$2,U143:AX143)</f>
        <v>1068272.221698558</v>
      </c>
      <c r="N142" s="184"/>
      <c r="O142" s="164"/>
      <c r="P142" s="247" t="s">
        <v>514</v>
      </c>
      <c r="Q142" s="247" t="s">
        <v>515</v>
      </c>
      <c r="R142" s="247" t="s">
        <v>33</v>
      </c>
      <c r="S142" s="300" t="s">
        <v>516</v>
      </c>
      <c r="T142" s="317"/>
      <c r="U142" s="190"/>
      <c r="V142" s="190"/>
      <c r="W142" s="190"/>
      <c r="X142" s="190"/>
      <c r="Y142" s="192"/>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415"/>
      <c r="AZ142" s="406"/>
      <c r="BA142" s="406"/>
      <c r="BB142" s="406"/>
      <c r="BC142" s="406"/>
      <c r="BD142" s="406"/>
    </row>
    <row r="143" spans="1:56" s="203" customFormat="1" ht="42.95" customHeight="1">
      <c r="A143" s="408"/>
      <c r="B143" s="408"/>
      <c r="C143" s="408"/>
      <c r="D143" s="213" t="str">
        <f t="shared" si="60"/>
        <v>.</v>
      </c>
      <c r="E143" s="409"/>
      <c r="F143" s="410"/>
      <c r="G143" s="411"/>
      <c r="H143" s="418"/>
      <c r="I143" s="408"/>
      <c r="J143" s="409"/>
      <c r="K143" s="414"/>
      <c r="L143" s="414"/>
      <c r="M143" s="414"/>
      <c r="N143" s="184"/>
      <c r="P143" s="198">
        <f>K132+K134</f>
        <v>55000000</v>
      </c>
      <c r="Q143" s="202">
        <v>0.02</v>
      </c>
      <c r="R143" s="294">
        <f>P143*Q143</f>
        <v>1100000</v>
      </c>
      <c r="S143" s="295">
        <f>R143/3</f>
        <v>366666.66666666669</v>
      </c>
      <c r="T143" s="319"/>
      <c r="U143" s="197">
        <f>$S$143</f>
        <v>366666.66666666669</v>
      </c>
      <c r="V143" s="197">
        <f t="shared" ref="V143:W143" si="113">$S$143</f>
        <v>366666.66666666669</v>
      </c>
      <c r="W143" s="197">
        <f t="shared" si="113"/>
        <v>366666.66666666669</v>
      </c>
      <c r="X143" s="212"/>
      <c r="Y143" s="32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419"/>
      <c r="AZ143" s="407"/>
      <c r="BA143" s="407"/>
      <c r="BB143" s="407"/>
      <c r="BC143" s="407"/>
      <c r="BD143" s="407"/>
    </row>
    <row r="144" spans="1:56">
      <c r="K144" s="199"/>
      <c r="L144" s="199"/>
      <c r="M144" s="199"/>
      <c r="Y144" s="185"/>
    </row>
    <row r="145" spans="11:25">
      <c r="K145" s="199"/>
      <c r="L145" s="199"/>
      <c r="M145" s="199"/>
      <c r="Y145" s="185"/>
    </row>
    <row r="146" spans="11:25">
      <c r="K146" s="199"/>
      <c r="L146" s="199"/>
      <c r="M146" s="199"/>
      <c r="Y146" s="185"/>
    </row>
    <row r="147" spans="11:25">
      <c r="K147" s="199"/>
      <c r="L147" s="199"/>
      <c r="M147" s="199"/>
      <c r="Y147" s="185"/>
    </row>
    <row r="148" spans="11:25">
      <c r="K148" s="199"/>
      <c r="L148" s="199"/>
      <c r="M148" s="199"/>
      <c r="Y148" s="185"/>
    </row>
    <row r="149" spans="11:25">
      <c r="K149" s="199"/>
      <c r="L149" s="199"/>
      <c r="M149" s="199"/>
      <c r="Y149" s="185"/>
    </row>
    <row r="150" spans="11:25">
      <c r="K150" s="199"/>
      <c r="L150" s="199"/>
      <c r="M150" s="199"/>
      <c r="Y150" s="185"/>
    </row>
    <row r="151" spans="11:25">
      <c r="K151" s="199"/>
      <c r="L151" s="199"/>
      <c r="M151" s="199"/>
      <c r="Y151" s="185"/>
    </row>
    <row r="152" spans="11:25">
      <c r="K152" s="199"/>
      <c r="L152" s="199"/>
      <c r="M152" s="199"/>
      <c r="Y152" s="185"/>
    </row>
    <row r="153" spans="11:25">
      <c r="K153" s="199"/>
      <c r="L153" s="199"/>
      <c r="M153" s="199"/>
      <c r="Y153" s="185"/>
    </row>
    <row r="154" spans="11:25">
      <c r="K154" s="199"/>
      <c r="L154" s="199"/>
      <c r="M154" s="199"/>
      <c r="Y154" s="185"/>
    </row>
    <row r="155" spans="11:25">
      <c r="K155" s="199"/>
      <c r="L155" s="199"/>
      <c r="M155" s="199"/>
      <c r="Y155" s="185"/>
    </row>
    <row r="156" spans="11:25">
      <c r="K156" s="199"/>
      <c r="L156" s="199"/>
      <c r="M156" s="199"/>
      <c r="Y156" s="185"/>
    </row>
    <row r="157" spans="11:25">
      <c r="K157" s="211">
        <f>SUM(K6:K156)</f>
        <v>823389244.69527304</v>
      </c>
      <c r="L157" s="211">
        <f>SUM(L6:L156)</f>
        <v>377080928.78311819</v>
      </c>
      <c r="M157" s="211">
        <f>SUM(M6:M156)</f>
        <v>561807344.93988156</v>
      </c>
      <c r="Y157" s="185"/>
    </row>
    <row r="158" spans="11:25">
      <c r="Y158" s="185"/>
    </row>
    <row r="159" spans="11:25">
      <c r="Y159" s="185"/>
    </row>
    <row r="160" spans="11:25">
      <c r="Y160" s="185"/>
    </row>
    <row r="161" spans="25:25">
      <c r="Y161" s="185"/>
    </row>
    <row r="162" spans="25:25">
      <c r="Y162" s="185"/>
    </row>
    <row r="163" spans="25:25">
      <c r="Y163" s="185"/>
    </row>
    <row r="164" spans="25:25">
      <c r="Y164" s="185"/>
    </row>
    <row r="165" spans="25:25">
      <c r="Y165" s="185"/>
    </row>
    <row r="166" spans="25:25">
      <c r="Y166" s="185"/>
    </row>
    <row r="167" spans="25:25">
      <c r="Y167" s="185"/>
    </row>
    <row r="168" spans="25:25">
      <c r="Y168" s="185"/>
    </row>
    <row r="169" spans="25:25">
      <c r="Y169" s="185"/>
    </row>
    <row r="170" spans="25:25">
      <c r="Y170" s="185"/>
    </row>
    <row r="171" spans="25:25">
      <c r="Y171" s="185"/>
    </row>
    <row r="172" spans="25:25">
      <c r="Y172" s="185"/>
    </row>
    <row r="173" spans="25:25">
      <c r="Y173" s="185"/>
    </row>
    <row r="174" spans="25:25">
      <c r="Y174" s="185"/>
    </row>
    <row r="175" spans="25:25">
      <c r="Y175" s="185"/>
    </row>
    <row r="176" spans="25:25">
      <c r="Y176" s="185"/>
    </row>
    <row r="177" spans="25:25">
      <c r="Y177" s="185"/>
    </row>
    <row r="178" spans="25:25">
      <c r="Y178" s="185"/>
    </row>
    <row r="179" spans="25:25">
      <c r="Y179" s="185"/>
    </row>
    <row r="180" spans="25:25">
      <c r="Y180" s="185"/>
    </row>
    <row r="181" spans="25:25">
      <c r="Y181" s="185"/>
    </row>
    <row r="182" spans="25:25">
      <c r="Y182" s="185"/>
    </row>
    <row r="183" spans="25:25">
      <c r="Y183" s="185"/>
    </row>
    <row r="184" spans="25:25">
      <c r="Y184" s="185"/>
    </row>
    <row r="185" spans="25:25">
      <c r="Y185" s="185"/>
    </row>
    <row r="186" spans="25:25">
      <c r="Y186" s="185"/>
    </row>
    <row r="187" spans="25:25">
      <c r="Y187" s="185"/>
    </row>
    <row r="188" spans="25:25">
      <c r="Y188" s="185"/>
    </row>
    <row r="189" spans="25:25">
      <c r="Y189" s="185"/>
    </row>
    <row r="190" spans="25:25">
      <c r="Y190" s="185"/>
    </row>
    <row r="191" spans="25:25">
      <c r="Y191" s="185"/>
    </row>
    <row r="192" spans="25:25">
      <c r="Y192" s="185"/>
    </row>
    <row r="193" spans="25:25">
      <c r="Y193" s="185"/>
    </row>
    <row r="194" spans="25:25">
      <c r="Y194" s="185"/>
    </row>
    <row r="195" spans="25:25">
      <c r="Y195" s="185"/>
    </row>
    <row r="196" spans="25:25">
      <c r="Y196" s="185"/>
    </row>
    <row r="197" spans="25:25">
      <c r="Y197" s="185"/>
    </row>
    <row r="198" spans="25:25">
      <c r="Y198" s="185"/>
    </row>
    <row r="199" spans="25:25">
      <c r="Y199" s="185"/>
    </row>
    <row r="200" spans="25:25">
      <c r="Y200" s="185"/>
    </row>
    <row r="201" spans="25:25">
      <c r="Y201" s="185"/>
    </row>
    <row r="202" spans="25:25">
      <c r="Y202" s="185"/>
    </row>
    <row r="203" spans="25:25">
      <c r="Y203" s="185"/>
    </row>
    <row r="204" spans="25:25">
      <c r="Y204" s="185"/>
    </row>
    <row r="205" spans="25:25">
      <c r="Y205" s="185"/>
    </row>
    <row r="206" spans="25:25">
      <c r="Y206" s="185"/>
    </row>
    <row r="207" spans="25:25">
      <c r="Y207" s="185"/>
    </row>
    <row r="208" spans="25:25">
      <c r="Y208" s="185"/>
    </row>
    <row r="209" spans="25:25">
      <c r="Y209" s="185"/>
    </row>
    <row r="210" spans="25:25">
      <c r="Y210" s="185"/>
    </row>
    <row r="211" spans="25:25">
      <c r="Y211" s="185"/>
    </row>
    <row r="212" spans="25:25">
      <c r="Y212" s="185"/>
    </row>
    <row r="213" spans="25:25">
      <c r="Y213" s="185"/>
    </row>
    <row r="214" spans="25:25">
      <c r="Y214" s="185"/>
    </row>
    <row r="215" spans="25:25">
      <c r="Y215" s="185"/>
    </row>
    <row r="216" spans="25:25">
      <c r="Y216" s="185"/>
    </row>
    <row r="217" spans="25:25">
      <c r="Y217" s="185"/>
    </row>
    <row r="218" spans="25:25">
      <c r="Y218" s="185"/>
    </row>
    <row r="219" spans="25:25">
      <c r="Y219" s="185"/>
    </row>
    <row r="220" spans="25:25">
      <c r="Y220" s="185"/>
    </row>
    <row r="221" spans="25:25">
      <c r="Y221" s="185"/>
    </row>
    <row r="222" spans="25:25">
      <c r="Y222" s="185"/>
    </row>
    <row r="223" spans="25:25">
      <c r="Y223" s="185"/>
    </row>
    <row r="224" spans="25:25">
      <c r="Y224" s="185"/>
    </row>
    <row r="225" spans="25:25">
      <c r="Y225" s="185"/>
    </row>
    <row r="226" spans="25:25">
      <c r="Y226" s="185"/>
    </row>
    <row r="227" spans="25:25">
      <c r="Y227" s="185"/>
    </row>
    <row r="228" spans="25:25">
      <c r="Y228" s="185"/>
    </row>
    <row r="229" spans="25:25">
      <c r="Y229" s="185"/>
    </row>
    <row r="230" spans="25:25">
      <c r="Y230" s="185"/>
    </row>
    <row r="231" spans="25:25">
      <c r="Y231" s="185"/>
    </row>
    <row r="232" spans="25:25">
      <c r="Y232" s="185"/>
    </row>
    <row r="233" spans="25:25">
      <c r="Y233" s="185"/>
    </row>
    <row r="234" spans="25:25">
      <c r="Y234" s="185"/>
    </row>
    <row r="235" spans="25:25">
      <c r="Y235" s="185"/>
    </row>
    <row r="236" spans="25:25">
      <c r="Y236" s="185"/>
    </row>
    <row r="237" spans="25:25">
      <c r="Y237" s="185"/>
    </row>
    <row r="238" spans="25:25">
      <c r="Y238" s="185"/>
    </row>
    <row r="239" spans="25:25">
      <c r="Y239" s="185"/>
    </row>
    <row r="240" spans="25:25">
      <c r="Y240" s="185"/>
    </row>
    <row r="241" spans="25:25">
      <c r="Y241" s="185"/>
    </row>
    <row r="242" spans="25:25">
      <c r="Y242" s="185"/>
    </row>
    <row r="243" spans="25:25">
      <c r="Y243" s="185"/>
    </row>
    <row r="244" spans="25:25">
      <c r="Y244" s="185"/>
    </row>
    <row r="245" spans="25:25">
      <c r="Y245" s="185"/>
    </row>
    <row r="246" spans="25:25">
      <c r="Y246" s="185"/>
    </row>
    <row r="247" spans="25:25">
      <c r="Y247" s="185"/>
    </row>
    <row r="248" spans="25:25">
      <c r="Y248" s="185"/>
    </row>
    <row r="249" spans="25:25">
      <c r="Y249" s="185"/>
    </row>
    <row r="250" spans="25:25">
      <c r="Y250" s="185"/>
    </row>
    <row r="251" spans="25:25">
      <c r="Y251" s="185"/>
    </row>
    <row r="252" spans="25:25">
      <c r="Y252" s="185"/>
    </row>
    <row r="253" spans="25:25">
      <c r="Y253" s="185"/>
    </row>
    <row r="254" spans="25:25">
      <c r="Y254" s="185"/>
    </row>
    <row r="255" spans="25:25">
      <c r="Y255" s="185"/>
    </row>
    <row r="256" spans="25:25">
      <c r="Y256" s="185"/>
    </row>
    <row r="257" spans="25:25">
      <c r="Y257" s="185"/>
    </row>
    <row r="258" spans="25:25">
      <c r="Y258" s="185"/>
    </row>
    <row r="259" spans="25:25">
      <c r="Y259" s="185"/>
    </row>
    <row r="260" spans="25:25">
      <c r="Y260" s="185"/>
    </row>
    <row r="261" spans="25:25">
      <c r="Y261" s="185"/>
    </row>
    <row r="262" spans="25:25">
      <c r="Y262" s="185"/>
    </row>
    <row r="263" spans="25:25">
      <c r="Y263" s="185"/>
    </row>
    <row r="264" spans="25:25">
      <c r="Y264" s="185"/>
    </row>
    <row r="265" spans="25:25">
      <c r="Y265" s="185"/>
    </row>
    <row r="266" spans="25:25">
      <c r="Y266" s="185"/>
    </row>
    <row r="267" spans="25:25">
      <c r="Y267" s="185"/>
    </row>
    <row r="268" spans="25:25">
      <c r="Y268" s="185"/>
    </row>
    <row r="269" spans="25:25">
      <c r="Y269" s="185"/>
    </row>
    <row r="270" spans="25:25">
      <c r="Y270" s="185"/>
    </row>
    <row r="271" spans="25:25">
      <c r="Y271" s="185"/>
    </row>
    <row r="272" spans="25:25">
      <c r="Y272" s="185"/>
    </row>
  </sheetData>
  <autoFilter ref="A1:BD272"/>
  <mergeCells count="1243">
    <mergeCell ref="BD72:BD73"/>
    <mergeCell ref="A112:A113"/>
    <mergeCell ref="B112:B113"/>
    <mergeCell ref="C112:C113"/>
    <mergeCell ref="E112:E113"/>
    <mergeCell ref="F112:F113"/>
    <mergeCell ref="G112:G113"/>
    <mergeCell ref="H112:H113"/>
    <mergeCell ref="I112:I113"/>
    <mergeCell ref="J112:J113"/>
    <mergeCell ref="K112:K113"/>
    <mergeCell ref="L112:L113"/>
    <mergeCell ref="M112:M113"/>
    <mergeCell ref="AY112:AY113"/>
    <mergeCell ref="AZ112:AZ113"/>
    <mergeCell ref="BA112:BA113"/>
    <mergeCell ref="BB112:BB113"/>
    <mergeCell ref="BC112:BC113"/>
    <mergeCell ref="A72:A73"/>
    <mergeCell ref="B72:B73"/>
    <mergeCell ref="C72:C73"/>
    <mergeCell ref="E72:E73"/>
    <mergeCell ref="F72:F73"/>
    <mergeCell ref="G72:G73"/>
    <mergeCell ref="H72:H73"/>
    <mergeCell ref="I72:I73"/>
    <mergeCell ref="J72:J73"/>
    <mergeCell ref="K72:K73"/>
    <mergeCell ref="L72:L73"/>
    <mergeCell ref="M72:M73"/>
    <mergeCell ref="AY72:AY73"/>
    <mergeCell ref="AZ72:AZ73"/>
    <mergeCell ref="BA72:BA73"/>
    <mergeCell ref="BB72:BB73"/>
    <mergeCell ref="BC72:BC73"/>
    <mergeCell ref="A110:A111"/>
    <mergeCell ref="B110:B111"/>
    <mergeCell ref="C110:C111"/>
    <mergeCell ref="E110:E111"/>
    <mergeCell ref="F110:F111"/>
    <mergeCell ref="G110:G111"/>
    <mergeCell ref="H110:H111"/>
    <mergeCell ref="I110:I111"/>
    <mergeCell ref="J110:J111"/>
    <mergeCell ref="K110:K111"/>
    <mergeCell ref="L110:L111"/>
    <mergeCell ref="M110:M111"/>
    <mergeCell ref="AY110:AY111"/>
    <mergeCell ref="AZ110:AZ111"/>
    <mergeCell ref="BA110:BA111"/>
    <mergeCell ref="BB110:BB111"/>
    <mergeCell ref="BC110:BC111"/>
    <mergeCell ref="A108:A109"/>
    <mergeCell ref="B108:B109"/>
    <mergeCell ref="C108:C109"/>
    <mergeCell ref="E108:E109"/>
    <mergeCell ref="F108:F109"/>
    <mergeCell ref="G108:G109"/>
    <mergeCell ref="H108:H109"/>
    <mergeCell ref="I108:I109"/>
    <mergeCell ref="J108:J109"/>
    <mergeCell ref="K108:K109"/>
    <mergeCell ref="L108:L109"/>
    <mergeCell ref="M108:M109"/>
    <mergeCell ref="AY108:AY109"/>
    <mergeCell ref="AZ108:AZ109"/>
    <mergeCell ref="BA108:BA109"/>
    <mergeCell ref="BB108:BB109"/>
    <mergeCell ref="BC108:BC109"/>
    <mergeCell ref="E22:E23"/>
    <mergeCell ref="F22:F23"/>
    <mergeCell ref="G22:G23"/>
    <mergeCell ref="H22:H23"/>
    <mergeCell ref="I22:I23"/>
    <mergeCell ref="J22:J23"/>
    <mergeCell ref="K22:K23"/>
    <mergeCell ref="L22:L23"/>
    <mergeCell ref="M22:M23"/>
    <mergeCell ref="AY22:AY23"/>
    <mergeCell ref="AZ22:AZ23"/>
    <mergeCell ref="BA22:BA23"/>
    <mergeCell ref="BB22:BB23"/>
    <mergeCell ref="BC22:BC23"/>
    <mergeCell ref="F104:F105"/>
    <mergeCell ref="G104:G105"/>
    <mergeCell ref="H104:H105"/>
    <mergeCell ref="I104:I105"/>
    <mergeCell ref="J104:J105"/>
    <mergeCell ref="K104:K105"/>
    <mergeCell ref="L104:L105"/>
    <mergeCell ref="M104:M105"/>
    <mergeCell ref="AY104:AY105"/>
    <mergeCell ref="AZ104:AZ105"/>
    <mergeCell ref="BA104:BA105"/>
    <mergeCell ref="BB104:BB105"/>
    <mergeCell ref="BC104:BC105"/>
    <mergeCell ref="BD22:BD23"/>
    <mergeCell ref="BD134:BD135"/>
    <mergeCell ref="A136:A137"/>
    <mergeCell ref="B136:B137"/>
    <mergeCell ref="C136:C137"/>
    <mergeCell ref="E136:E137"/>
    <mergeCell ref="F136:F137"/>
    <mergeCell ref="G136:G137"/>
    <mergeCell ref="H136:H137"/>
    <mergeCell ref="I136:I137"/>
    <mergeCell ref="J136:J137"/>
    <mergeCell ref="K136:K137"/>
    <mergeCell ref="L136:L137"/>
    <mergeCell ref="M136:M137"/>
    <mergeCell ref="AY136:AY137"/>
    <mergeCell ref="AZ136:AZ137"/>
    <mergeCell ref="BA136:BA137"/>
    <mergeCell ref="BB136:BB137"/>
    <mergeCell ref="BC136:BC137"/>
    <mergeCell ref="BD136:BD137"/>
    <mergeCell ref="A134:A135"/>
    <mergeCell ref="B134:B135"/>
    <mergeCell ref="C134:C135"/>
    <mergeCell ref="E134:E135"/>
    <mergeCell ref="F134:F135"/>
    <mergeCell ref="G134:G135"/>
    <mergeCell ref="H134:H135"/>
    <mergeCell ref="I134:I135"/>
    <mergeCell ref="J134:J135"/>
    <mergeCell ref="K134:K135"/>
    <mergeCell ref="L134:L135"/>
    <mergeCell ref="M134:M135"/>
    <mergeCell ref="A124:A125"/>
    <mergeCell ref="B124:B125"/>
    <mergeCell ref="C124:C125"/>
    <mergeCell ref="E124:E125"/>
    <mergeCell ref="AY134:AY135"/>
    <mergeCell ref="AZ134:AZ135"/>
    <mergeCell ref="BA134:BA135"/>
    <mergeCell ref="BB134:BB135"/>
    <mergeCell ref="BC134:BC135"/>
    <mergeCell ref="BD130:BD131"/>
    <mergeCell ref="A132:A133"/>
    <mergeCell ref="B132:B133"/>
    <mergeCell ref="C132:C133"/>
    <mergeCell ref="E132:E133"/>
    <mergeCell ref="F132:F133"/>
    <mergeCell ref="G132:G133"/>
    <mergeCell ref="H132:H133"/>
    <mergeCell ref="I132:I133"/>
    <mergeCell ref="J132:J133"/>
    <mergeCell ref="K132:K133"/>
    <mergeCell ref="L132:L133"/>
    <mergeCell ref="M132:M133"/>
    <mergeCell ref="AY132:AY133"/>
    <mergeCell ref="AZ132:AZ133"/>
    <mergeCell ref="BA132:BA133"/>
    <mergeCell ref="BB132:BB133"/>
    <mergeCell ref="BC132:BC133"/>
    <mergeCell ref="BD132:BD133"/>
    <mergeCell ref="A130:A131"/>
    <mergeCell ref="B130:B131"/>
    <mergeCell ref="C130:C131"/>
    <mergeCell ref="E130:E131"/>
    <mergeCell ref="A126:A127"/>
    <mergeCell ref="B126:B127"/>
    <mergeCell ref="C126:C127"/>
    <mergeCell ref="E126:E127"/>
    <mergeCell ref="F126:F127"/>
    <mergeCell ref="G126:G127"/>
    <mergeCell ref="H126:H127"/>
    <mergeCell ref="I126:I127"/>
    <mergeCell ref="J126:J127"/>
    <mergeCell ref="K126:K127"/>
    <mergeCell ref="L126:L127"/>
    <mergeCell ref="M126:M127"/>
    <mergeCell ref="AY126:AY127"/>
    <mergeCell ref="AZ126:AZ127"/>
    <mergeCell ref="BA126:BA127"/>
    <mergeCell ref="BB126:BB127"/>
    <mergeCell ref="BC126:BC127"/>
    <mergeCell ref="F124:F125"/>
    <mergeCell ref="G124:G125"/>
    <mergeCell ref="H124:H125"/>
    <mergeCell ref="I124:I125"/>
    <mergeCell ref="J124:J125"/>
    <mergeCell ref="K124:K125"/>
    <mergeCell ref="L124:L125"/>
    <mergeCell ref="M124:M125"/>
    <mergeCell ref="AY124:AY125"/>
    <mergeCell ref="AZ124:AZ125"/>
    <mergeCell ref="BA124:BA125"/>
    <mergeCell ref="BB124:BB125"/>
    <mergeCell ref="BC124:BC125"/>
    <mergeCell ref="BD122:BD123"/>
    <mergeCell ref="J130:J131"/>
    <mergeCell ref="K130:K131"/>
    <mergeCell ref="L130:L131"/>
    <mergeCell ref="M130:M131"/>
    <mergeCell ref="AY130:AY131"/>
    <mergeCell ref="AZ130:AZ131"/>
    <mergeCell ref="BA130:BA131"/>
    <mergeCell ref="BB130:BB131"/>
    <mergeCell ref="BC130:BC131"/>
    <mergeCell ref="BD124:BD125"/>
    <mergeCell ref="BD126:BD127"/>
    <mergeCell ref="F130:F131"/>
    <mergeCell ref="G130:G131"/>
    <mergeCell ref="H130:H131"/>
    <mergeCell ref="I130:I131"/>
    <mergeCell ref="BD128:BD129"/>
    <mergeCell ref="A122:A123"/>
    <mergeCell ref="B122:B123"/>
    <mergeCell ref="C122:C123"/>
    <mergeCell ref="E122:E123"/>
    <mergeCell ref="F122:F123"/>
    <mergeCell ref="G122:G123"/>
    <mergeCell ref="H122:H123"/>
    <mergeCell ref="I122:I123"/>
    <mergeCell ref="J122:J123"/>
    <mergeCell ref="K122:K123"/>
    <mergeCell ref="L122:L123"/>
    <mergeCell ref="M122:M123"/>
    <mergeCell ref="AY122:AY123"/>
    <mergeCell ref="AZ122:AZ123"/>
    <mergeCell ref="BA122:BA123"/>
    <mergeCell ref="BB122:BB123"/>
    <mergeCell ref="BC122:BC123"/>
    <mergeCell ref="BD118:BD119"/>
    <mergeCell ref="BD120:BD121"/>
    <mergeCell ref="A120:A121"/>
    <mergeCell ref="B120:B121"/>
    <mergeCell ref="C120:C121"/>
    <mergeCell ref="E120:E121"/>
    <mergeCell ref="F120:F121"/>
    <mergeCell ref="G120:G121"/>
    <mergeCell ref="H120:H121"/>
    <mergeCell ref="I120:I121"/>
    <mergeCell ref="J120:J121"/>
    <mergeCell ref="K120:K121"/>
    <mergeCell ref="L120:L121"/>
    <mergeCell ref="M120:M121"/>
    <mergeCell ref="AY120:AY121"/>
    <mergeCell ref="AZ120:AZ121"/>
    <mergeCell ref="BA120:BA121"/>
    <mergeCell ref="BB120:BB121"/>
    <mergeCell ref="BC120:BC121"/>
    <mergeCell ref="A118:A119"/>
    <mergeCell ref="B118:B119"/>
    <mergeCell ref="C118:C119"/>
    <mergeCell ref="E118:E119"/>
    <mergeCell ref="F118:F119"/>
    <mergeCell ref="G118:G119"/>
    <mergeCell ref="H118:H119"/>
    <mergeCell ref="I118:I119"/>
    <mergeCell ref="J118:J119"/>
    <mergeCell ref="K118:K119"/>
    <mergeCell ref="L118:L119"/>
    <mergeCell ref="M118:M119"/>
    <mergeCell ref="AY118:AY119"/>
    <mergeCell ref="AZ118:AZ119"/>
    <mergeCell ref="BA118:BA119"/>
    <mergeCell ref="BB118:BB119"/>
    <mergeCell ref="BC118:BC119"/>
    <mergeCell ref="BD104:BD105"/>
    <mergeCell ref="BD106:BD107"/>
    <mergeCell ref="BD102:BD103"/>
    <mergeCell ref="BD100:BD101"/>
    <mergeCell ref="BD108:BD109"/>
    <mergeCell ref="BD110:BD111"/>
    <mergeCell ref="BD112:BD113"/>
    <mergeCell ref="A106:A107"/>
    <mergeCell ref="B106:B107"/>
    <mergeCell ref="C106:C107"/>
    <mergeCell ref="E106:E107"/>
    <mergeCell ref="F106:F107"/>
    <mergeCell ref="G106:G107"/>
    <mergeCell ref="H106:H107"/>
    <mergeCell ref="I106:I107"/>
    <mergeCell ref="J106:J107"/>
    <mergeCell ref="K106:K107"/>
    <mergeCell ref="L106:L107"/>
    <mergeCell ref="M106:M107"/>
    <mergeCell ref="AY106:AY107"/>
    <mergeCell ref="AZ106:AZ107"/>
    <mergeCell ref="BA106:BA107"/>
    <mergeCell ref="BB106:BB107"/>
    <mergeCell ref="BC106:BC107"/>
    <mergeCell ref="A104:A105"/>
    <mergeCell ref="B104:B105"/>
    <mergeCell ref="C104:C105"/>
    <mergeCell ref="E104:E105"/>
    <mergeCell ref="A100:A101"/>
    <mergeCell ref="B100:B101"/>
    <mergeCell ref="C100:C101"/>
    <mergeCell ref="E100:E101"/>
    <mergeCell ref="F100:F101"/>
    <mergeCell ref="G100:G101"/>
    <mergeCell ref="H100:H101"/>
    <mergeCell ref="I100:I101"/>
    <mergeCell ref="J100:J101"/>
    <mergeCell ref="K100:K101"/>
    <mergeCell ref="L100:L101"/>
    <mergeCell ref="M100:M101"/>
    <mergeCell ref="AY100:AY101"/>
    <mergeCell ref="AZ100:AZ101"/>
    <mergeCell ref="BA100:BA101"/>
    <mergeCell ref="BB100:BB101"/>
    <mergeCell ref="BC100:BC101"/>
    <mergeCell ref="A102:A103"/>
    <mergeCell ref="B102:B103"/>
    <mergeCell ref="C102:C103"/>
    <mergeCell ref="E102:E103"/>
    <mergeCell ref="F102:F103"/>
    <mergeCell ref="G102:G103"/>
    <mergeCell ref="H102:H103"/>
    <mergeCell ref="I102:I103"/>
    <mergeCell ref="J102:J103"/>
    <mergeCell ref="K102:K103"/>
    <mergeCell ref="L102:L103"/>
    <mergeCell ref="M102:M103"/>
    <mergeCell ref="AY102:AY103"/>
    <mergeCell ref="AZ102:AZ103"/>
    <mergeCell ref="BA102:BA103"/>
    <mergeCell ref="BB102:BB103"/>
    <mergeCell ref="BC102:BC103"/>
    <mergeCell ref="BD88:BD89"/>
    <mergeCell ref="A90:A91"/>
    <mergeCell ref="B90:B91"/>
    <mergeCell ref="C90:C91"/>
    <mergeCell ref="E90:E91"/>
    <mergeCell ref="F90:F91"/>
    <mergeCell ref="G90:G91"/>
    <mergeCell ref="H90:H91"/>
    <mergeCell ref="I90:I91"/>
    <mergeCell ref="J90:J91"/>
    <mergeCell ref="K90:K91"/>
    <mergeCell ref="L90:L91"/>
    <mergeCell ref="M90:M91"/>
    <mergeCell ref="AY90:AY91"/>
    <mergeCell ref="AZ90:AZ91"/>
    <mergeCell ref="BA90:BA91"/>
    <mergeCell ref="BB90:BB91"/>
    <mergeCell ref="BC90:BC91"/>
    <mergeCell ref="BD90:BD91"/>
    <mergeCell ref="A88:A89"/>
    <mergeCell ref="B88:B89"/>
    <mergeCell ref="C88:C89"/>
    <mergeCell ref="E88:E89"/>
    <mergeCell ref="F88:F89"/>
    <mergeCell ref="G88:G89"/>
    <mergeCell ref="H88:H89"/>
    <mergeCell ref="I88:I89"/>
    <mergeCell ref="J88:J89"/>
    <mergeCell ref="K88:K89"/>
    <mergeCell ref="L88:L89"/>
    <mergeCell ref="M88:M89"/>
    <mergeCell ref="AY88:AY89"/>
    <mergeCell ref="AZ88:AZ89"/>
    <mergeCell ref="BA88:BA89"/>
    <mergeCell ref="BB88:BB89"/>
    <mergeCell ref="BC88:BC89"/>
    <mergeCell ref="BD84:BD85"/>
    <mergeCell ref="A86:A87"/>
    <mergeCell ref="B86:B87"/>
    <mergeCell ref="C86:C87"/>
    <mergeCell ref="E86:E87"/>
    <mergeCell ref="F86:F87"/>
    <mergeCell ref="G86:G87"/>
    <mergeCell ref="H86:H87"/>
    <mergeCell ref="I86:I87"/>
    <mergeCell ref="J86:J87"/>
    <mergeCell ref="K86:K87"/>
    <mergeCell ref="L86:L87"/>
    <mergeCell ref="M86:M87"/>
    <mergeCell ref="AY86:AY87"/>
    <mergeCell ref="AZ86:AZ87"/>
    <mergeCell ref="BA86:BA87"/>
    <mergeCell ref="BB86:BB87"/>
    <mergeCell ref="BC86:BC87"/>
    <mergeCell ref="BD86:BD87"/>
    <mergeCell ref="A84:A85"/>
    <mergeCell ref="B84:B85"/>
    <mergeCell ref="C84:C85"/>
    <mergeCell ref="E84:E85"/>
    <mergeCell ref="F84:F85"/>
    <mergeCell ref="G84:G85"/>
    <mergeCell ref="H84:H85"/>
    <mergeCell ref="I84:I85"/>
    <mergeCell ref="J84:J85"/>
    <mergeCell ref="K84:K85"/>
    <mergeCell ref="L84:L85"/>
    <mergeCell ref="M84:M85"/>
    <mergeCell ref="AY84:AY85"/>
    <mergeCell ref="AZ84:AZ85"/>
    <mergeCell ref="BA84:BA85"/>
    <mergeCell ref="BB84:BB85"/>
    <mergeCell ref="BC84:BC85"/>
    <mergeCell ref="BD80:BD81"/>
    <mergeCell ref="BD82:BD83"/>
    <mergeCell ref="E80:E81"/>
    <mergeCell ref="F80:F81"/>
    <mergeCell ref="G80:G81"/>
    <mergeCell ref="H80:H81"/>
    <mergeCell ref="I80:I81"/>
    <mergeCell ref="J80:J81"/>
    <mergeCell ref="K80:K81"/>
    <mergeCell ref="L80:L81"/>
    <mergeCell ref="M80:M81"/>
    <mergeCell ref="AY80:AY81"/>
    <mergeCell ref="AZ80:AZ81"/>
    <mergeCell ref="BA80:BA81"/>
    <mergeCell ref="BB80:BB81"/>
    <mergeCell ref="BC80:BC81"/>
    <mergeCell ref="A82:A83"/>
    <mergeCell ref="B82:B83"/>
    <mergeCell ref="C82:C83"/>
    <mergeCell ref="E82:E83"/>
    <mergeCell ref="F82:F83"/>
    <mergeCell ref="G82:G83"/>
    <mergeCell ref="H82:H83"/>
    <mergeCell ref="I82:I83"/>
    <mergeCell ref="J82:J83"/>
    <mergeCell ref="K82:K83"/>
    <mergeCell ref="L82:L83"/>
    <mergeCell ref="M82:M83"/>
    <mergeCell ref="AY82:AY83"/>
    <mergeCell ref="AZ82:AZ83"/>
    <mergeCell ref="BA82:BA83"/>
    <mergeCell ref="BB82:BB83"/>
    <mergeCell ref="BC82:BC83"/>
    <mergeCell ref="BD76:BD77"/>
    <mergeCell ref="A78:A79"/>
    <mergeCell ref="B78:B79"/>
    <mergeCell ref="C78:C79"/>
    <mergeCell ref="E78:E79"/>
    <mergeCell ref="F78:F79"/>
    <mergeCell ref="G78:G79"/>
    <mergeCell ref="H78:H79"/>
    <mergeCell ref="I78:I79"/>
    <mergeCell ref="J78:J79"/>
    <mergeCell ref="K78:K79"/>
    <mergeCell ref="L78:L79"/>
    <mergeCell ref="M78:M79"/>
    <mergeCell ref="AY78:AY79"/>
    <mergeCell ref="AZ78:AZ79"/>
    <mergeCell ref="BA78:BA79"/>
    <mergeCell ref="BB78:BB79"/>
    <mergeCell ref="BC78:BC79"/>
    <mergeCell ref="BD78:BD79"/>
    <mergeCell ref="A76:A77"/>
    <mergeCell ref="B76:B77"/>
    <mergeCell ref="C76:C77"/>
    <mergeCell ref="E76:E77"/>
    <mergeCell ref="F76:F77"/>
    <mergeCell ref="G76:G77"/>
    <mergeCell ref="H76:H77"/>
    <mergeCell ref="I76:I77"/>
    <mergeCell ref="J76:J77"/>
    <mergeCell ref="K76:K77"/>
    <mergeCell ref="L76:L77"/>
    <mergeCell ref="M76:M77"/>
    <mergeCell ref="AY76:AY77"/>
    <mergeCell ref="AZ76:AZ77"/>
    <mergeCell ref="BA76:BA77"/>
    <mergeCell ref="BB76:BB77"/>
    <mergeCell ref="BC76:BC77"/>
    <mergeCell ref="BD70:BD71"/>
    <mergeCell ref="A74:A75"/>
    <mergeCell ref="B74:B75"/>
    <mergeCell ref="C74:C75"/>
    <mergeCell ref="E74:E75"/>
    <mergeCell ref="F74:F75"/>
    <mergeCell ref="G74:G75"/>
    <mergeCell ref="H74:H75"/>
    <mergeCell ref="I74:I75"/>
    <mergeCell ref="J74:J75"/>
    <mergeCell ref="K74:K75"/>
    <mergeCell ref="L74:L75"/>
    <mergeCell ref="M74:M75"/>
    <mergeCell ref="AY74:AY75"/>
    <mergeCell ref="AZ74:AZ75"/>
    <mergeCell ref="BA74:BA75"/>
    <mergeCell ref="BB74:BB75"/>
    <mergeCell ref="BC74:BC75"/>
    <mergeCell ref="BD74:BD75"/>
    <mergeCell ref="A70:A71"/>
    <mergeCell ref="B70:B71"/>
    <mergeCell ref="C70:C71"/>
    <mergeCell ref="E70:E71"/>
    <mergeCell ref="F70:F71"/>
    <mergeCell ref="G70:G71"/>
    <mergeCell ref="H70:H71"/>
    <mergeCell ref="I70:I71"/>
    <mergeCell ref="J70:J71"/>
    <mergeCell ref="K70:K71"/>
    <mergeCell ref="L70:L71"/>
    <mergeCell ref="M70:M71"/>
    <mergeCell ref="AY70:AY71"/>
    <mergeCell ref="AZ70:AZ71"/>
    <mergeCell ref="BA70:BA71"/>
    <mergeCell ref="BB70:BB71"/>
    <mergeCell ref="BC70:BC71"/>
    <mergeCell ref="BD66:BD67"/>
    <mergeCell ref="A68:A69"/>
    <mergeCell ref="B68:B69"/>
    <mergeCell ref="C68:C69"/>
    <mergeCell ref="E68:E69"/>
    <mergeCell ref="F68:F69"/>
    <mergeCell ref="G68:G69"/>
    <mergeCell ref="H68:H69"/>
    <mergeCell ref="I68:I69"/>
    <mergeCell ref="J68:J69"/>
    <mergeCell ref="K68:K69"/>
    <mergeCell ref="L68:L69"/>
    <mergeCell ref="M68:M69"/>
    <mergeCell ref="AY68:AY69"/>
    <mergeCell ref="AZ68:AZ69"/>
    <mergeCell ref="BA68:BA69"/>
    <mergeCell ref="BB68:BB69"/>
    <mergeCell ref="BC68:BC69"/>
    <mergeCell ref="BD68:BD69"/>
    <mergeCell ref="A66:A67"/>
    <mergeCell ref="B66:B67"/>
    <mergeCell ref="C66:C67"/>
    <mergeCell ref="E66:E67"/>
    <mergeCell ref="F66:F67"/>
    <mergeCell ref="K64:K65"/>
    <mergeCell ref="L64:L65"/>
    <mergeCell ref="M64:M65"/>
    <mergeCell ref="AY64:AY65"/>
    <mergeCell ref="AZ64:AZ65"/>
    <mergeCell ref="BA64:BA65"/>
    <mergeCell ref="BB64:BB65"/>
    <mergeCell ref="BC64:BC65"/>
    <mergeCell ref="BD64:BD65"/>
    <mergeCell ref="B62:B63"/>
    <mergeCell ref="C62:C63"/>
    <mergeCell ref="E62:E63"/>
    <mergeCell ref="F62:F63"/>
    <mergeCell ref="G62:G63"/>
    <mergeCell ref="H62:H63"/>
    <mergeCell ref="I62:I63"/>
    <mergeCell ref="G66:G67"/>
    <mergeCell ref="H66:H67"/>
    <mergeCell ref="I66:I67"/>
    <mergeCell ref="J66:J67"/>
    <mergeCell ref="K66:K67"/>
    <mergeCell ref="L66:L67"/>
    <mergeCell ref="M66:M67"/>
    <mergeCell ref="AY66:AY67"/>
    <mergeCell ref="AZ66:AZ67"/>
    <mergeCell ref="BA66:BA67"/>
    <mergeCell ref="BB66:BB67"/>
    <mergeCell ref="BC66:BC67"/>
    <mergeCell ref="AY62:AY63"/>
    <mergeCell ref="AZ62:AZ63"/>
    <mergeCell ref="BA62:BA63"/>
    <mergeCell ref="BB62:BB63"/>
    <mergeCell ref="BD58:BD59"/>
    <mergeCell ref="A58:A59"/>
    <mergeCell ref="B58:B59"/>
    <mergeCell ref="C58:C59"/>
    <mergeCell ref="E58:E59"/>
    <mergeCell ref="F58:F59"/>
    <mergeCell ref="G58:G59"/>
    <mergeCell ref="H58:H59"/>
    <mergeCell ref="I58:I59"/>
    <mergeCell ref="J58:J59"/>
    <mergeCell ref="J60:J61"/>
    <mergeCell ref="J62:J63"/>
    <mergeCell ref="K58:K59"/>
    <mergeCell ref="L58:L59"/>
    <mergeCell ref="M58:M59"/>
    <mergeCell ref="AY58:AY59"/>
    <mergeCell ref="AZ58:AZ59"/>
    <mergeCell ref="BA58:BA59"/>
    <mergeCell ref="BB58:BB59"/>
    <mergeCell ref="K60:K61"/>
    <mergeCell ref="BD62:BD63"/>
    <mergeCell ref="BC62:BC63"/>
    <mergeCell ref="L60:L61"/>
    <mergeCell ref="M60:M61"/>
    <mergeCell ref="AY60:AY61"/>
    <mergeCell ref="AZ60:AZ61"/>
    <mergeCell ref="BA60:BA61"/>
    <mergeCell ref="BB60:BB61"/>
    <mergeCell ref="BC60:BC61"/>
    <mergeCell ref="BD60:BD61"/>
    <mergeCell ref="G60:G61"/>
    <mergeCell ref="A62:A63"/>
    <mergeCell ref="BD54:BD55"/>
    <mergeCell ref="A52:A53"/>
    <mergeCell ref="B52:B53"/>
    <mergeCell ref="C52:C53"/>
    <mergeCell ref="A56:A57"/>
    <mergeCell ref="B56:B57"/>
    <mergeCell ref="C56:C57"/>
    <mergeCell ref="E56:E57"/>
    <mergeCell ref="F56:F57"/>
    <mergeCell ref="G56:G57"/>
    <mergeCell ref="H56:H57"/>
    <mergeCell ref="I56:I57"/>
    <mergeCell ref="J56:J57"/>
    <mergeCell ref="K56:K57"/>
    <mergeCell ref="L56:L57"/>
    <mergeCell ref="M56:M57"/>
    <mergeCell ref="AY56:AY57"/>
    <mergeCell ref="AZ56:AZ57"/>
    <mergeCell ref="BA56:BA57"/>
    <mergeCell ref="BB56:BB57"/>
    <mergeCell ref="BC56:BC57"/>
    <mergeCell ref="I50:I51"/>
    <mergeCell ref="J50:J51"/>
    <mergeCell ref="K50:K51"/>
    <mergeCell ref="L50:L51"/>
    <mergeCell ref="M50:M51"/>
    <mergeCell ref="AY50:AY51"/>
    <mergeCell ref="AZ50:AZ51"/>
    <mergeCell ref="BA50:BA51"/>
    <mergeCell ref="BB50:BB51"/>
    <mergeCell ref="BC50:BC51"/>
    <mergeCell ref="A60:A61"/>
    <mergeCell ref="B60:B61"/>
    <mergeCell ref="C60:C61"/>
    <mergeCell ref="E60:E61"/>
    <mergeCell ref="F60:F61"/>
    <mergeCell ref="K62:K63"/>
    <mergeCell ref="L62:L63"/>
    <mergeCell ref="M62:M63"/>
    <mergeCell ref="BC58:BC59"/>
    <mergeCell ref="A54:A55"/>
    <mergeCell ref="B54:B55"/>
    <mergeCell ref="C54:C55"/>
    <mergeCell ref="E54:E55"/>
    <mergeCell ref="F54:F55"/>
    <mergeCell ref="G54:G55"/>
    <mergeCell ref="H54:H55"/>
    <mergeCell ref="I54:I55"/>
    <mergeCell ref="J54:J55"/>
    <mergeCell ref="K54:K55"/>
    <mergeCell ref="L54:L55"/>
    <mergeCell ref="M54:M55"/>
    <mergeCell ref="AY54:AY55"/>
    <mergeCell ref="A46:A47"/>
    <mergeCell ref="B46:B47"/>
    <mergeCell ref="C46:C47"/>
    <mergeCell ref="E46:E47"/>
    <mergeCell ref="F46:F47"/>
    <mergeCell ref="G46:G47"/>
    <mergeCell ref="H46:H47"/>
    <mergeCell ref="I46:I47"/>
    <mergeCell ref="J46:J47"/>
    <mergeCell ref="K46:K47"/>
    <mergeCell ref="L46:L47"/>
    <mergeCell ref="M46:M47"/>
    <mergeCell ref="AY46:AY47"/>
    <mergeCell ref="AZ46:AZ47"/>
    <mergeCell ref="E52:E53"/>
    <mergeCell ref="F52:F53"/>
    <mergeCell ref="G52:G53"/>
    <mergeCell ref="H52:H53"/>
    <mergeCell ref="I52:I53"/>
    <mergeCell ref="J52:J53"/>
    <mergeCell ref="K52:K53"/>
    <mergeCell ref="L52:L53"/>
    <mergeCell ref="M52:M53"/>
    <mergeCell ref="AY52:AY53"/>
    <mergeCell ref="AZ52:AZ53"/>
    <mergeCell ref="A50:A51"/>
    <mergeCell ref="B50:B51"/>
    <mergeCell ref="C50:C51"/>
    <mergeCell ref="E50:E51"/>
    <mergeCell ref="F50:F51"/>
    <mergeCell ref="G50:G51"/>
    <mergeCell ref="H50:H51"/>
    <mergeCell ref="A92:A93"/>
    <mergeCell ref="B92:B93"/>
    <mergeCell ref="C92:C93"/>
    <mergeCell ref="E92:E93"/>
    <mergeCell ref="F92:F93"/>
    <mergeCell ref="G92:G93"/>
    <mergeCell ref="H92:H93"/>
    <mergeCell ref="I92:I93"/>
    <mergeCell ref="J92:J93"/>
    <mergeCell ref="A44:A45"/>
    <mergeCell ref="B44:B45"/>
    <mergeCell ref="C44:C45"/>
    <mergeCell ref="E44:E45"/>
    <mergeCell ref="F44:F45"/>
    <mergeCell ref="G44:G45"/>
    <mergeCell ref="H44:H45"/>
    <mergeCell ref="I44:I45"/>
    <mergeCell ref="J44:J45"/>
    <mergeCell ref="H60:H61"/>
    <mergeCell ref="I60:I61"/>
    <mergeCell ref="A64:A65"/>
    <mergeCell ref="B64:B65"/>
    <mergeCell ref="C64:C65"/>
    <mergeCell ref="E64:E65"/>
    <mergeCell ref="F64:F65"/>
    <mergeCell ref="G64:G65"/>
    <mergeCell ref="H64:H65"/>
    <mergeCell ref="I64:I65"/>
    <mergeCell ref="A48:A49"/>
    <mergeCell ref="B48:B49"/>
    <mergeCell ref="C48:C49"/>
    <mergeCell ref="E48:E49"/>
    <mergeCell ref="J64:J65"/>
    <mergeCell ref="A80:A81"/>
    <mergeCell ref="B80:B81"/>
    <mergeCell ref="C80:C81"/>
    <mergeCell ref="F42:F43"/>
    <mergeCell ref="G42:G43"/>
    <mergeCell ref="H42:H43"/>
    <mergeCell ref="I42:I43"/>
    <mergeCell ref="J42:J43"/>
    <mergeCell ref="K42:K43"/>
    <mergeCell ref="L42:L43"/>
    <mergeCell ref="M42:M43"/>
    <mergeCell ref="AY42:AY43"/>
    <mergeCell ref="AZ42:AZ43"/>
    <mergeCell ref="BA42:BA43"/>
    <mergeCell ref="BB42:BB43"/>
    <mergeCell ref="BC42:BC43"/>
    <mergeCell ref="BA46:BA47"/>
    <mergeCell ref="BB46:BB47"/>
    <mergeCell ref="BC46:BC47"/>
    <mergeCell ref="F48:F49"/>
    <mergeCell ref="G48:G49"/>
    <mergeCell ref="H48:H49"/>
    <mergeCell ref="I48:I49"/>
    <mergeCell ref="J48:J49"/>
    <mergeCell ref="BA48:BA49"/>
    <mergeCell ref="BB48:BB49"/>
    <mergeCell ref="BC48:BC49"/>
    <mergeCell ref="AZ44:AZ45"/>
    <mergeCell ref="BA44:BA45"/>
    <mergeCell ref="BB44:BB45"/>
    <mergeCell ref="BC44:BC45"/>
    <mergeCell ref="BD42:BD43"/>
    <mergeCell ref="K92:K93"/>
    <mergeCell ref="L92:L93"/>
    <mergeCell ref="M92:M93"/>
    <mergeCell ref="AY92:AY93"/>
    <mergeCell ref="AZ92:AZ93"/>
    <mergeCell ref="BA92:BA93"/>
    <mergeCell ref="BB92:BB93"/>
    <mergeCell ref="BC92:BC93"/>
    <mergeCell ref="BD92:BD93"/>
    <mergeCell ref="K44:K45"/>
    <mergeCell ref="L44:L45"/>
    <mergeCell ref="M44:M45"/>
    <mergeCell ref="AY44:AY45"/>
    <mergeCell ref="K48:K49"/>
    <mergeCell ref="L48:L49"/>
    <mergeCell ref="M48:M49"/>
    <mergeCell ref="AY48:AY49"/>
    <mergeCell ref="AZ48:AZ49"/>
    <mergeCell ref="BD46:BD47"/>
    <mergeCell ref="BD50:BD51"/>
    <mergeCell ref="BD44:BD45"/>
    <mergeCell ref="BA52:BA53"/>
    <mergeCell ref="BB52:BB53"/>
    <mergeCell ref="BC52:BC53"/>
    <mergeCell ref="BD48:BD49"/>
    <mergeCell ref="BD56:BD57"/>
    <mergeCell ref="BD52:BD53"/>
    <mergeCell ref="AZ54:AZ55"/>
    <mergeCell ref="BA54:BA55"/>
    <mergeCell ref="BB54:BB55"/>
    <mergeCell ref="BC54:BC55"/>
    <mergeCell ref="BD38:BD39"/>
    <mergeCell ref="A40:A41"/>
    <mergeCell ref="B40:B41"/>
    <mergeCell ref="C40:C41"/>
    <mergeCell ref="E40:E41"/>
    <mergeCell ref="F40:F41"/>
    <mergeCell ref="G40:G41"/>
    <mergeCell ref="H40:H41"/>
    <mergeCell ref="I40:I41"/>
    <mergeCell ref="J40:J41"/>
    <mergeCell ref="K40:K41"/>
    <mergeCell ref="L40:L41"/>
    <mergeCell ref="M40:M41"/>
    <mergeCell ref="AY40:AY41"/>
    <mergeCell ref="AZ40:AZ41"/>
    <mergeCell ref="BA40:BA41"/>
    <mergeCell ref="BB40:BB41"/>
    <mergeCell ref="BC40:BC41"/>
    <mergeCell ref="BD40:BD41"/>
    <mergeCell ref="A38:A39"/>
    <mergeCell ref="B38:B39"/>
    <mergeCell ref="C38:C39"/>
    <mergeCell ref="E38:E39"/>
    <mergeCell ref="F38:F39"/>
    <mergeCell ref="G38:G39"/>
    <mergeCell ref="H38:H39"/>
    <mergeCell ref="I38:I39"/>
    <mergeCell ref="J38:J39"/>
    <mergeCell ref="K38:K39"/>
    <mergeCell ref="L38:L39"/>
    <mergeCell ref="M38:M39"/>
    <mergeCell ref="AY38:AY39"/>
    <mergeCell ref="BC34:BC35"/>
    <mergeCell ref="BD34:BD35"/>
    <mergeCell ref="A36:A37"/>
    <mergeCell ref="B36:B37"/>
    <mergeCell ref="C36:C37"/>
    <mergeCell ref="E36:E37"/>
    <mergeCell ref="F36:F37"/>
    <mergeCell ref="G36:G37"/>
    <mergeCell ref="H36:H37"/>
    <mergeCell ref="I36:I37"/>
    <mergeCell ref="J36:J37"/>
    <mergeCell ref="K36:K37"/>
    <mergeCell ref="L36:L37"/>
    <mergeCell ref="M36:M37"/>
    <mergeCell ref="AY36:AY37"/>
    <mergeCell ref="AZ36:AZ37"/>
    <mergeCell ref="BA36:BA37"/>
    <mergeCell ref="BB36:BB37"/>
    <mergeCell ref="BC36:BC37"/>
    <mergeCell ref="BD36:BD37"/>
    <mergeCell ref="A14:A15"/>
    <mergeCell ref="B14:B15"/>
    <mergeCell ref="C14:C15"/>
    <mergeCell ref="E14:E15"/>
    <mergeCell ref="F14:F15"/>
    <mergeCell ref="BD14:BD15"/>
    <mergeCell ref="M14:M15"/>
    <mergeCell ref="AY14:AY15"/>
    <mergeCell ref="AZ14:AZ15"/>
    <mergeCell ref="BA14:BA15"/>
    <mergeCell ref="BB14:BB15"/>
    <mergeCell ref="BC14:BC15"/>
    <mergeCell ref="G14:G15"/>
    <mergeCell ref="H14:H15"/>
    <mergeCell ref="I14:I15"/>
    <mergeCell ref="J14:J15"/>
    <mergeCell ref="K14:K15"/>
    <mergeCell ref="L14:L15"/>
    <mergeCell ref="C10:C11"/>
    <mergeCell ref="E10:E11"/>
    <mergeCell ref="F10:F11"/>
    <mergeCell ref="G10:G11"/>
    <mergeCell ref="H10:H11"/>
    <mergeCell ref="I10:I11"/>
    <mergeCell ref="J10:J11"/>
    <mergeCell ref="A10:A11"/>
    <mergeCell ref="B10:B11"/>
    <mergeCell ref="K12:K13"/>
    <mergeCell ref="L12:L13"/>
    <mergeCell ref="M12:M13"/>
    <mergeCell ref="AY12:AY13"/>
    <mergeCell ref="AZ12:AZ13"/>
    <mergeCell ref="BA12:BA13"/>
    <mergeCell ref="BB12:BB13"/>
    <mergeCell ref="K10:K11"/>
    <mergeCell ref="L10:L11"/>
    <mergeCell ref="M10:M11"/>
    <mergeCell ref="AY10:AY11"/>
    <mergeCell ref="AZ10:AZ11"/>
    <mergeCell ref="BA10:BA11"/>
    <mergeCell ref="BB10:BB11"/>
    <mergeCell ref="A12:A13"/>
    <mergeCell ref="B12:B13"/>
    <mergeCell ref="C12:C13"/>
    <mergeCell ref="E12:E13"/>
    <mergeCell ref="F12:F13"/>
    <mergeCell ref="J12:J13"/>
    <mergeCell ref="BC10:BC11"/>
    <mergeCell ref="BD10:BD11"/>
    <mergeCell ref="K6:K7"/>
    <mergeCell ref="L6:L7"/>
    <mergeCell ref="M6:M7"/>
    <mergeCell ref="G16:G17"/>
    <mergeCell ref="H16:H17"/>
    <mergeCell ref="I16:I17"/>
    <mergeCell ref="J16:J17"/>
    <mergeCell ref="AZ6:AZ7"/>
    <mergeCell ref="BA6:BA7"/>
    <mergeCell ref="BB6:BB7"/>
    <mergeCell ref="BC6:BC7"/>
    <mergeCell ref="BD6:BD7"/>
    <mergeCell ref="BA8:BA9"/>
    <mergeCell ref="BB8:BB9"/>
    <mergeCell ref="BC8:BC9"/>
    <mergeCell ref="BD8:BD9"/>
    <mergeCell ref="G12:G13"/>
    <mergeCell ref="H12:H13"/>
    <mergeCell ref="G6:G7"/>
    <mergeCell ref="H6:H7"/>
    <mergeCell ref="I6:I7"/>
    <mergeCell ref="J6:J7"/>
    <mergeCell ref="I12:I13"/>
    <mergeCell ref="BC12:BC13"/>
    <mergeCell ref="BD12:BD13"/>
    <mergeCell ref="O5:S5"/>
    <mergeCell ref="AY6:AY7"/>
    <mergeCell ref="E6:E7"/>
    <mergeCell ref="A8:A9"/>
    <mergeCell ref="B8:B9"/>
    <mergeCell ref="C8:C9"/>
    <mergeCell ref="E8:E9"/>
    <mergeCell ref="F8:F9"/>
    <mergeCell ref="G8:G9"/>
    <mergeCell ref="H8:H9"/>
    <mergeCell ref="I8:I9"/>
    <mergeCell ref="J8:J9"/>
    <mergeCell ref="K8:K9"/>
    <mergeCell ref="L8:L9"/>
    <mergeCell ref="M8:M9"/>
    <mergeCell ref="AY8:AY9"/>
    <mergeCell ref="AZ8:AZ9"/>
    <mergeCell ref="A6:A7"/>
    <mergeCell ref="B6:B7"/>
    <mergeCell ref="C6:C7"/>
    <mergeCell ref="F6:F7"/>
    <mergeCell ref="I18:I19"/>
    <mergeCell ref="J18:J19"/>
    <mergeCell ref="K18:K19"/>
    <mergeCell ref="L18:L19"/>
    <mergeCell ref="BB16:BB17"/>
    <mergeCell ref="BC16:BC17"/>
    <mergeCell ref="BD16:BD17"/>
    <mergeCell ref="A18:A19"/>
    <mergeCell ref="B18:B19"/>
    <mergeCell ref="C18:C19"/>
    <mergeCell ref="E18:E19"/>
    <mergeCell ref="F18:F19"/>
    <mergeCell ref="G18:G19"/>
    <mergeCell ref="H18:H19"/>
    <mergeCell ref="K16:K17"/>
    <mergeCell ref="L16:L17"/>
    <mergeCell ref="M16:M17"/>
    <mergeCell ref="AY16:AY17"/>
    <mergeCell ref="AZ16:AZ17"/>
    <mergeCell ref="BA16:BA17"/>
    <mergeCell ref="AZ18:AZ19"/>
    <mergeCell ref="BA18:BA19"/>
    <mergeCell ref="BB18:BB19"/>
    <mergeCell ref="BC18:BC19"/>
    <mergeCell ref="BD18:BD19"/>
    <mergeCell ref="M18:M19"/>
    <mergeCell ref="AY18:AY19"/>
    <mergeCell ref="A16:A17"/>
    <mergeCell ref="B16:B17"/>
    <mergeCell ref="C16:C17"/>
    <mergeCell ref="E16:E17"/>
    <mergeCell ref="F16:F17"/>
    <mergeCell ref="BD20:BD21"/>
    <mergeCell ref="A24:A25"/>
    <mergeCell ref="B24:B25"/>
    <mergeCell ref="C24:C25"/>
    <mergeCell ref="E24:E25"/>
    <mergeCell ref="F24:F25"/>
    <mergeCell ref="G24:G25"/>
    <mergeCell ref="H24:H25"/>
    <mergeCell ref="I24:I25"/>
    <mergeCell ref="J24:J25"/>
    <mergeCell ref="M20:M21"/>
    <mergeCell ref="AY20:AY21"/>
    <mergeCell ref="AZ20:AZ21"/>
    <mergeCell ref="BA20:BA21"/>
    <mergeCell ref="BB20:BB21"/>
    <mergeCell ref="BC20:BC21"/>
    <mergeCell ref="G20:G21"/>
    <mergeCell ref="H20:H21"/>
    <mergeCell ref="I20:I21"/>
    <mergeCell ref="J20:J21"/>
    <mergeCell ref="K20:K21"/>
    <mergeCell ref="L20:L21"/>
    <mergeCell ref="BB24:BB25"/>
    <mergeCell ref="BC24:BC25"/>
    <mergeCell ref="A20:A21"/>
    <mergeCell ref="B20:B21"/>
    <mergeCell ref="C20:C21"/>
    <mergeCell ref="E20:E21"/>
    <mergeCell ref="F20:F21"/>
    <mergeCell ref="A22:A23"/>
    <mergeCell ref="B22:B23"/>
    <mergeCell ref="C22:C23"/>
    <mergeCell ref="I26:I27"/>
    <mergeCell ref="J26:J27"/>
    <mergeCell ref="K26:K27"/>
    <mergeCell ref="L26:L27"/>
    <mergeCell ref="BD24:BD25"/>
    <mergeCell ref="A26:A27"/>
    <mergeCell ref="B26:B27"/>
    <mergeCell ref="C26:C27"/>
    <mergeCell ref="E26:E27"/>
    <mergeCell ref="F26:F27"/>
    <mergeCell ref="G26:G27"/>
    <mergeCell ref="H26:H27"/>
    <mergeCell ref="K24:K25"/>
    <mergeCell ref="L24:L25"/>
    <mergeCell ref="M24:M25"/>
    <mergeCell ref="AY24:AY25"/>
    <mergeCell ref="AZ24:AZ25"/>
    <mergeCell ref="BA24:BA25"/>
    <mergeCell ref="AZ26:AZ27"/>
    <mergeCell ref="BA26:BA27"/>
    <mergeCell ref="BB26:BB27"/>
    <mergeCell ref="BC26:BC27"/>
    <mergeCell ref="BD26:BD27"/>
    <mergeCell ref="M26:M27"/>
    <mergeCell ref="AY26:AY27"/>
    <mergeCell ref="BD30:BD31"/>
    <mergeCell ref="A32:A33"/>
    <mergeCell ref="B32:B33"/>
    <mergeCell ref="C32:C33"/>
    <mergeCell ref="E32:E33"/>
    <mergeCell ref="F32:F33"/>
    <mergeCell ref="G32:G33"/>
    <mergeCell ref="H32:H33"/>
    <mergeCell ref="I32:I33"/>
    <mergeCell ref="J32:J33"/>
    <mergeCell ref="M30:M31"/>
    <mergeCell ref="AY30:AY31"/>
    <mergeCell ref="AZ30:AZ31"/>
    <mergeCell ref="BA30:BA31"/>
    <mergeCell ref="BB30:BB31"/>
    <mergeCell ref="BC30:BC31"/>
    <mergeCell ref="G30:G31"/>
    <mergeCell ref="H30:H31"/>
    <mergeCell ref="I30:I31"/>
    <mergeCell ref="J30:J31"/>
    <mergeCell ref="K30:K31"/>
    <mergeCell ref="L30:L31"/>
    <mergeCell ref="BB32:BB33"/>
    <mergeCell ref="BC32:BC33"/>
    <mergeCell ref="A30:A31"/>
    <mergeCell ref="B30:B31"/>
    <mergeCell ref="C30:C31"/>
    <mergeCell ref="E30:E31"/>
    <mergeCell ref="F30:F31"/>
    <mergeCell ref="BD32:BD33"/>
    <mergeCell ref="K32:K33"/>
    <mergeCell ref="L32:L33"/>
    <mergeCell ref="M32:M33"/>
    <mergeCell ref="AY32:AY33"/>
    <mergeCell ref="AZ32:AZ33"/>
    <mergeCell ref="BA32:BA33"/>
    <mergeCell ref="A140:A141"/>
    <mergeCell ref="B140:B141"/>
    <mergeCell ref="C140:C141"/>
    <mergeCell ref="E140:E141"/>
    <mergeCell ref="F140:F141"/>
    <mergeCell ref="G140:G141"/>
    <mergeCell ref="H140:H141"/>
    <mergeCell ref="I140:I141"/>
    <mergeCell ref="J140:J141"/>
    <mergeCell ref="K140:K141"/>
    <mergeCell ref="L140:L141"/>
    <mergeCell ref="M140:M141"/>
    <mergeCell ref="AY140:AY141"/>
    <mergeCell ref="AZ140:AZ141"/>
    <mergeCell ref="BA140:BA141"/>
    <mergeCell ref="AZ38:AZ39"/>
    <mergeCell ref="BA38:BA39"/>
    <mergeCell ref="J34:J35"/>
    <mergeCell ref="K34:K35"/>
    <mergeCell ref="L34:L35"/>
    <mergeCell ref="M34:M35"/>
    <mergeCell ref="AY34:AY35"/>
    <mergeCell ref="AZ34:AZ35"/>
    <mergeCell ref="BA34:BA35"/>
    <mergeCell ref="A42:A43"/>
    <mergeCell ref="B42:B43"/>
    <mergeCell ref="C42:C43"/>
    <mergeCell ref="E42:E43"/>
    <mergeCell ref="BB140:BB141"/>
    <mergeCell ref="BC140:BC141"/>
    <mergeCell ref="A34:A35"/>
    <mergeCell ref="B34:B35"/>
    <mergeCell ref="C34:C35"/>
    <mergeCell ref="E34:E35"/>
    <mergeCell ref="F34:F35"/>
    <mergeCell ref="G34:G35"/>
    <mergeCell ref="H34:H35"/>
    <mergeCell ref="I34:I35"/>
    <mergeCell ref="BD140:BD141"/>
    <mergeCell ref="A142:A143"/>
    <mergeCell ref="B142:B143"/>
    <mergeCell ref="C142:C143"/>
    <mergeCell ref="E142:E143"/>
    <mergeCell ref="F142:F143"/>
    <mergeCell ref="G142:G143"/>
    <mergeCell ref="H142:H143"/>
    <mergeCell ref="I142:I143"/>
    <mergeCell ref="J142:J143"/>
    <mergeCell ref="K142:K143"/>
    <mergeCell ref="L142:L143"/>
    <mergeCell ref="M142:M143"/>
    <mergeCell ref="AY142:AY143"/>
    <mergeCell ref="AZ142:AZ143"/>
    <mergeCell ref="BA142:BA143"/>
    <mergeCell ref="BB142:BB143"/>
    <mergeCell ref="BC142:BC143"/>
    <mergeCell ref="BD142:BD143"/>
    <mergeCell ref="BB38:BB39"/>
    <mergeCell ref="BC38:BC39"/>
    <mergeCell ref="BB34:BB35"/>
    <mergeCell ref="A128:A129"/>
    <mergeCell ref="B128:B129"/>
    <mergeCell ref="C128:C129"/>
    <mergeCell ref="E128:E129"/>
    <mergeCell ref="F128:F129"/>
    <mergeCell ref="G128:G129"/>
    <mergeCell ref="H128:H129"/>
    <mergeCell ref="I128:I129"/>
    <mergeCell ref="J128:J129"/>
    <mergeCell ref="K128:K129"/>
    <mergeCell ref="L128:L129"/>
    <mergeCell ref="M128:M129"/>
    <mergeCell ref="AY128:AY129"/>
    <mergeCell ref="AZ128:AZ129"/>
    <mergeCell ref="BA128:BA129"/>
    <mergeCell ref="BB128:BB129"/>
    <mergeCell ref="BC128:BC129"/>
    <mergeCell ref="BD138:BD139"/>
    <mergeCell ref="A138:A139"/>
    <mergeCell ref="B138:B139"/>
    <mergeCell ref="C138:C139"/>
    <mergeCell ref="E138:E139"/>
    <mergeCell ref="F138:F139"/>
    <mergeCell ref="G138:G139"/>
    <mergeCell ref="H138:H139"/>
    <mergeCell ref="I138:I139"/>
    <mergeCell ref="J138:J139"/>
    <mergeCell ref="K138:K139"/>
    <mergeCell ref="L138:L139"/>
    <mergeCell ref="M138:M139"/>
    <mergeCell ref="AY138:AY139"/>
    <mergeCell ref="AZ138:AZ139"/>
    <mergeCell ref="BA138:BA139"/>
    <mergeCell ref="BB138:BB139"/>
    <mergeCell ref="BC138:BC139"/>
    <mergeCell ref="BD94:BD95"/>
    <mergeCell ref="A96:A97"/>
    <mergeCell ref="B96:B97"/>
    <mergeCell ref="C96:C97"/>
    <mergeCell ref="E96:E97"/>
    <mergeCell ref="F96:F97"/>
    <mergeCell ref="G96:G97"/>
    <mergeCell ref="H96:H97"/>
    <mergeCell ref="I96:I97"/>
    <mergeCell ref="J96:J97"/>
    <mergeCell ref="K96:K97"/>
    <mergeCell ref="L96:L97"/>
    <mergeCell ref="M96:M97"/>
    <mergeCell ref="AY96:AY97"/>
    <mergeCell ref="AZ96:AZ97"/>
    <mergeCell ref="BA96:BA97"/>
    <mergeCell ref="BB96:BB97"/>
    <mergeCell ref="BC96:BC97"/>
    <mergeCell ref="BD96:BD97"/>
    <mergeCell ref="K98:K99"/>
    <mergeCell ref="L98:L99"/>
    <mergeCell ref="M98:M99"/>
    <mergeCell ref="AY98:AY99"/>
    <mergeCell ref="AZ98:AZ99"/>
    <mergeCell ref="BA98:BA99"/>
    <mergeCell ref="BB98:BB99"/>
    <mergeCell ref="BC98:BC99"/>
    <mergeCell ref="A94:A95"/>
    <mergeCell ref="B94:B95"/>
    <mergeCell ref="C94:C95"/>
    <mergeCell ref="E94:E95"/>
    <mergeCell ref="F94:F95"/>
    <mergeCell ref="G94:G95"/>
    <mergeCell ref="H94:H95"/>
    <mergeCell ref="I94:I95"/>
    <mergeCell ref="J94:J95"/>
    <mergeCell ref="K94:K95"/>
    <mergeCell ref="L94:L95"/>
    <mergeCell ref="M94:M95"/>
    <mergeCell ref="AY94:AY95"/>
    <mergeCell ref="AZ94:AZ95"/>
    <mergeCell ref="BA94:BA95"/>
    <mergeCell ref="BB94:BB95"/>
    <mergeCell ref="BC94:BC95"/>
    <mergeCell ref="AZ116:AZ117"/>
    <mergeCell ref="BA116:BA117"/>
    <mergeCell ref="BB116:BB117"/>
    <mergeCell ref="BC116:BC117"/>
    <mergeCell ref="BD98:BD99"/>
    <mergeCell ref="A114:A115"/>
    <mergeCell ref="B114:B115"/>
    <mergeCell ref="C114:C115"/>
    <mergeCell ref="E114:E115"/>
    <mergeCell ref="F114:F115"/>
    <mergeCell ref="G114:G115"/>
    <mergeCell ref="H114:H115"/>
    <mergeCell ref="I114:I115"/>
    <mergeCell ref="J114:J115"/>
    <mergeCell ref="K114:K115"/>
    <mergeCell ref="L114:L115"/>
    <mergeCell ref="M114:M115"/>
    <mergeCell ref="AY114:AY115"/>
    <mergeCell ref="AZ114:AZ115"/>
    <mergeCell ref="BA114:BA115"/>
    <mergeCell ref="BB114:BB115"/>
    <mergeCell ref="BC114:BC115"/>
    <mergeCell ref="BD114:BD115"/>
    <mergeCell ref="A98:A99"/>
    <mergeCell ref="B98:B99"/>
    <mergeCell ref="C98:C99"/>
    <mergeCell ref="E98:E99"/>
    <mergeCell ref="F98:F99"/>
    <mergeCell ref="G98:G99"/>
    <mergeCell ref="H98:H99"/>
    <mergeCell ref="I98:I99"/>
    <mergeCell ref="J98:J99"/>
    <mergeCell ref="BD116:BD117"/>
    <mergeCell ref="A28:A29"/>
    <mergeCell ref="B28:B29"/>
    <mergeCell ref="C28:C29"/>
    <mergeCell ref="E28:E29"/>
    <mergeCell ref="F28:F29"/>
    <mergeCell ref="G28:G29"/>
    <mergeCell ref="H28:H29"/>
    <mergeCell ref="I28:I29"/>
    <mergeCell ref="J28:J29"/>
    <mergeCell ref="K28:K29"/>
    <mergeCell ref="L28:L29"/>
    <mergeCell ref="M28:M29"/>
    <mergeCell ref="AY28:AY29"/>
    <mergeCell ref="AZ28:AZ29"/>
    <mergeCell ref="BA28:BA29"/>
    <mergeCell ref="BB28:BB29"/>
    <mergeCell ref="BC28:BC29"/>
    <mergeCell ref="BD28:BD29"/>
    <mergeCell ref="A116:A117"/>
    <mergeCell ref="B116:B117"/>
    <mergeCell ref="C116:C117"/>
    <mergeCell ref="E116:E117"/>
    <mergeCell ref="F116:F117"/>
    <mergeCell ref="G116:G117"/>
    <mergeCell ref="H116:H117"/>
    <mergeCell ref="I116:I117"/>
    <mergeCell ref="J116:J117"/>
    <mergeCell ref="K116:K117"/>
    <mergeCell ref="L116:L117"/>
    <mergeCell ref="M116:M117"/>
    <mergeCell ref="AY116:AY117"/>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7"/>
  <sheetViews>
    <sheetView zoomScale="55" zoomScaleNormal="55" workbookViewId="0">
      <selection activeCell="A3" sqref="A3:E3"/>
    </sheetView>
  </sheetViews>
  <sheetFormatPr defaultColWidth="11.42578125" defaultRowHeight="15"/>
  <cols>
    <col min="1" max="1" width="38.7109375" style="245" customWidth="1"/>
    <col min="2" max="2" width="26.28515625" style="243" customWidth="1"/>
    <col min="3" max="3" width="21.42578125" style="243" customWidth="1"/>
    <col min="4" max="4" width="26.28515625" style="243" customWidth="1"/>
    <col min="5" max="5" width="21.42578125" style="243" customWidth="1"/>
    <col min="6" max="6" width="24" style="245" customWidth="1"/>
    <col min="7" max="7" width="19.85546875" style="245" customWidth="1"/>
    <col min="8" max="8" width="14" style="245" customWidth="1"/>
    <col min="9" max="16384" width="11.42578125" style="245"/>
  </cols>
  <sheetData>
    <row r="1" spans="1:8" ht="18.95" customHeight="1"/>
    <row r="2" spans="1:8" ht="45.95" customHeight="1">
      <c r="A2" s="270" t="s">
        <v>136</v>
      </c>
    </row>
    <row r="3" spans="1:8" ht="45" customHeight="1">
      <c r="A3" s="397" t="s">
        <v>895</v>
      </c>
      <c r="B3" s="15" t="s">
        <v>48</v>
      </c>
      <c r="C3" s="15" t="s">
        <v>49</v>
      </c>
      <c r="D3" s="15" t="s">
        <v>50</v>
      </c>
      <c r="E3" s="15" t="s">
        <v>47</v>
      </c>
    </row>
    <row r="4" spans="1:8" ht="36.950000000000003" customHeight="1">
      <c r="A4" s="271" t="s">
        <v>343</v>
      </c>
      <c r="B4" s="272">
        <f>'Data Summary'!D8</f>
        <v>54348010.200000003</v>
      </c>
      <c r="C4" s="272">
        <f>'Data Summary'!D13</f>
        <v>73330800</v>
      </c>
      <c r="D4" s="273">
        <f>'Data Summary'!D18</f>
        <v>103890000</v>
      </c>
      <c r="E4" s="274">
        <f>SUM(B4:D4)</f>
        <v>231568810.19999999</v>
      </c>
    </row>
    <row r="5" spans="1:8" ht="36.950000000000003" customHeight="1">
      <c r="A5" s="271" t="s">
        <v>51</v>
      </c>
      <c r="B5" s="272">
        <f>'Data Summary'!E8</f>
        <v>41416603.135454349</v>
      </c>
      <c r="C5" s="272">
        <f>'Data Summary'!E13</f>
        <v>38182458.678939529</v>
      </c>
      <c r="D5" s="273">
        <f>'Data Summary'!E18</f>
        <v>69281397.209300131</v>
      </c>
      <c r="E5" s="274">
        <f>SUM(B5:D5)</f>
        <v>148880459.02369401</v>
      </c>
    </row>
    <row r="6" spans="1:8" ht="36.950000000000003" customHeight="1">
      <c r="A6" s="271" t="s">
        <v>52</v>
      </c>
      <c r="B6" s="275">
        <f>SUM('Data Summary'!E4:E7)</f>
        <v>134984276.21875069</v>
      </c>
      <c r="C6" s="275">
        <f>SUM('Data Summary'!E9:E12)</f>
        <v>53969023.576781265</v>
      </c>
      <c r="D6" s="276">
        <f>SUM('Data Summary'!E14:E17)</f>
        <v>39247169.963892259</v>
      </c>
      <c r="E6" s="274">
        <f>SUM(B6:D6)</f>
        <v>228200469.75942421</v>
      </c>
    </row>
    <row r="7" spans="1:8" ht="36.950000000000003" customHeight="1">
      <c r="A7" s="271" t="s">
        <v>1</v>
      </c>
      <c r="B7" s="275">
        <f>B6-B5</f>
        <v>93567673.083296329</v>
      </c>
      <c r="C7" s="275">
        <f t="shared" ref="C7:D7" si="0">C6-C5</f>
        <v>15786564.897841737</v>
      </c>
      <c r="D7" s="275">
        <f t="shared" si="0"/>
        <v>-30034227.245407872</v>
      </c>
      <c r="E7" s="274">
        <f>E6-E5</f>
        <v>79320010.735730201</v>
      </c>
    </row>
    <row r="8" spans="1:8" ht="36.950000000000003" customHeight="1">
      <c r="A8" s="271" t="s">
        <v>53</v>
      </c>
      <c r="B8" s="277">
        <f>B6/B5</f>
        <v>3.2591826948550131</v>
      </c>
      <c r="C8" s="277">
        <f>C6/C5</f>
        <v>1.4134507164817336</v>
      </c>
      <c r="D8" s="277">
        <f>D6/D5</f>
        <v>0.56648929647486723</v>
      </c>
      <c r="E8" s="278">
        <f>E6/E5</f>
        <v>1.5327765057676681</v>
      </c>
    </row>
    <row r="9" spans="1:8" ht="18.75">
      <c r="A9" s="279"/>
    </row>
    <row r="12" spans="1:8" ht="23.25">
      <c r="A12" s="280" t="s">
        <v>339</v>
      </c>
    </row>
    <row r="13" spans="1:8" ht="30.95" customHeight="1">
      <c r="A13" s="428" t="s">
        <v>895</v>
      </c>
      <c r="B13" s="429" t="s">
        <v>647</v>
      </c>
      <c r="C13" s="429"/>
      <c r="D13" s="429"/>
      <c r="E13" s="429"/>
      <c r="F13" s="429"/>
      <c r="G13" s="281" t="s">
        <v>54</v>
      </c>
      <c r="H13" s="429" t="s">
        <v>2</v>
      </c>
    </row>
    <row r="14" spans="1:8" ht="23.1" customHeight="1">
      <c r="A14" s="428"/>
      <c r="B14" s="15" t="s">
        <v>43</v>
      </c>
      <c r="C14" s="15" t="s">
        <v>46</v>
      </c>
      <c r="D14" s="15" t="s">
        <v>42</v>
      </c>
      <c r="E14" s="15" t="s">
        <v>45</v>
      </c>
      <c r="F14" s="15" t="s">
        <v>56</v>
      </c>
      <c r="G14" s="281" t="s">
        <v>55</v>
      </c>
      <c r="H14" s="432"/>
    </row>
    <row r="15" spans="1:8" ht="45" customHeight="1">
      <c r="A15" s="353" t="s">
        <v>48</v>
      </c>
      <c r="B15" s="282">
        <f>'Data Summary'!E4</f>
        <v>21696031.658249252</v>
      </c>
      <c r="C15" s="282">
        <f>'Data Summary'!E5</f>
        <v>91746248.652244851</v>
      </c>
      <c r="D15" s="282">
        <f>'Data Summary'!E6</f>
        <v>4334511.7964664437</v>
      </c>
      <c r="E15" s="282">
        <f>'Data Summary'!E7</f>
        <v>17207484.111790139</v>
      </c>
      <c r="F15" s="282">
        <f>SUM(B15:E15)</f>
        <v>134984276.21875069</v>
      </c>
      <c r="G15" s="283">
        <f>'Data Summary'!E8</f>
        <v>41416603.135454349</v>
      </c>
      <c r="H15" s="291">
        <f>F15/G15</f>
        <v>3.2591826948550131</v>
      </c>
    </row>
    <row r="16" spans="1:8" ht="45" customHeight="1">
      <c r="A16" s="353" t="s">
        <v>49</v>
      </c>
      <c r="B16" s="282">
        <f>'Data Summary'!E9</f>
        <v>174494.26498042868</v>
      </c>
      <c r="C16" s="282">
        <f>'Data Summary'!E10</f>
        <v>3876871.7007115693</v>
      </c>
      <c r="D16" s="282">
        <f>'Data Summary'!E11</f>
        <v>0</v>
      </c>
      <c r="E16" s="282">
        <f>'Data Summary'!E12</f>
        <v>49917657.611089267</v>
      </c>
      <c r="F16" s="282">
        <f>SUM(B16:E16)</f>
        <v>53969023.576781265</v>
      </c>
      <c r="G16" s="283">
        <f>'Data Summary'!E13</f>
        <v>38182458.678939529</v>
      </c>
      <c r="H16" s="291">
        <f>F16/G16</f>
        <v>1.4134507164817336</v>
      </c>
    </row>
    <row r="17" spans="1:8" ht="45" customHeight="1">
      <c r="A17" s="353" t="s">
        <v>50</v>
      </c>
      <c r="B17" s="282">
        <f>'Data Summary'!E14</f>
        <v>0</v>
      </c>
      <c r="C17" s="282">
        <f>'Data Summary'!E15</f>
        <v>630054.65053076646</v>
      </c>
      <c r="D17" s="282">
        <f>'Data Summary'!E16</f>
        <v>401651.59710901068</v>
      </c>
      <c r="E17" s="282">
        <f>'Data Summary'!E17</f>
        <v>38215463.716252483</v>
      </c>
      <c r="F17" s="282">
        <f>SUM(B17:E17)</f>
        <v>39247169.963892259</v>
      </c>
      <c r="G17" s="283">
        <f>'Data Summary'!E18</f>
        <v>69281397.209300131</v>
      </c>
      <c r="H17" s="291">
        <f>F17/G17</f>
        <v>0.56648929647486723</v>
      </c>
    </row>
    <row r="21" spans="1:8" ht="42.95" customHeight="1">
      <c r="A21" s="270" t="s">
        <v>137</v>
      </c>
    </row>
    <row r="22" spans="1:8" ht="42.95" customHeight="1">
      <c r="A22" s="398" t="s">
        <v>894</v>
      </c>
      <c r="B22" s="23" t="s">
        <v>48</v>
      </c>
      <c r="C22" s="23" t="s">
        <v>49</v>
      </c>
      <c r="D22" s="23" t="s">
        <v>50</v>
      </c>
      <c r="E22" s="23" t="s">
        <v>47</v>
      </c>
    </row>
    <row r="23" spans="1:8" ht="42.95" customHeight="1">
      <c r="A23" s="285" t="s">
        <v>343</v>
      </c>
      <c r="B23" s="283">
        <f>'Data Summary'!D8</f>
        <v>54348010.200000003</v>
      </c>
      <c r="C23" s="283">
        <f>'Data Summary'!D13</f>
        <v>73330800</v>
      </c>
      <c r="D23" s="283">
        <f>'Data Summary'!D18</f>
        <v>103890000</v>
      </c>
      <c r="E23" s="286">
        <f>SUM(B23:D23)</f>
        <v>231568810.19999999</v>
      </c>
    </row>
    <row r="24" spans="1:8" ht="42.95" customHeight="1">
      <c r="A24" s="285" t="s">
        <v>51</v>
      </c>
      <c r="B24" s="283">
        <f>'Data Summary'!F8</f>
        <v>47407092.269517928</v>
      </c>
      <c r="C24" s="283">
        <f>'Data Summary'!F13</f>
        <v>52893471.949329413</v>
      </c>
      <c r="D24" s="283">
        <f>'Data Summary'!F18</f>
        <v>84265412.11220026</v>
      </c>
      <c r="E24" s="286">
        <f>SUM(B24:D24)</f>
        <v>184565976.33104759</v>
      </c>
    </row>
    <row r="25" spans="1:8" ht="42.95" customHeight="1">
      <c r="A25" s="285" t="s">
        <v>52</v>
      </c>
      <c r="B25" s="287">
        <f>SUM('Data Summary'!F4:F7)</f>
        <v>219217428.66123581</v>
      </c>
      <c r="C25" s="287">
        <f>SUM('Data Summary'!F9:F12)</f>
        <v>89169196.814767003</v>
      </c>
      <c r="D25" s="287">
        <f>SUM('Data Summary'!F14:F17)</f>
        <v>68854743.132831126</v>
      </c>
      <c r="E25" s="288">
        <f>SUM(B25:D25)</f>
        <v>377241368.60883391</v>
      </c>
    </row>
    <row r="26" spans="1:8" ht="42.95" customHeight="1">
      <c r="A26" s="285" t="s">
        <v>1</v>
      </c>
      <c r="B26" s="287">
        <f>B25-B24</f>
        <v>171810336.39171788</v>
      </c>
      <c r="C26" s="287">
        <f t="shared" ref="C26:D26" si="1">C25-C24</f>
        <v>36275724.86543759</v>
      </c>
      <c r="D26" s="283">
        <f t="shared" si="1"/>
        <v>-15410668.979369134</v>
      </c>
      <c r="E26" s="288">
        <f>E25-E24</f>
        <v>192675392.27778631</v>
      </c>
    </row>
    <row r="27" spans="1:8" ht="33.950000000000003" customHeight="1">
      <c r="A27" s="285" t="s">
        <v>53</v>
      </c>
      <c r="B27" s="289">
        <f t="shared" ref="B27:C27" si="2">B25/B24</f>
        <v>4.6241483745711491</v>
      </c>
      <c r="C27" s="289">
        <f t="shared" si="2"/>
        <v>1.6858261242557266</v>
      </c>
      <c r="D27" s="289">
        <f>D25/D24</f>
        <v>0.81711750298153563</v>
      </c>
      <c r="E27" s="290">
        <f>E25/E24</f>
        <v>2.0439377620292984</v>
      </c>
    </row>
    <row r="28" spans="1:8" ht="18.75">
      <c r="A28" s="279"/>
    </row>
    <row r="32" spans="1:8" ht="53.1" customHeight="1">
      <c r="A32" s="280" t="s">
        <v>340</v>
      </c>
    </row>
    <row r="33" spans="1:8" ht="36" customHeight="1">
      <c r="A33" s="430" t="s">
        <v>894</v>
      </c>
      <c r="B33" s="431" t="s">
        <v>647</v>
      </c>
      <c r="C33" s="431"/>
      <c r="D33" s="431"/>
      <c r="E33" s="431"/>
      <c r="F33" s="431"/>
      <c r="G33" s="281" t="s">
        <v>54</v>
      </c>
      <c r="H33" s="23"/>
    </row>
    <row r="34" spans="1:8" ht="36" customHeight="1">
      <c r="A34" s="430"/>
      <c r="B34" s="23" t="s">
        <v>43</v>
      </c>
      <c r="C34" s="23" t="s">
        <v>46</v>
      </c>
      <c r="D34" s="23" t="s">
        <v>42</v>
      </c>
      <c r="E34" s="23" t="s">
        <v>45</v>
      </c>
      <c r="F34" s="23" t="s">
        <v>56</v>
      </c>
      <c r="G34" s="281" t="s">
        <v>55</v>
      </c>
      <c r="H34" s="23" t="s">
        <v>2</v>
      </c>
    </row>
    <row r="35" spans="1:8" ht="47.1" customHeight="1">
      <c r="A35" s="23" t="s">
        <v>48</v>
      </c>
      <c r="B35" s="282">
        <f>'Data Summary'!F4</f>
        <v>35234831.830090515</v>
      </c>
      <c r="C35" s="282">
        <f>'Data Summary'!F5</f>
        <v>148997922.44147083</v>
      </c>
      <c r="D35" s="282">
        <f>'Data Summary'!F6</f>
        <v>7039342.3377942648</v>
      </c>
      <c r="E35" s="282">
        <f>'Data Summary'!F7</f>
        <v>27945332.051880192</v>
      </c>
      <c r="F35" s="282">
        <f>SUM(B35:E35)</f>
        <v>219217428.66123581</v>
      </c>
      <c r="G35" s="283">
        <f>'Data Summary'!F8</f>
        <v>47407092.269517928</v>
      </c>
      <c r="H35" s="284">
        <f>F35/G35</f>
        <v>4.6241483745711491</v>
      </c>
    </row>
    <row r="36" spans="1:8" ht="47.1" customHeight="1">
      <c r="A36" s="23" t="s">
        <v>49</v>
      </c>
      <c r="B36" s="282">
        <f>'Data Summary'!F9</f>
        <v>287916.41490687273</v>
      </c>
      <c r="C36" s="282">
        <f>'Data Summary'!F10</f>
        <v>6396857.8064613175</v>
      </c>
      <c r="D36" s="282">
        <f>'Data Summary'!F11</f>
        <v>0</v>
      </c>
      <c r="E36" s="282">
        <f>'Data Summary'!F12</f>
        <v>82484422.593398809</v>
      </c>
      <c r="F36" s="282">
        <f t="shared" ref="F36:F37" si="3">SUM(B36:E36)</f>
        <v>89169196.814767003</v>
      </c>
      <c r="G36" s="283">
        <f>'Data Summary'!F13</f>
        <v>52893471.949329413</v>
      </c>
      <c r="H36" s="284">
        <f t="shared" ref="H36:H37" si="4">F36/G36</f>
        <v>1.6858261242557266</v>
      </c>
    </row>
    <row r="37" spans="1:8" ht="47.1" customHeight="1">
      <c r="A37" s="23" t="s">
        <v>50</v>
      </c>
      <c r="B37" s="282">
        <f>'Data Summary'!F14</f>
        <v>0</v>
      </c>
      <c r="C37" s="282">
        <f>'Data Summary'!F15</f>
        <v>1039593.3424893188</v>
      </c>
      <c r="D37" s="282">
        <f>'Data Summary'!F16</f>
        <v>662727.15549829882</v>
      </c>
      <c r="E37" s="282">
        <f>'Data Summary'!F17</f>
        <v>67152422.634843513</v>
      </c>
      <c r="F37" s="282">
        <f t="shared" si="3"/>
        <v>68854743.132831126</v>
      </c>
      <c r="G37" s="283">
        <f>'Data Summary'!F18</f>
        <v>84265412.11220026</v>
      </c>
      <c r="H37" s="284">
        <f t="shared" si="4"/>
        <v>0.81711750298153563</v>
      </c>
    </row>
  </sheetData>
  <mergeCells count="5">
    <mergeCell ref="A13:A14"/>
    <mergeCell ref="B13:F13"/>
    <mergeCell ref="A33:A34"/>
    <mergeCell ref="B33:F33"/>
    <mergeCell ref="H13:H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C10" workbookViewId="0">
      <selection activeCell="G41" sqref="G41"/>
    </sheetView>
  </sheetViews>
  <sheetFormatPr defaultColWidth="11.42578125" defaultRowHeight="15"/>
  <cols>
    <col min="1" max="1" width="36.42578125" style="200" customWidth="1"/>
    <col min="2" max="2" width="21.28515625" style="200" customWidth="1"/>
    <col min="3" max="3" width="17.42578125" style="200" customWidth="1"/>
    <col min="4" max="4" width="28.42578125" style="200" customWidth="1"/>
    <col min="5" max="6" width="23" style="200" customWidth="1"/>
    <col min="7" max="7" width="39.85546875" style="200" customWidth="1"/>
    <col min="8" max="8" width="56.140625" style="200" customWidth="1"/>
    <col min="9" max="16384" width="11.42578125" style="200"/>
  </cols>
  <sheetData>
    <row r="1" spans="1:8" ht="84" customHeight="1">
      <c r="A1" s="433" t="s">
        <v>329</v>
      </c>
      <c r="B1" s="433"/>
      <c r="C1" s="433"/>
      <c r="D1" s="433"/>
      <c r="E1" s="433"/>
      <c r="F1" s="433"/>
      <c r="G1" s="433"/>
      <c r="H1" s="433"/>
    </row>
    <row r="2" spans="1:8" ht="83.1" customHeight="1">
      <c r="A2" s="6" t="s">
        <v>5</v>
      </c>
      <c r="B2" s="6" t="s">
        <v>6</v>
      </c>
      <c r="C2" s="6" t="s">
        <v>901</v>
      </c>
      <c r="D2" s="399" t="s">
        <v>902</v>
      </c>
      <c r="E2" s="6" t="s">
        <v>119</v>
      </c>
      <c r="F2" s="6" t="s">
        <v>57</v>
      </c>
      <c r="G2" s="6" t="s">
        <v>95</v>
      </c>
      <c r="H2" s="236" t="s">
        <v>3</v>
      </c>
    </row>
    <row r="3" spans="1:8" ht="60">
      <c r="A3" s="114" t="s">
        <v>66</v>
      </c>
      <c r="B3" s="115" t="s">
        <v>67</v>
      </c>
      <c r="C3" s="116">
        <v>30</v>
      </c>
      <c r="D3" s="116">
        <f>C3</f>
        <v>30</v>
      </c>
      <c r="E3" s="117"/>
      <c r="F3" s="117"/>
      <c r="G3" s="225"/>
      <c r="H3" s="237" t="s">
        <v>126</v>
      </c>
    </row>
    <row r="4" spans="1:8" ht="50.1" customHeight="1">
      <c r="A4" s="114" t="s">
        <v>65</v>
      </c>
      <c r="B4" s="115" t="s">
        <v>9</v>
      </c>
      <c r="C4" s="118">
        <v>150000</v>
      </c>
      <c r="D4" s="118">
        <f>C4*(1-D10)</f>
        <v>105000</v>
      </c>
      <c r="E4" s="118">
        <f>C4-D4</f>
        <v>45000</v>
      </c>
      <c r="F4" s="118">
        <f>E4/Firerecurrance</f>
        <v>1500</v>
      </c>
      <c r="G4" s="225"/>
      <c r="H4" s="237" t="s">
        <v>331</v>
      </c>
    </row>
    <row r="5" spans="1:8" ht="32.1" customHeight="1">
      <c r="A5" s="114" t="s">
        <v>10</v>
      </c>
      <c r="B5" s="115" t="s">
        <v>9</v>
      </c>
      <c r="C5" s="119">
        <v>0.2</v>
      </c>
      <c r="D5" s="119">
        <v>0.2</v>
      </c>
      <c r="E5" s="120"/>
      <c r="F5" s="120"/>
      <c r="G5" s="225"/>
      <c r="H5" s="434" t="s">
        <v>869</v>
      </c>
    </row>
    <row r="6" spans="1:8" ht="32.1" customHeight="1">
      <c r="A6" s="114" t="s">
        <v>11</v>
      </c>
      <c r="B6" s="115" t="s">
        <v>9</v>
      </c>
      <c r="C6" s="119">
        <v>0.2</v>
      </c>
      <c r="D6" s="119">
        <v>0.2</v>
      </c>
      <c r="E6" s="120"/>
      <c r="F6" s="120"/>
      <c r="G6" s="225"/>
      <c r="H6" s="434"/>
    </row>
    <row r="7" spans="1:8" ht="32.1" customHeight="1">
      <c r="A7" s="114" t="s">
        <v>12</v>
      </c>
      <c r="B7" s="115" t="s">
        <v>9</v>
      </c>
      <c r="C7" s="119">
        <v>0.3</v>
      </c>
      <c r="D7" s="119">
        <v>0.3</v>
      </c>
      <c r="E7" s="120"/>
      <c r="F7" s="120"/>
      <c r="G7" s="225"/>
      <c r="H7" s="434"/>
    </row>
    <row r="8" spans="1:8" ht="32.1" customHeight="1">
      <c r="A8" s="114" t="s">
        <v>13</v>
      </c>
      <c r="B8" s="115" t="s">
        <v>9</v>
      </c>
      <c r="C8" s="119">
        <v>0.3</v>
      </c>
      <c r="D8" s="119">
        <v>0.3</v>
      </c>
      <c r="E8" s="120"/>
      <c r="F8" s="120"/>
      <c r="G8" s="225"/>
      <c r="H8" s="434"/>
    </row>
    <row r="9" spans="1:8" ht="39.950000000000003" customHeight="1">
      <c r="A9" s="114" t="s">
        <v>91</v>
      </c>
      <c r="B9" s="115" t="s">
        <v>81</v>
      </c>
      <c r="C9" s="119">
        <v>0.05</v>
      </c>
      <c r="D9" s="119">
        <v>0.2</v>
      </c>
      <c r="E9" s="120"/>
      <c r="F9" s="120"/>
      <c r="G9" s="225"/>
      <c r="H9" s="237" t="s">
        <v>127</v>
      </c>
    </row>
    <row r="10" spans="1:8" ht="51" customHeight="1">
      <c r="A10" s="114" t="s">
        <v>82</v>
      </c>
      <c r="B10" s="115" t="s">
        <v>81</v>
      </c>
      <c r="C10" s="119">
        <v>0</v>
      </c>
      <c r="D10" s="119">
        <v>0.3</v>
      </c>
      <c r="E10" s="120"/>
      <c r="F10" s="120"/>
      <c r="G10" s="225"/>
      <c r="H10" s="237" t="s">
        <v>870</v>
      </c>
    </row>
    <row r="11" spans="1:8" s="229" customFormat="1" ht="57" customHeight="1">
      <c r="A11" s="114" t="s">
        <v>94</v>
      </c>
      <c r="B11" s="115" t="s">
        <v>61</v>
      </c>
      <c r="C11" s="121">
        <f>FF_AC_Cost</f>
        <v>570.79052327918373</v>
      </c>
      <c r="D11" s="121">
        <f>FF_AC_Cost</f>
        <v>570.79052327918373</v>
      </c>
      <c r="E11" s="122"/>
      <c r="F11" s="122"/>
      <c r="G11" s="225" t="s">
        <v>128</v>
      </c>
      <c r="H11" s="237" t="s">
        <v>332</v>
      </c>
    </row>
    <row r="12" spans="1:8" s="229" customFormat="1" ht="32.1" customHeight="1">
      <c r="A12" s="114" t="s">
        <v>94</v>
      </c>
      <c r="B12" s="115" t="s">
        <v>15</v>
      </c>
      <c r="C12" s="123">
        <f>F_NoAction_Ac*FF_Cost_Ac</f>
        <v>85618578.491877556</v>
      </c>
      <c r="D12" s="123">
        <f>F_Action_Ac*FF_Cost_Ac</f>
        <v>59933004.944314294</v>
      </c>
      <c r="E12" s="123">
        <f>C12-D12</f>
        <v>25685573.547563262</v>
      </c>
      <c r="F12" s="124">
        <f>E12/Firerecurrance</f>
        <v>856185.78491877543</v>
      </c>
      <c r="G12" s="225" t="s">
        <v>333</v>
      </c>
      <c r="H12" s="237"/>
    </row>
    <row r="13" spans="1:8" s="229" customFormat="1" ht="27.95" customHeight="1">
      <c r="A13" s="114" t="s">
        <v>96</v>
      </c>
      <c r="B13" s="115" t="s">
        <v>14</v>
      </c>
      <c r="C13" s="125">
        <v>1</v>
      </c>
      <c r="D13" s="125">
        <v>0</v>
      </c>
      <c r="E13" s="125"/>
      <c r="F13" s="125"/>
      <c r="G13" s="225"/>
      <c r="H13" s="434" t="s">
        <v>334</v>
      </c>
    </row>
    <row r="14" spans="1:8" s="229" customFormat="1" ht="27.95" customHeight="1">
      <c r="A14" s="114" t="s">
        <v>116</v>
      </c>
      <c r="B14" s="115" t="s">
        <v>117</v>
      </c>
      <c r="C14" s="123">
        <v>6850726</v>
      </c>
      <c r="D14" s="123">
        <v>6850726</v>
      </c>
      <c r="E14" s="123"/>
      <c r="F14" s="123"/>
      <c r="G14" s="225" t="s">
        <v>335</v>
      </c>
      <c r="H14" s="434"/>
    </row>
    <row r="15" spans="1:8" s="229" customFormat="1" ht="27.95" customHeight="1">
      <c r="A15" s="114" t="s">
        <v>116</v>
      </c>
      <c r="B15" s="115" t="s">
        <v>15</v>
      </c>
      <c r="C15" s="123">
        <f>C13*C14</f>
        <v>6850726</v>
      </c>
      <c r="D15" s="125">
        <f>D13*D14</f>
        <v>0</v>
      </c>
      <c r="E15" s="123">
        <f>C15-D15</f>
        <v>6850726</v>
      </c>
      <c r="F15" s="124">
        <f>E15/Firerecurrance</f>
        <v>228357.53333333333</v>
      </c>
      <c r="G15" s="225"/>
      <c r="H15" s="434"/>
    </row>
    <row r="16" spans="1:8" s="229" customFormat="1" ht="27.95" customHeight="1">
      <c r="A16" s="114" t="s">
        <v>97</v>
      </c>
      <c r="B16" s="115" t="s">
        <v>14</v>
      </c>
      <c r="C16" s="125">
        <v>8</v>
      </c>
      <c r="D16" s="125">
        <v>4</v>
      </c>
      <c r="E16" s="125"/>
      <c r="F16" s="125"/>
      <c r="G16" s="225"/>
      <c r="H16" s="434" t="s">
        <v>129</v>
      </c>
    </row>
    <row r="17" spans="1:8" s="229" customFormat="1" ht="27.95" customHeight="1">
      <c r="A17" s="114" t="s">
        <v>97</v>
      </c>
      <c r="B17" s="115" t="s">
        <v>118</v>
      </c>
      <c r="C17" s="123">
        <v>105875</v>
      </c>
      <c r="D17" s="123">
        <v>105875</v>
      </c>
      <c r="E17" s="123"/>
      <c r="F17" s="123"/>
      <c r="G17" s="225" t="s">
        <v>336</v>
      </c>
      <c r="H17" s="434"/>
    </row>
    <row r="18" spans="1:8" s="229" customFormat="1" ht="27.95" customHeight="1">
      <c r="A18" s="114" t="s">
        <v>97</v>
      </c>
      <c r="B18" s="115" t="s">
        <v>98</v>
      </c>
      <c r="C18" s="123">
        <f>C16*C17</f>
        <v>847000</v>
      </c>
      <c r="D18" s="123">
        <f>D16*D17</f>
        <v>423500</v>
      </c>
      <c r="E18" s="123">
        <f>C18-D18</f>
        <v>423500</v>
      </c>
      <c r="F18" s="124">
        <f>E18/Firerecurrance</f>
        <v>14116.666666666666</v>
      </c>
      <c r="G18" s="225"/>
      <c r="H18" s="434"/>
    </row>
    <row r="19" spans="1:8" s="229" customFormat="1" ht="23.1" customHeight="1">
      <c r="A19" s="114" t="s">
        <v>122</v>
      </c>
      <c r="B19" s="115"/>
      <c r="C19" s="123"/>
      <c r="D19" s="123"/>
      <c r="E19" s="123"/>
      <c r="F19" s="123"/>
      <c r="G19"/>
      <c r="H19" s="237"/>
    </row>
    <row r="20" spans="1:8" s="229" customFormat="1" ht="33" customHeight="1">
      <c r="A20" s="114" t="s">
        <v>83</v>
      </c>
      <c r="B20" s="115" t="s">
        <v>14</v>
      </c>
      <c r="C20" s="126">
        <v>140</v>
      </c>
      <c r="D20" s="127">
        <f>(1-F_SizeReductPerc)*C20</f>
        <v>98</v>
      </c>
      <c r="E20" s="127"/>
      <c r="F20" s="127"/>
      <c r="G20" s="225"/>
      <c r="H20" s="438" t="s">
        <v>868</v>
      </c>
    </row>
    <row r="21" spans="1:8" s="229" customFormat="1" ht="29.1" customHeight="1">
      <c r="A21" s="114" t="s">
        <v>84</v>
      </c>
      <c r="B21" s="115" t="s">
        <v>85</v>
      </c>
      <c r="C21" s="123">
        <v>1600</v>
      </c>
      <c r="D21" s="123">
        <f>C21</f>
        <v>1600</v>
      </c>
      <c r="E21" s="123"/>
      <c r="F21" s="123"/>
      <c r="G21" s="225"/>
      <c r="H21" s="439"/>
    </row>
    <row r="22" spans="1:8" s="229" customFormat="1" ht="29.1" customHeight="1">
      <c r="A22" s="114" t="s">
        <v>120</v>
      </c>
      <c r="B22" s="115" t="s">
        <v>98</v>
      </c>
      <c r="C22" s="123">
        <f>C20*C21</f>
        <v>224000</v>
      </c>
      <c r="D22" s="123">
        <f>D20*D21</f>
        <v>156800</v>
      </c>
      <c r="E22" s="123">
        <f>C22-D22</f>
        <v>67200</v>
      </c>
      <c r="F22" s="124">
        <f>E22/Firerecurrance</f>
        <v>2240</v>
      </c>
      <c r="G22" s="225"/>
      <c r="H22" s="438" t="s">
        <v>130</v>
      </c>
    </row>
    <row r="23" spans="1:8" s="229" customFormat="1" ht="24.95" customHeight="1">
      <c r="A23" s="114" t="s">
        <v>75</v>
      </c>
      <c r="B23" s="115" t="s">
        <v>14</v>
      </c>
      <c r="C23" s="127">
        <v>6</v>
      </c>
      <c r="D23" s="127">
        <f>C23</f>
        <v>6</v>
      </c>
      <c r="E23" s="127"/>
      <c r="F23" s="127"/>
      <c r="G23" s="230"/>
      <c r="H23" s="443"/>
    </row>
    <row r="24" spans="1:8" s="229" customFormat="1" ht="24.95" customHeight="1">
      <c r="A24" s="114" t="s">
        <v>76</v>
      </c>
      <c r="B24" s="115" t="s">
        <v>14</v>
      </c>
      <c r="C24" s="128">
        <v>1000</v>
      </c>
      <c r="D24" s="127">
        <f>C24</f>
        <v>1000</v>
      </c>
      <c r="E24" s="127"/>
      <c r="F24" s="127"/>
      <c r="G24" s="230"/>
      <c r="H24" s="443"/>
    </row>
    <row r="25" spans="1:8" s="229" customFormat="1" ht="24.95" customHeight="1">
      <c r="A25" s="114" t="s">
        <v>16</v>
      </c>
      <c r="B25" s="115" t="s">
        <v>14</v>
      </c>
      <c r="C25" s="128">
        <f>C27*(1-C10)</f>
        <v>6000</v>
      </c>
      <c r="D25" s="128">
        <f>D27*(1-D10)</f>
        <v>4200</v>
      </c>
      <c r="E25" s="128">
        <f>C25-D25</f>
        <v>1800</v>
      </c>
      <c r="F25" s="128"/>
      <c r="G25" s="230"/>
      <c r="H25" s="443"/>
    </row>
    <row r="26" spans="1:8" s="229" customFormat="1" ht="24.95" customHeight="1">
      <c r="A26" s="114" t="s">
        <v>78</v>
      </c>
      <c r="B26" s="115" t="s">
        <v>14</v>
      </c>
      <c r="C26" s="126">
        <v>1000</v>
      </c>
      <c r="D26" s="127">
        <f>C26</f>
        <v>1000</v>
      </c>
      <c r="E26" s="127"/>
      <c r="F26" s="127"/>
      <c r="G26" s="230"/>
      <c r="H26" s="443"/>
    </row>
    <row r="27" spans="1:8" s="229" customFormat="1" ht="29.1" customHeight="1">
      <c r="A27" s="114" t="s">
        <v>77</v>
      </c>
      <c r="B27" s="115" t="s">
        <v>14</v>
      </c>
      <c r="C27" s="126">
        <f>C23*C26</f>
        <v>6000</v>
      </c>
      <c r="D27" s="127">
        <f>C27</f>
        <v>6000</v>
      </c>
      <c r="E27" s="127"/>
      <c r="F27" s="127"/>
      <c r="G27" s="230"/>
      <c r="H27" s="443"/>
    </row>
    <row r="28" spans="1:8" s="229" customFormat="1" ht="29.1" customHeight="1">
      <c r="A28" s="114" t="s">
        <v>93</v>
      </c>
      <c r="B28" s="115" t="s">
        <v>14</v>
      </c>
      <c r="C28" s="126">
        <f>C27*(1-C30)</f>
        <v>300.00000000000028</v>
      </c>
      <c r="D28" s="126">
        <f>D27*(1-D30)</f>
        <v>74.99999999999973</v>
      </c>
      <c r="E28" s="126">
        <f>C28-D28</f>
        <v>225.00000000000057</v>
      </c>
      <c r="F28" s="126"/>
      <c r="G28" s="230"/>
      <c r="H28" s="443"/>
    </row>
    <row r="29" spans="1:8" s="229" customFormat="1" ht="29.1" customHeight="1">
      <c r="A29" s="114" t="s">
        <v>121</v>
      </c>
      <c r="B29" s="115" t="s">
        <v>79</v>
      </c>
      <c r="C29" s="123">
        <v>50000</v>
      </c>
      <c r="D29" s="121">
        <f>C29</f>
        <v>50000</v>
      </c>
      <c r="E29" s="121"/>
      <c r="F29" s="121"/>
      <c r="G29" s="230"/>
      <c r="H29" s="443"/>
    </row>
    <row r="30" spans="1:8" s="229" customFormat="1" ht="29.1" customHeight="1">
      <c r="A30" s="114" t="s">
        <v>80</v>
      </c>
      <c r="B30" s="115" t="s">
        <v>81</v>
      </c>
      <c r="C30" s="129">
        <v>0.95</v>
      </c>
      <c r="D30" s="129">
        <v>0.98750000000000004</v>
      </c>
      <c r="E30" s="129"/>
      <c r="F30" s="129"/>
      <c r="G30" s="230"/>
      <c r="H30" s="443"/>
    </row>
    <row r="31" spans="1:8" s="229" customFormat="1" ht="29.1" customHeight="1">
      <c r="A31" s="114" t="s">
        <v>92</v>
      </c>
      <c r="B31" s="115" t="s">
        <v>15</v>
      </c>
      <c r="C31" s="123">
        <f>C29*C28</f>
        <v>15000000.000000015</v>
      </c>
      <c r="D31" s="123">
        <f>D29*D28</f>
        <v>3749999.9999999865</v>
      </c>
      <c r="E31" s="123">
        <f>C31-D31</f>
        <v>11250000.000000028</v>
      </c>
      <c r="F31" s="124">
        <f t="shared" ref="F31:F40" si="0">E31/Firerecurrance</f>
        <v>375000.00000000093</v>
      </c>
      <c r="G31" s="230"/>
      <c r="H31" s="439"/>
    </row>
    <row r="32" spans="1:8" s="229" customFormat="1" ht="29.1" customHeight="1">
      <c r="A32" s="114" t="s">
        <v>102</v>
      </c>
      <c r="B32" s="435" t="s">
        <v>344</v>
      </c>
      <c r="C32" s="123">
        <f>'Fire Infrastructure Detail'!F3</f>
        <v>12000000</v>
      </c>
      <c r="D32" s="123">
        <f>C32-E32</f>
        <v>8400000</v>
      </c>
      <c r="E32" s="121">
        <f>'Fire Infrastructure Detail'!G3</f>
        <v>3600000</v>
      </c>
      <c r="F32" s="124">
        <f t="shared" si="0"/>
        <v>120000</v>
      </c>
      <c r="G32" s="440" t="s">
        <v>337</v>
      </c>
      <c r="H32" s="438" t="s">
        <v>131</v>
      </c>
    </row>
    <row r="33" spans="1:8" s="229" customFormat="1" ht="29.1" customHeight="1">
      <c r="A33" s="114" t="s">
        <v>99</v>
      </c>
      <c r="B33" s="436"/>
      <c r="C33" s="123">
        <f>'Fire Infrastructure Detail'!F4</f>
        <v>1600000</v>
      </c>
      <c r="D33" s="123">
        <f t="shared" ref="D33:D39" si="1">C33-E33</f>
        <v>1120000</v>
      </c>
      <c r="E33" s="121">
        <f>'Fire Infrastructure Detail'!G4</f>
        <v>480000</v>
      </c>
      <c r="F33" s="124">
        <f t="shared" si="0"/>
        <v>16000</v>
      </c>
      <c r="G33" s="441"/>
      <c r="H33" s="443"/>
    </row>
    <row r="34" spans="1:8" s="229" customFormat="1" ht="29.1" customHeight="1">
      <c r="A34" s="114" t="s">
        <v>103</v>
      </c>
      <c r="B34" s="436"/>
      <c r="C34" s="123">
        <f>'Fire Infrastructure Detail'!F5</f>
        <v>4000000</v>
      </c>
      <c r="D34" s="123">
        <f t="shared" si="1"/>
        <v>2800000</v>
      </c>
      <c r="E34" s="121">
        <f>'Fire Infrastructure Detail'!G5</f>
        <v>1200000</v>
      </c>
      <c r="F34" s="124">
        <f t="shared" si="0"/>
        <v>40000</v>
      </c>
      <c r="G34" s="441"/>
      <c r="H34" s="443"/>
    </row>
    <row r="35" spans="1:8" s="229" customFormat="1" ht="29.1" customHeight="1">
      <c r="A35" s="114" t="s">
        <v>100</v>
      </c>
      <c r="B35" s="436"/>
      <c r="C35" s="123">
        <f>'Fire Infrastructure Detail'!F6</f>
        <v>400000</v>
      </c>
      <c r="D35" s="123">
        <f t="shared" si="1"/>
        <v>280000</v>
      </c>
      <c r="E35" s="121">
        <f>'Fire Infrastructure Detail'!G6</f>
        <v>120000</v>
      </c>
      <c r="F35" s="124">
        <f t="shared" si="0"/>
        <v>4000</v>
      </c>
      <c r="G35" s="441"/>
      <c r="H35" s="443"/>
    </row>
    <row r="36" spans="1:8" s="229" customFormat="1" ht="29.1" customHeight="1">
      <c r="A36" s="114" t="s">
        <v>101</v>
      </c>
      <c r="B36" s="436"/>
      <c r="C36" s="123">
        <f>'Fire Infrastructure Detail'!F7</f>
        <v>2000000</v>
      </c>
      <c r="D36" s="123">
        <f t="shared" si="1"/>
        <v>1400000</v>
      </c>
      <c r="E36" s="121">
        <f>'Fire Infrastructure Detail'!G7</f>
        <v>600000</v>
      </c>
      <c r="F36" s="124">
        <f t="shared" si="0"/>
        <v>20000</v>
      </c>
      <c r="G36" s="441"/>
      <c r="H36" s="443"/>
    </row>
    <row r="37" spans="1:8" s="229" customFormat="1" ht="29.1" customHeight="1">
      <c r="A37" s="114" t="s">
        <v>104</v>
      </c>
      <c r="B37" s="436"/>
      <c r="C37" s="123">
        <f>'Fire Infrastructure Detail'!F8</f>
        <v>6000000</v>
      </c>
      <c r="D37" s="123">
        <f t="shared" si="1"/>
        <v>4200000</v>
      </c>
      <c r="E37" s="121">
        <f>'Fire Infrastructure Detail'!G8</f>
        <v>1800000</v>
      </c>
      <c r="F37" s="124">
        <f t="shared" si="0"/>
        <v>60000</v>
      </c>
      <c r="G37" s="441"/>
      <c r="H37" s="443"/>
    </row>
    <row r="38" spans="1:8" s="229" customFormat="1" ht="29.1" customHeight="1">
      <c r="A38" s="114" t="s">
        <v>105</v>
      </c>
      <c r="B38" s="436"/>
      <c r="C38" s="123">
        <f>'Fire Infrastructure Detail'!F9</f>
        <v>1800000.0000000002</v>
      </c>
      <c r="D38" s="123">
        <f t="shared" si="1"/>
        <v>1260000.0000000002</v>
      </c>
      <c r="E38" s="121">
        <f>'Fire Infrastructure Detail'!G9</f>
        <v>540000</v>
      </c>
      <c r="F38" s="124">
        <f t="shared" si="0"/>
        <v>18000</v>
      </c>
      <c r="G38" s="441"/>
      <c r="H38" s="443"/>
    </row>
    <row r="39" spans="1:8" s="229" customFormat="1" ht="29.1" customHeight="1">
      <c r="A39" s="114" t="s">
        <v>109</v>
      </c>
      <c r="B39" s="437"/>
      <c r="C39" s="123">
        <f>'Fire Infrastructure Detail'!F10</f>
        <v>2640000</v>
      </c>
      <c r="D39" s="123">
        <f t="shared" si="1"/>
        <v>1848000</v>
      </c>
      <c r="E39" s="121">
        <f>'Fire Infrastructure Detail'!G10</f>
        <v>792000</v>
      </c>
      <c r="F39" s="124">
        <f t="shared" si="0"/>
        <v>26400</v>
      </c>
      <c r="G39" s="442"/>
      <c r="H39" s="439"/>
    </row>
    <row r="40" spans="1:8" s="229" customFormat="1" ht="29.1" customHeight="1">
      <c r="A40" s="114" t="s">
        <v>375</v>
      </c>
      <c r="B40" s="115"/>
      <c r="C40" s="123">
        <v>1600000</v>
      </c>
      <c r="D40" s="121">
        <f>(1-F_SizeReductPerc)*C40</f>
        <v>1120000</v>
      </c>
      <c r="E40" s="121">
        <f>C40-D40</f>
        <v>480000</v>
      </c>
      <c r="F40" s="124">
        <f t="shared" si="0"/>
        <v>16000</v>
      </c>
      <c r="G40" s="400"/>
      <c r="H40" s="401"/>
    </row>
    <row r="41" spans="1:8" s="229" customFormat="1" ht="29.1" customHeight="1">
      <c r="A41" s="231"/>
      <c r="B41" s="8"/>
      <c r="C41" s="177"/>
      <c r="D41" s="178"/>
      <c r="E41" s="178"/>
      <c r="F41" s="179"/>
      <c r="G41" s="100"/>
      <c r="H41" s="224"/>
    </row>
    <row r="42" spans="1:8">
      <c r="G42" s="100"/>
    </row>
    <row r="43" spans="1:8">
      <c r="G43" s="100"/>
    </row>
    <row r="44" spans="1:8" s="232" customFormat="1" ht="32.1" customHeight="1">
      <c r="A44" s="233" t="s">
        <v>309</v>
      </c>
      <c r="G44" s="7"/>
    </row>
    <row r="45" spans="1:8" s="223" customFormat="1" ht="32.1" customHeight="1">
      <c r="A45" s="444" t="s">
        <v>86</v>
      </c>
      <c r="B45" s="444"/>
      <c r="C45" s="444"/>
      <c r="G45" s="100"/>
    </row>
    <row r="46" spans="1:8" s="223" customFormat="1" ht="62.1" customHeight="1">
      <c r="A46" s="444" t="s">
        <v>87</v>
      </c>
      <c r="B46" s="444"/>
      <c r="C46" s="444"/>
      <c r="G46" s="100"/>
    </row>
    <row r="47" spans="1:8" s="223" customFormat="1" ht="53.1" customHeight="1">
      <c r="A47" s="444" t="s">
        <v>88</v>
      </c>
      <c r="B47" s="444"/>
      <c r="C47" s="444"/>
      <c r="G47" s="100"/>
    </row>
    <row r="48" spans="1:8" s="223" customFormat="1" ht="41.1" customHeight="1">
      <c r="A48" s="444" t="s">
        <v>89</v>
      </c>
      <c r="B48" s="444"/>
      <c r="C48" s="444"/>
      <c r="G48" s="100"/>
    </row>
    <row r="49" spans="1:7" s="223" customFormat="1" ht="63.95" customHeight="1">
      <c r="A49" s="444" t="s">
        <v>90</v>
      </c>
      <c r="B49" s="444"/>
      <c r="C49" s="444"/>
      <c r="G49" s="100"/>
    </row>
    <row r="50" spans="1:7" s="223" customFormat="1" ht="32.1" customHeight="1">
      <c r="A50" s="409" t="s">
        <v>330</v>
      </c>
      <c r="B50" s="409"/>
      <c r="C50" s="409"/>
      <c r="G50" s="100"/>
    </row>
    <row r="51" spans="1:7">
      <c r="G51" s="100"/>
    </row>
    <row r="52" spans="1:7">
      <c r="G52" s="100"/>
    </row>
    <row r="53" spans="1:7">
      <c r="G53" s="100"/>
    </row>
    <row r="54" spans="1:7">
      <c r="G54" s="100"/>
    </row>
    <row r="55" spans="1:7">
      <c r="G55" s="100"/>
    </row>
    <row r="56" spans="1:7">
      <c r="G56" s="100"/>
    </row>
    <row r="57" spans="1:7">
      <c r="G57" s="100"/>
    </row>
    <row r="58" spans="1:7">
      <c r="G58" s="100"/>
    </row>
    <row r="59" spans="1:7">
      <c r="G59" s="100"/>
    </row>
    <row r="60" spans="1:7">
      <c r="G60" s="100"/>
    </row>
    <row r="61" spans="1:7">
      <c r="B61" s="234"/>
      <c r="G61" s="100"/>
    </row>
    <row r="62" spans="1:7">
      <c r="G62" s="100"/>
    </row>
    <row r="63" spans="1:7">
      <c r="G63" s="100"/>
    </row>
    <row r="64" spans="1:7">
      <c r="C64" s="235"/>
      <c r="G64" s="100"/>
    </row>
    <row r="65" spans="7:7">
      <c r="G65" s="100"/>
    </row>
    <row r="66" spans="7:7">
      <c r="G66" s="100"/>
    </row>
    <row r="67" spans="7:7">
      <c r="G67" s="100"/>
    </row>
    <row r="68" spans="7:7">
      <c r="G68" s="100"/>
    </row>
    <row r="69" spans="7:7">
      <c r="G69" s="100"/>
    </row>
    <row r="70" spans="7:7">
      <c r="G70" s="100"/>
    </row>
  </sheetData>
  <autoFilter ref="A1:H40">
    <filterColumn colId="0" showButton="0"/>
    <filterColumn colId="1" showButton="0"/>
    <filterColumn colId="2" showButton="0"/>
    <filterColumn colId="3" showButton="0"/>
    <filterColumn colId="4" showButton="0"/>
    <filterColumn colId="5" showButton="0"/>
    <filterColumn colId="6" showButton="0"/>
  </autoFilter>
  <mergeCells count="15">
    <mergeCell ref="A49:C49"/>
    <mergeCell ref="A50:C50"/>
    <mergeCell ref="A45:C45"/>
    <mergeCell ref="A46:C46"/>
    <mergeCell ref="A47:C47"/>
    <mergeCell ref="A48:C48"/>
    <mergeCell ref="A1:H1"/>
    <mergeCell ref="H5:H8"/>
    <mergeCell ref="H13:H15"/>
    <mergeCell ref="B32:B39"/>
    <mergeCell ref="H16:H18"/>
    <mergeCell ref="H20:H21"/>
    <mergeCell ref="G32:G39"/>
    <mergeCell ref="H32:H39"/>
    <mergeCell ref="H22:H31"/>
  </mergeCells>
  <hyperlinks>
    <hyperlink ref="A45" r:id="rId1"/>
    <hyperlink ref="A46" r:id="rId2"/>
    <hyperlink ref="A47" r:id="rId3"/>
    <hyperlink ref="A48" r:id="rId4"/>
    <hyperlink ref="A49" r:id="rId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F18" sqref="F18"/>
    </sheetView>
  </sheetViews>
  <sheetFormatPr defaultColWidth="10.85546875" defaultRowHeight="15"/>
  <cols>
    <col min="1" max="1" width="32.140625" style="101" customWidth="1"/>
    <col min="2" max="2" width="10.85546875" style="101"/>
    <col min="3" max="3" width="18.140625" style="101" customWidth="1"/>
    <col min="4" max="4" width="16.85546875" style="101" customWidth="1"/>
    <col min="5" max="5" width="12.7109375" style="101" customWidth="1"/>
    <col min="6" max="6" width="20.28515625" style="101" customWidth="1"/>
    <col min="7" max="7" width="19.85546875" style="101" customWidth="1"/>
    <col min="8" max="8" width="15.140625" style="101" customWidth="1"/>
    <col min="9" max="9" width="1.28515625" style="101" customWidth="1"/>
    <col min="10" max="16384" width="10.85546875" style="101"/>
  </cols>
  <sheetData>
    <row r="1" spans="1:9" ht="69.95" customHeight="1">
      <c r="A1" s="446" t="s">
        <v>328</v>
      </c>
      <c r="B1" s="447"/>
      <c r="C1" s="447"/>
      <c r="D1" s="447"/>
      <c r="E1" s="447"/>
      <c r="F1" s="447"/>
      <c r="G1" s="447"/>
      <c r="H1" s="447"/>
    </row>
    <row r="2" spans="1:9" ht="36.950000000000003" customHeight="1">
      <c r="A2" s="68" t="s">
        <v>111</v>
      </c>
      <c r="B2" s="86" t="s">
        <v>6</v>
      </c>
      <c r="C2" s="86" t="s">
        <v>108</v>
      </c>
      <c r="D2" s="86" t="s">
        <v>14</v>
      </c>
      <c r="E2" s="86" t="s">
        <v>110</v>
      </c>
      <c r="F2" s="132" t="s">
        <v>113</v>
      </c>
      <c r="G2" s="132" t="s">
        <v>114</v>
      </c>
      <c r="H2" s="86" t="s">
        <v>112</v>
      </c>
    </row>
    <row r="3" spans="1:9" ht="33" customHeight="1">
      <c r="A3" s="31" t="s">
        <v>102</v>
      </c>
      <c r="B3" s="133" t="s">
        <v>60</v>
      </c>
      <c r="C3" s="134">
        <v>15000000</v>
      </c>
      <c r="D3" s="133">
        <v>1</v>
      </c>
      <c r="E3" s="135">
        <v>0.8</v>
      </c>
      <c r="F3" s="134">
        <f>E3*D3*C3</f>
        <v>12000000</v>
      </c>
      <c r="G3" s="134">
        <f>F3*('Model Fire Assumptions'!$D$10)</f>
        <v>3600000</v>
      </c>
      <c r="H3" s="154">
        <f>G3/'Model Fire Assumptions'!$C$3</f>
        <v>120000</v>
      </c>
      <c r="I3" s="19"/>
    </row>
    <row r="4" spans="1:9" ht="33" customHeight="1">
      <c r="A4" s="31" t="s">
        <v>99</v>
      </c>
      <c r="B4" s="133" t="s">
        <v>106</v>
      </c>
      <c r="C4" s="134">
        <v>1000000</v>
      </c>
      <c r="D4" s="133">
        <v>2</v>
      </c>
      <c r="E4" s="135">
        <v>0.8</v>
      </c>
      <c r="F4" s="134">
        <f t="shared" ref="F4:F10" si="0">E4*D4*C4</f>
        <v>1600000</v>
      </c>
      <c r="G4" s="134">
        <f>F4*('Model Fire Assumptions'!$D$10)</f>
        <v>480000</v>
      </c>
      <c r="H4" s="154">
        <f>G4/'Model Fire Assumptions'!$C$3</f>
        <v>16000</v>
      </c>
      <c r="I4" s="19"/>
    </row>
    <row r="5" spans="1:9" ht="33" customHeight="1">
      <c r="A5" s="31" t="s">
        <v>103</v>
      </c>
      <c r="B5" s="133" t="s">
        <v>106</v>
      </c>
      <c r="C5" s="134">
        <v>50000</v>
      </c>
      <c r="D5" s="133">
        <v>100</v>
      </c>
      <c r="E5" s="135">
        <v>0.8</v>
      </c>
      <c r="F5" s="134">
        <f t="shared" si="0"/>
        <v>4000000</v>
      </c>
      <c r="G5" s="134">
        <f>F5*('Model Fire Assumptions'!$D$10)</f>
        <v>1200000</v>
      </c>
      <c r="H5" s="154">
        <f>G5/'Model Fire Assumptions'!$C$3</f>
        <v>40000</v>
      </c>
      <c r="I5" s="19"/>
    </row>
    <row r="6" spans="1:9" ht="33" customHeight="1">
      <c r="A6" s="31" t="s">
        <v>100</v>
      </c>
      <c r="B6" s="133" t="s">
        <v>106</v>
      </c>
      <c r="C6" s="134">
        <v>5000</v>
      </c>
      <c r="D6" s="133">
        <v>100</v>
      </c>
      <c r="E6" s="135">
        <v>0.8</v>
      </c>
      <c r="F6" s="134">
        <f t="shared" si="0"/>
        <v>400000</v>
      </c>
      <c r="G6" s="134">
        <f>F6*('Model Fire Assumptions'!$D$10)</f>
        <v>120000</v>
      </c>
      <c r="H6" s="154">
        <f>G6/'Model Fire Assumptions'!$C$3</f>
        <v>4000</v>
      </c>
      <c r="I6" s="19"/>
    </row>
    <row r="7" spans="1:9" ht="33" customHeight="1">
      <c r="A7" s="31" t="s">
        <v>101</v>
      </c>
      <c r="B7" s="133" t="s">
        <v>60</v>
      </c>
      <c r="C7" s="134">
        <v>2500000</v>
      </c>
      <c r="D7" s="133">
        <v>1</v>
      </c>
      <c r="E7" s="135">
        <v>0.8</v>
      </c>
      <c r="F7" s="134">
        <f t="shared" si="0"/>
        <v>2000000</v>
      </c>
      <c r="G7" s="134">
        <f>F7*('Model Fire Assumptions'!$D$10)</f>
        <v>600000</v>
      </c>
      <c r="H7" s="154">
        <f>G7/'Model Fire Assumptions'!$C$3</f>
        <v>20000</v>
      </c>
      <c r="I7" s="19"/>
    </row>
    <row r="8" spans="1:9" ht="33" customHeight="1">
      <c r="A8" s="31" t="s">
        <v>104</v>
      </c>
      <c r="B8" s="133" t="s">
        <v>60</v>
      </c>
      <c r="C8" s="134">
        <v>7500000</v>
      </c>
      <c r="D8" s="133">
        <v>1</v>
      </c>
      <c r="E8" s="135">
        <v>0.8</v>
      </c>
      <c r="F8" s="134">
        <f t="shared" si="0"/>
        <v>6000000</v>
      </c>
      <c r="G8" s="134">
        <f>F8*('Model Fire Assumptions'!$D$10)</f>
        <v>1800000</v>
      </c>
      <c r="H8" s="154">
        <f>G8/'Model Fire Assumptions'!$C$3</f>
        <v>60000</v>
      </c>
      <c r="I8" s="19"/>
    </row>
    <row r="9" spans="1:9" ht="33" customHeight="1">
      <c r="A9" s="31" t="s">
        <v>105</v>
      </c>
      <c r="B9" s="133" t="s">
        <v>107</v>
      </c>
      <c r="C9" s="134">
        <v>750000</v>
      </c>
      <c r="D9" s="133">
        <v>3</v>
      </c>
      <c r="E9" s="135">
        <v>0.8</v>
      </c>
      <c r="F9" s="134">
        <f t="shared" si="0"/>
        <v>1800000.0000000002</v>
      </c>
      <c r="G9" s="134">
        <f>F9*('Model Fire Assumptions'!$D$10)</f>
        <v>540000</v>
      </c>
      <c r="H9" s="154">
        <f>G9/'Model Fire Assumptions'!$C$3</f>
        <v>18000</v>
      </c>
      <c r="I9" s="19"/>
    </row>
    <row r="10" spans="1:9" ht="27.95" customHeight="1">
      <c r="A10" s="31" t="s">
        <v>109</v>
      </c>
      <c r="B10" s="133" t="s">
        <v>60</v>
      </c>
      <c r="C10" s="134">
        <v>3300000</v>
      </c>
      <c r="D10" s="133">
        <v>1</v>
      </c>
      <c r="E10" s="135">
        <v>0.8</v>
      </c>
      <c r="F10" s="134">
        <f t="shared" si="0"/>
        <v>2640000</v>
      </c>
      <c r="G10" s="134">
        <f>F10*('Model Fire Assumptions'!$D$10)</f>
        <v>792000</v>
      </c>
      <c r="H10" s="154">
        <f>G10/'Model Fire Assumptions'!$C$3</f>
        <v>26400</v>
      </c>
      <c r="I10" s="19"/>
    </row>
    <row r="11" spans="1:9" ht="27" customHeight="1">
      <c r="A11" s="31"/>
      <c r="B11" s="31"/>
      <c r="C11" s="31"/>
      <c r="D11" s="31"/>
      <c r="E11" s="136" t="s">
        <v>33</v>
      </c>
      <c r="F11" s="137">
        <f>SUM(F3:F10)</f>
        <v>30440000</v>
      </c>
      <c r="G11" s="137">
        <f>F11*('Model Fire Assumptions'!$D$10)</f>
        <v>9132000</v>
      </c>
      <c r="H11" s="155">
        <f>G11/'Model Fire Assumptions'!$C$3</f>
        <v>304400</v>
      </c>
      <c r="I11" s="19"/>
    </row>
    <row r="12" spans="1:9" ht="27" customHeight="1"/>
    <row r="13" spans="1:9" ht="18.75">
      <c r="A13" s="445" t="s">
        <v>327</v>
      </c>
      <c r="B13" s="445"/>
      <c r="C13" s="445"/>
      <c r="D13" s="445"/>
      <c r="E13" s="445"/>
      <c r="G13" s="112" t="s">
        <v>115</v>
      </c>
      <c r="H13" s="113">
        <f>H11/'Fire Intensity Profile'!G7</f>
        <v>202.93333333333334</v>
      </c>
    </row>
    <row r="14" spans="1:9">
      <c r="A14" s="445"/>
      <c r="B14" s="445"/>
      <c r="C14" s="445"/>
      <c r="D14" s="445"/>
      <c r="E14" s="445"/>
    </row>
    <row r="15" spans="1:9">
      <c r="A15" s="445"/>
      <c r="B15" s="445"/>
      <c r="C15" s="445"/>
      <c r="D15" s="445"/>
      <c r="E15" s="445"/>
    </row>
    <row r="16" spans="1:9">
      <c r="A16" s="445"/>
      <c r="B16" s="445"/>
      <c r="C16" s="445"/>
      <c r="D16" s="445"/>
      <c r="E16" s="445"/>
    </row>
    <row r="17" spans="1:5">
      <c r="A17" s="445"/>
      <c r="B17" s="445"/>
      <c r="C17" s="445"/>
      <c r="D17" s="445"/>
      <c r="E17" s="445"/>
    </row>
    <row r="18" spans="1:5">
      <c r="A18" s="445"/>
      <c r="B18" s="445"/>
      <c r="C18" s="445"/>
      <c r="D18" s="445"/>
      <c r="E18" s="445"/>
    </row>
    <row r="19" spans="1:5">
      <c r="A19" s="445"/>
      <c r="B19" s="445"/>
      <c r="C19" s="445"/>
      <c r="D19" s="445"/>
      <c r="E19" s="445"/>
    </row>
    <row r="20" spans="1:5">
      <c r="A20" s="445"/>
      <c r="B20" s="445"/>
      <c r="C20" s="445"/>
      <c r="D20" s="445"/>
      <c r="E20" s="445"/>
    </row>
    <row r="21" spans="1:5" ht="23.25">
      <c r="A21" s="25" t="s">
        <v>326</v>
      </c>
    </row>
    <row r="22" spans="1:5" ht="23.1" customHeight="1">
      <c r="A22" s="111" t="s">
        <v>322</v>
      </c>
    </row>
  </sheetData>
  <mergeCells count="2">
    <mergeCell ref="A13:E20"/>
    <mergeCell ref="A1:H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J12" sqref="J12"/>
    </sheetView>
  </sheetViews>
  <sheetFormatPr defaultColWidth="11.42578125" defaultRowHeight="15"/>
  <cols>
    <col min="1" max="1" width="16.42578125" style="3" customWidth="1"/>
    <col min="2" max="2" width="14.140625" style="3" customWidth="1"/>
    <col min="3" max="3" width="12" style="3" customWidth="1"/>
    <col min="4" max="6" width="15.7109375" style="24" customWidth="1"/>
    <col min="7" max="7" width="13.28515625" style="3" customWidth="1"/>
    <col min="8" max="8" width="3.85546875" style="3" customWidth="1"/>
    <col min="9" max="11" width="15.7109375" style="3" customWidth="1"/>
    <col min="12" max="12" width="28" style="20" customWidth="1"/>
    <col min="13" max="13" width="9" style="3" customWidth="1"/>
    <col min="14" max="14" width="15.7109375" style="3" customWidth="1"/>
    <col min="15" max="15" width="18.28515625" style="3" customWidth="1"/>
    <col min="16" max="33" width="15.7109375" style="3" customWidth="1"/>
    <col min="34" max="16384" width="11.42578125" style="3"/>
  </cols>
  <sheetData>
    <row r="1" spans="1:16" ht="75.95" customHeight="1">
      <c r="A1" s="448" t="s">
        <v>324</v>
      </c>
      <c r="B1" s="449"/>
      <c r="C1" s="449"/>
      <c r="D1" s="449"/>
      <c r="E1" s="449"/>
      <c r="F1" s="449"/>
      <c r="G1" s="449"/>
      <c r="J1" s="446" t="s">
        <v>392</v>
      </c>
      <c r="K1" s="446"/>
      <c r="L1" s="446"/>
      <c r="M1" s="446"/>
      <c r="N1" s="446"/>
      <c r="O1" s="446"/>
    </row>
    <row r="2" spans="1:16" ht="36.950000000000003" customHeight="1">
      <c r="A2" s="139" t="s">
        <v>34</v>
      </c>
      <c r="B2" s="102" t="s">
        <v>0</v>
      </c>
      <c r="C2" s="102" t="s">
        <v>35</v>
      </c>
      <c r="D2" s="140" t="s">
        <v>36</v>
      </c>
      <c r="E2" s="103" t="s">
        <v>345</v>
      </c>
      <c r="F2" s="103" t="s">
        <v>63</v>
      </c>
      <c r="G2" s="102" t="s">
        <v>61</v>
      </c>
      <c r="J2" s="160" t="s">
        <v>5</v>
      </c>
      <c r="K2" s="160" t="s">
        <v>376</v>
      </c>
      <c r="L2" s="161" t="s">
        <v>376</v>
      </c>
      <c r="M2" s="160" t="s">
        <v>377</v>
      </c>
      <c r="N2" s="160" t="s">
        <v>391</v>
      </c>
      <c r="O2" s="160" t="s">
        <v>378</v>
      </c>
    </row>
    <row r="3" spans="1:16" ht="36.950000000000003" customHeight="1">
      <c r="A3" s="141" t="s">
        <v>20</v>
      </c>
      <c r="B3" s="133">
        <v>1996</v>
      </c>
      <c r="C3" s="142">
        <v>20944</v>
      </c>
      <c r="D3" s="143">
        <v>8107615</v>
      </c>
      <c r="E3" s="133">
        <v>1.51</v>
      </c>
      <c r="F3" s="144">
        <f>D3*E3</f>
        <v>12242498.65</v>
      </c>
      <c r="G3" s="143">
        <f>F3/C3</f>
        <v>584.53488588617267</v>
      </c>
      <c r="I3" s="20"/>
      <c r="J3" s="180" t="s">
        <v>379</v>
      </c>
      <c r="K3" s="133" t="s">
        <v>385</v>
      </c>
      <c r="L3" s="355" t="s">
        <v>394</v>
      </c>
      <c r="M3" s="133">
        <v>40</v>
      </c>
      <c r="N3" s="134">
        <v>13000</v>
      </c>
      <c r="O3" s="134">
        <f>M3*N3</f>
        <v>520000</v>
      </c>
    </row>
    <row r="4" spans="1:16" ht="36.950000000000003" customHeight="1">
      <c r="A4" s="141" t="s">
        <v>21</v>
      </c>
      <c r="B4" s="133">
        <v>1996</v>
      </c>
      <c r="C4" s="142">
        <v>3994.7</v>
      </c>
      <c r="D4" s="143">
        <v>3827381</v>
      </c>
      <c r="E4" s="133">
        <v>1.51</v>
      </c>
      <c r="F4" s="144">
        <f t="shared" ref="F4:F14" si="0">D4*E4</f>
        <v>5779345.3099999996</v>
      </c>
      <c r="G4" s="143">
        <f t="shared" ref="G4:G14" si="1">F4/C4</f>
        <v>1446.7532755901568</v>
      </c>
      <c r="I4" s="20"/>
      <c r="J4" s="180" t="s">
        <v>380</v>
      </c>
      <c r="K4" s="133" t="s">
        <v>386</v>
      </c>
      <c r="L4" s="355" t="s">
        <v>395</v>
      </c>
      <c r="M4" s="133">
        <v>5</v>
      </c>
      <c r="N4" s="134">
        <v>102000</v>
      </c>
      <c r="O4" s="134">
        <f t="shared" ref="O4:O8" si="2">M4*N4</f>
        <v>510000</v>
      </c>
    </row>
    <row r="5" spans="1:16" ht="36.950000000000003" customHeight="1">
      <c r="A5" s="141" t="s">
        <v>22</v>
      </c>
      <c r="B5" s="133">
        <v>2000</v>
      </c>
      <c r="C5" s="142">
        <v>41.4</v>
      </c>
      <c r="D5" s="143">
        <v>11803</v>
      </c>
      <c r="E5" s="133">
        <v>1.3839999999999999</v>
      </c>
      <c r="F5" s="144">
        <f t="shared" si="0"/>
        <v>16335.351999999999</v>
      </c>
      <c r="G5" s="143">
        <f t="shared" si="1"/>
        <v>394.57371980676328</v>
      </c>
      <c r="I5" s="20"/>
      <c r="J5" s="180" t="s">
        <v>381</v>
      </c>
      <c r="K5" s="133" t="s">
        <v>387</v>
      </c>
      <c r="L5" s="355" t="s">
        <v>396</v>
      </c>
      <c r="M5" s="133">
        <v>2</v>
      </c>
      <c r="N5" s="134">
        <v>379000</v>
      </c>
      <c r="O5" s="134">
        <f t="shared" si="2"/>
        <v>758000</v>
      </c>
    </row>
    <row r="6" spans="1:16" ht="36.950000000000003" customHeight="1">
      <c r="A6" s="141" t="s">
        <v>23</v>
      </c>
      <c r="B6" s="133">
        <v>2004</v>
      </c>
      <c r="C6" s="142">
        <v>1724.8</v>
      </c>
      <c r="D6" s="143">
        <v>3589519</v>
      </c>
      <c r="E6" s="133">
        <v>1.262</v>
      </c>
      <c r="F6" s="144">
        <f t="shared" si="0"/>
        <v>4529972.9780000001</v>
      </c>
      <c r="G6" s="143">
        <f t="shared" si="1"/>
        <v>2626.3757989332098</v>
      </c>
      <c r="I6" s="20"/>
      <c r="J6" s="180" t="s">
        <v>382</v>
      </c>
      <c r="K6" s="133" t="s">
        <v>388</v>
      </c>
      <c r="L6" s="355" t="s">
        <v>397</v>
      </c>
      <c r="M6" s="133">
        <v>1</v>
      </c>
      <c r="N6" s="134">
        <v>1237000</v>
      </c>
      <c r="O6" s="134">
        <f t="shared" si="2"/>
        <v>1237000</v>
      </c>
    </row>
    <row r="7" spans="1:16" ht="36.950000000000003" customHeight="1">
      <c r="A7" s="141" t="s">
        <v>24</v>
      </c>
      <c r="B7" s="133">
        <v>2004</v>
      </c>
      <c r="C7" s="142">
        <v>721</v>
      </c>
      <c r="D7" s="143">
        <v>2628174</v>
      </c>
      <c r="E7" s="133">
        <v>1.262</v>
      </c>
      <c r="F7" s="144">
        <f t="shared" si="0"/>
        <v>3316755.588</v>
      </c>
      <c r="G7" s="143">
        <f t="shared" si="1"/>
        <v>4600.2157947295427</v>
      </c>
      <c r="I7" s="20"/>
      <c r="J7" s="180" t="s">
        <v>383</v>
      </c>
      <c r="K7" s="133" t="s">
        <v>389</v>
      </c>
      <c r="L7" s="355" t="s">
        <v>398</v>
      </c>
      <c r="M7" s="133">
        <v>1</v>
      </c>
      <c r="N7" s="134">
        <v>5032000</v>
      </c>
      <c r="O7" s="134">
        <f t="shared" si="2"/>
        <v>5032000</v>
      </c>
    </row>
    <row r="8" spans="1:16" ht="36.950000000000003" customHeight="1">
      <c r="A8" s="141" t="s">
        <v>25</v>
      </c>
      <c r="B8" s="133">
        <v>2006</v>
      </c>
      <c r="C8" s="142">
        <v>11.6</v>
      </c>
      <c r="D8" s="143">
        <v>24136</v>
      </c>
      <c r="E8" s="133">
        <v>1.1819999999999999</v>
      </c>
      <c r="F8" s="144">
        <f t="shared" si="0"/>
        <v>28528.751999999997</v>
      </c>
      <c r="G8" s="143">
        <f t="shared" si="1"/>
        <v>2459.3751724137928</v>
      </c>
      <c r="I8" s="20"/>
      <c r="J8" s="180" t="s">
        <v>384</v>
      </c>
      <c r="K8" s="133" t="s">
        <v>390</v>
      </c>
      <c r="L8" s="355" t="s">
        <v>399</v>
      </c>
      <c r="M8" s="133">
        <v>1</v>
      </c>
      <c r="N8" s="134">
        <v>6600000</v>
      </c>
      <c r="O8" s="134">
        <f t="shared" si="2"/>
        <v>6600000</v>
      </c>
      <c r="P8" s="16" t="s">
        <v>350</v>
      </c>
    </row>
    <row r="9" spans="1:16" ht="36.950000000000003" customHeight="1">
      <c r="A9" s="141" t="s">
        <v>26</v>
      </c>
      <c r="B9" s="133">
        <v>2008</v>
      </c>
      <c r="C9" s="142">
        <v>11.1</v>
      </c>
      <c r="D9" s="143">
        <v>1270609</v>
      </c>
      <c r="E9" s="133">
        <v>1.107</v>
      </c>
      <c r="F9" s="144">
        <f t="shared" si="0"/>
        <v>1406564.1629999999</v>
      </c>
      <c r="G9" s="143">
        <f t="shared" si="1"/>
        <v>126717.49216216216</v>
      </c>
      <c r="I9" s="20"/>
      <c r="J9" s="20"/>
      <c r="M9" s="16">
        <f>SUM(M3:M8)</f>
        <v>50</v>
      </c>
      <c r="N9" s="182" t="s">
        <v>44</v>
      </c>
      <c r="O9" s="183">
        <f>SUM(O3:O8)</f>
        <v>14657000</v>
      </c>
      <c r="P9" s="183">
        <f>(O9/Firerecurrance)</f>
        <v>488566.66666666669</v>
      </c>
    </row>
    <row r="10" spans="1:16" ht="36.950000000000003" customHeight="1">
      <c r="A10" s="141" t="s">
        <v>27</v>
      </c>
      <c r="B10" s="133">
        <v>2008</v>
      </c>
      <c r="C10" s="142">
        <v>2964</v>
      </c>
      <c r="D10" s="143">
        <v>6133570</v>
      </c>
      <c r="E10" s="133">
        <v>1.107</v>
      </c>
      <c r="F10" s="144">
        <f t="shared" si="0"/>
        <v>6789861.9900000002</v>
      </c>
      <c r="G10" s="143">
        <f t="shared" si="1"/>
        <v>2290.7766497975708</v>
      </c>
      <c r="I10" s="20"/>
      <c r="J10" s="20"/>
      <c r="N10" s="182" t="s">
        <v>876</v>
      </c>
      <c r="O10" s="183">
        <f>O9/M9</f>
        <v>293140</v>
      </c>
    </row>
    <row r="11" spans="1:16" ht="36.950000000000003" customHeight="1">
      <c r="A11" s="141" t="s">
        <v>28</v>
      </c>
      <c r="B11" s="133">
        <v>2011</v>
      </c>
      <c r="C11" s="142">
        <v>12.8</v>
      </c>
      <c r="D11" s="143">
        <v>12960</v>
      </c>
      <c r="E11" s="133">
        <v>1.0589999999999999</v>
      </c>
      <c r="F11" s="144">
        <f t="shared" si="0"/>
        <v>13724.64</v>
      </c>
      <c r="G11" s="143">
        <f t="shared" si="1"/>
        <v>1072.2375</v>
      </c>
    </row>
    <row r="12" spans="1:16" ht="36.950000000000003" customHeight="1">
      <c r="A12" s="141" t="s">
        <v>29</v>
      </c>
      <c r="B12" s="133">
        <v>2011</v>
      </c>
      <c r="C12" s="142">
        <v>39.6</v>
      </c>
      <c r="D12" s="143">
        <v>106292</v>
      </c>
      <c r="E12" s="133">
        <v>1.0589999999999999</v>
      </c>
      <c r="F12" s="144">
        <f t="shared" si="0"/>
        <v>112563.22799999999</v>
      </c>
      <c r="G12" s="143">
        <f t="shared" si="1"/>
        <v>2842.5057575757573</v>
      </c>
    </row>
    <row r="13" spans="1:16" ht="36.950000000000003" customHeight="1">
      <c r="A13" s="141" t="s">
        <v>30</v>
      </c>
      <c r="B13" s="133">
        <v>2011</v>
      </c>
      <c r="C13" s="142">
        <v>59.7</v>
      </c>
      <c r="D13" s="143">
        <v>130738</v>
      </c>
      <c r="E13" s="133">
        <v>1.0589999999999999</v>
      </c>
      <c r="F13" s="144">
        <f t="shared" si="0"/>
        <v>138451.54199999999</v>
      </c>
      <c r="G13" s="143">
        <f t="shared" si="1"/>
        <v>2319.1213065326629</v>
      </c>
    </row>
    <row r="14" spans="1:16" ht="36.950000000000003" customHeight="1">
      <c r="A14" s="141" t="s">
        <v>64</v>
      </c>
      <c r="B14" s="133">
        <v>2013</v>
      </c>
      <c r="C14" s="142">
        <v>257314</v>
      </c>
      <c r="D14" s="143">
        <v>127000000</v>
      </c>
      <c r="E14" s="133">
        <v>1.0229999999999999</v>
      </c>
      <c r="F14" s="144">
        <f t="shared" si="0"/>
        <v>129920999.99999999</v>
      </c>
      <c r="G14" s="143">
        <f t="shared" si="1"/>
        <v>504.91228615621372</v>
      </c>
      <c r="K14" s="50"/>
      <c r="L14" s="130"/>
    </row>
    <row r="15" spans="1:16" ht="36.950000000000003" customHeight="1">
      <c r="A15" s="145" t="s">
        <v>33</v>
      </c>
      <c r="B15" s="145"/>
      <c r="C15" s="146">
        <f>SUM(C3:C14)</f>
        <v>287838.7</v>
      </c>
      <c r="D15" s="104">
        <f>SUM(D3:D14)</f>
        <v>152842797</v>
      </c>
      <c r="E15" s="104"/>
      <c r="F15" s="104">
        <f>SUM(F3:F14)</f>
        <v>164295602.19299999</v>
      </c>
      <c r="G15" s="147"/>
    </row>
    <row r="16" spans="1:16" ht="36.950000000000003" customHeight="1" thickBot="1">
      <c r="E16" s="52" t="s">
        <v>62</v>
      </c>
      <c r="F16" s="138">
        <f>F15/C15</f>
        <v>570.79052327918373</v>
      </c>
      <c r="G16" s="53"/>
    </row>
    <row r="17" spans="1:7" ht="15.75">
      <c r="G17" s="53"/>
    </row>
    <row r="20" spans="1:7">
      <c r="A20" s="2" t="s">
        <v>325</v>
      </c>
    </row>
    <row r="21" spans="1:7" ht="18" customHeight="1">
      <c r="A21" s="3" t="s">
        <v>19</v>
      </c>
      <c r="B21" s="3">
        <v>2015</v>
      </c>
      <c r="C21" s="3">
        <v>5</v>
      </c>
      <c r="D21" s="24">
        <v>12682</v>
      </c>
      <c r="E21" s="54">
        <f>D21/C21</f>
        <v>2536.4</v>
      </c>
    </row>
    <row r="22" spans="1:7" ht="18" customHeight="1">
      <c r="A22" s="3" t="s">
        <v>31</v>
      </c>
      <c r="B22" s="3">
        <v>2015</v>
      </c>
      <c r="C22" s="3">
        <v>3.4</v>
      </c>
      <c r="D22" s="24">
        <v>30823</v>
      </c>
      <c r="E22" s="54">
        <f>D22/C22</f>
        <v>9065.5882352941171</v>
      </c>
    </row>
    <row r="23" spans="1:7" ht="18" customHeight="1">
      <c r="A23" s="3" t="s">
        <v>32</v>
      </c>
      <c r="B23" s="3">
        <v>2015</v>
      </c>
      <c r="C23" s="3">
        <v>0.1</v>
      </c>
      <c r="D23" s="24">
        <v>1296</v>
      </c>
      <c r="E23" s="54">
        <f>D23/C23</f>
        <v>12960</v>
      </c>
    </row>
    <row r="25" spans="1:7" ht="18" customHeight="1">
      <c r="A25" s="10" t="s">
        <v>326</v>
      </c>
    </row>
    <row r="26" spans="1:7" ht="18" customHeight="1">
      <c r="A26" s="3" t="s">
        <v>323</v>
      </c>
    </row>
    <row r="27" spans="1:7">
      <c r="A27" s="3" t="s">
        <v>346</v>
      </c>
    </row>
  </sheetData>
  <mergeCells count="2">
    <mergeCell ref="A1:G1"/>
    <mergeCell ref="J1:O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E6" sqref="E6"/>
    </sheetView>
  </sheetViews>
  <sheetFormatPr defaultColWidth="11.42578125" defaultRowHeight="15"/>
  <cols>
    <col min="1" max="1" width="35.85546875" customWidth="1"/>
    <col min="2" max="2" width="16.7109375" customWidth="1"/>
  </cols>
  <sheetData>
    <row r="1" spans="1:2" ht="68.099999999999994" customHeight="1">
      <c r="A1" s="450" t="s">
        <v>879</v>
      </c>
      <c r="B1" s="450"/>
    </row>
    <row r="2" spans="1:2" s="3" customFormat="1" ht="36" customHeight="1">
      <c r="A2" s="61" t="s">
        <v>296</v>
      </c>
      <c r="B2" s="56">
        <f>FEvac_number</f>
        <v>1800</v>
      </c>
    </row>
    <row r="3" spans="1:2" s="3" customFormat="1" ht="36" customHeight="1">
      <c r="A3" s="62" t="s">
        <v>294</v>
      </c>
      <c r="B3" s="14">
        <v>2443.1</v>
      </c>
    </row>
    <row r="4" spans="1:2" s="3" customFormat="1" ht="36" customHeight="1">
      <c r="A4" s="61" t="s">
        <v>878</v>
      </c>
      <c r="B4" s="57">
        <v>1.038</v>
      </c>
    </row>
    <row r="5" spans="1:2" s="3" customFormat="1" ht="36" customHeight="1">
      <c r="A5" s="62" t="s">
        <v>293</v>
      </c>
      <c r="B5" s="14">
        <f>B3*B4</f>
        <v>2535.9378000000002</v>
      </c>
    </row>
    <row r="6" spans="1:2" s="3" customFormat="1" ht="36" customHeight="1">
      <c r="A6" s="63" t="s">
        <v>56</v>
      </c>
      <c r="B6" s="14">
        <f>B2*B5</f>
        <v>4564688.04</v>
      </c>
    </row>
    <row r="7" spans="1:2" s="3" customFormat="1" ht="36" customHeight="1">
      <c r="A7" s="49" t="s">
        <v>295</v>
      </c>
      <c r="B7" s="60">
        <f>B6/Firerecurrance</f>
        <v>152156.26800000001</v>
      </c>
    </row>
    <row r="10" spans="1:2" ht="68.099999999999994" customHeight="1">
      <c r="A10" s="451" t="s">
        <v>880</v>
      </c>
      <c r="B10" s="451"/>
    </row>
    <row r="11" spans="1:2" s="3" customFormat="1" ht="36" customHeight="1">
      <c r="A11" s="61" t="s">
        <v>296</v>
      </c>
      <c r="B11" s="56">
        <f>FEvac_number</f>
        <v>1800</v>
      </c>
    </row>
    <row r="12" spans="1:2" s="3" customFormat="1" ht="36" customHeight="1">
      <c r="A12" s="61" t="s">
        <v>299</v>
      </c>
      <c r="B12" s="56">
        <f>B11*0.2</f>
        <v>360</v>
      </c>
    </row>
    <row r="13" spans="1:2" s="3" customFormat="1" ht="36" customHeight="1">
      <c r="A13" s="62" t="s">
        <v>297</v>
      </c>
      <c r="B13" s="14">
        <v>8736</v>
      </c>
    </row>
    <row r="14" spans="1:2" s="3" customFormat="1" ht="36" customHeight="1">
      <c r="A14" s="61" t="s">
        <v>878</v>
      </c>
      <c r="B14" s="57">
        <v>1.038</v>
      </c>
    </row>
    <row r="15" spans="1:2" s="3" customFormat="1" ht="36" customHeight="1">
      <c r="A15" s="62" t="s">
        <v>298</v>
      </c>
      <c r="B15" s="14">
        <f>B13*B14</f>
        <v>9067.9680000000008</v>
      </c>
    </row>
    <row r="16" spans="1:2" s="3" customFormat="1" ht="36" customHeight="1">
      <c r="A16" s="63" t="s">
        <v>56</v>
      </c>
      <c r="B16" s="14">
        <f>B11*B15</f>
        <v>16322342.400000002</v>
      </c>
    </row>
    <row r="17" spans="1:2" s="3" customFormat="1" ht="36" customHeight="1">
      <c r="A17" s="49" t="s">
        <v>295</v>
      </c>
      <c r="B17" s="60">
        <f>B16/Firerecurrance</f>
        <v>544078.08000000007</v>
      </c>
    </row>
  </sheetData>
  <mergeCells count="2">
    <mergeCell ref="A1:B1"/>
    <mergeCell ref="A10:B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G7" sqref="A2:G7"/>
    </sheetView>
  </sheetViews>
  <sheetFormatPr defaultColWidth="11.42578125" defaultRowHeight="15"/>
  <cols>
    <col min="1" max="7" width="20.28515625" customWidth="1"/>
    <col min="8" max="8" width="1.85546875" customWidth="1"/>
    <col min="9" max="9" width="12.140625" bestFit="1" customWidth="1"/>
  </cols>
  <sheetData>
    <row r="1" spans="1:9" ht="72.95" customHeight="1">
      <c r="A1" s="448" t="s">
        <v>321</v>
      </c>
      <c r="B1" s="449"/>
      <c r="C1" s="449"/>
      <c r="D1" s="449"/>
      <c r="E1" s="449"/>
      <c r="F1" s="449"/>
      <c r="G1" s="449"/>
    </row>
    <row r="2" spans="1:9" s="108" customFormat="1" ht="36.950000000000003" customHeight="1">
      <c r="A2" s="132" t="s">
        <v>72</v>
      </c>
      <c r="B2" s="132" t="s">
        <v>69</v>
      </c>
      <c r="C2" s="132" t="s">
        <v>320</v>
      </c>
      <c r="D2" s="132" t="s">
        <v>70</v>
      </c>
      <c r="E2" s="132" t="s">
        <v>71</v>
      </c>
      <c r="F2" s="132" t="s">
        <v>73</v>
      </c>
      <c r="G2" s="132" t="s">
        <v>74</v>
      </c>
      <c r="H2" s="107"/>
    </row>
    <row r="3" spans="1:9" s="108" customFormat="1" ht="36.950000000000003" customHeight="1">
      <c r="A3" s="148" t="s">
        <v>38</v>
      </c>
      <c r="B3" s="149">
        <f>'Model Fire Assumptions'!C5</f>
        <v>0.2</v>
      </c>
      <c r="C3" s="150">
        <f>$C$7*B3</f>
        <v>30000</v>
      </c>
      <c r="D3" s="149">
        <f>'Model Fire Assumptions'!D5</f>
        <v>0.2</v>
      </c>
      <c r="E3" s="150">
        <f>$E$7*D3</f>
        <v>21000</v>
      </c>
      <c r="F3" s="150">
        <f>C3-E3</f>
        <v>9000</v>
      </c>
      <c r="G3" s="150">
        <f>F3/'Model Fire Assumptions'!$C$3</f>
        <v>300</v>
      </c>
      <c r="H3" s="107"/>
    </row>
    <row r="4" spans="1:9" s="108" customFormat="1" ht="36.950000000000003" customHeight="1">
      <c r="A4" s="148" t="s">
        <v>39</v>
      </c>
      <c r="B4" s="149">
        <f>'Model Fire Assumptions'!C6</f>
        <v>0.2</v>
      </c>
      <c r="C4" s="150">
        <f>$C$7*B4</f>
        <v>30000</v>
      </c>
      <c r="D4" s="149">
        <f>'Model Fire Assumptions'!D6</f>
        <v>0.2</v>
      </c>
      <c r="E4" s="150">
        <f>$E$7*D4</f>
        <v>21000</v>
      </c>
      <c r="F4" s="150">
        <f>C4-E4</f>
        <v>9000</v>
      </c>
      <c r="G4" s="150">
        <f>F4/'Model Fire Assumptions'!$C$3</f>
        <v>300</v>
      </c>
      <c r="H4" s="107"/>
    </row>
    <row r="5" spans="1:9" s="108" customFormat="1" ht="36.950000000000003" customHeight="1">
      <c r="A5" s="148" t="s">
        <v>40</v>
      </c>
      <c r="B5" s="149">
        <f>'Model Fire Assumptions'!C7</f>
        <v>0.3</v>
      </c>
      <c r="C5" s="150">
        <f>$C$7*B5</f>
        <v>45000</v>
      </c>
      <c r="D5" s="149">
        <f>'Model Fire Assumptions'!D7</f>
        <v>0.3</v>
      </c>
      <c r="E5" s="150">
        <f>$E$7*D5</f>
        <v>31500</v>
      </c>
      <c r="F5" s="150">
        <f>C5-E5</f>
        <v>13500</v>
      </c>
      <c r="G5" s="150">
        <f>F5/'Model Fire Assumptions'!$C$3</f>
        <v>450</v>
      </c>
      <c r="H5" s="107"/>
    </row>
    <row r="6" spans="1:9" s="108" customFormat="1" ht="36.950000000000003" customHeight="1">
      <c r="A6" s="148" t="s">
        <v>41</v>
      </c>
      <c r="B6" s="149">
        <f>'Model Fire Assumptions'!C8</f>
        <v>0.3</v>
      </c>
      <c r="C6" s="150">
        <f>$C$7*B6</f>
        <v>45000</v>
      </c>
      <c r="D6" s="149">
        <f>'Model Fire Assumptions'!D8</f>
        <v>0.3</v>
      </c>
      <c r="E6" s="150">
        <f>$E$7*D6</f>
        <v>31500</v>
      </c>
      <c r="F6" s="150">
        <f>C6-E6</f>
        <v>13500</v>
      </c>
      <c r="G6" s="150">
        <f>F6/'Model Fire Assumptions'!$C$3</f>
        <v>450</v>
      </c>
      <c r="H6" s="107"/>
    </row>
    <row r="7" spans="1:9" s="108" customFormat="1" ht="36.950000000000003" customHeight="1">
      <c r="A7" s="139" t="s">
        <v>68</v>
      </c>
      <c r="B7" s="151">
        <f>SUM(B3:B6)</f>
        <v>1</v>
      </c>
      <c r="C7" s="152">
        <f>F_NoAction_Ac</f>
        <v>150000</v>
      </c>
      <c r="D7" s="153">
        <f>SUM(D3:D6)</f>
        <v>1</v>
      </c>
      <c r="E7" s="152">
        <f>F</f>
        <v>105000</v>
      </c>
      <c r="F7" s="152">
        <f>SUM(F3:F6)</f>
        <v>45000</v>
      </c>
      <c r="G7" s="152">
        <f>SUM(G3:G6)</f>
        <v>1500</v>
      </c>
      <c r="H7" s="109"/>
    </row>
    <row r="10" spans="1:9" ht="18.95" customHeight="1">
      <c r="A10" s="110" t="s">
        <v>322</v>
      </c>
    </row>
    <row r="11" spans="1:9">
      <c r="I11" s="11"/>
    </row>
  </sheetData>
  <mergeCells count="1">
    <mergeCell ref="A1:G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9"/>
  <sheetViews>
    <sheetView workbookViewId="0">
      <selection activeCell="E72" sqref="A70:E72"/>
    </sheetView>
  </sheetViews>
  <sheetFormatPr defaultColWidth="8.85546875" defaultRowHeight="15"/>
  <cols>
    <col min="1" max="1" width="13.28515625" style="3" customWidth="1"/>
    <col min="2" max="5" width="16" style="3" customWidth="1"/>
    <col min="6" max="8" width="17.85546875" style="3" customWidth="1"/>
    <col min="9" max="9" width="19.85546875" style="3" customWidth="1"/>
    <col min="10" max="13" width="17.85546875" style="3" customWidth="1"/>
    <col min="14" max="16384" width="8.85546875" style="3"/>
  </cols>
  <sheetData>
    <row r="1" spans="1:11" ht="72" customHeight="1">
      <c r="A1" s="446" t="s">
        <v>646</v>
      </c>
      <c r="B1" s="447"/>
      <c r="C1" s="447"/>
      <c r="D1" s="447"/>
      <c r="E1" s="447"/>
    </row>
    <row r="2" spans="1:11" ht="18.75">
      <c r="A2" s="455" t="s">
        <v>349</v>
      </c>
      <c r="B2" s="455"/>
      <c r="C2" s="455"/>
      <c r="D2" s="455"/>
    </row>
    <row r="3" spans="1:11" ht="18" customHeight="1">
      <c r="A3" s="22"/>
      <c r="B3" s="457" t="s">
        <v>247</v>
      </c>
      <c r="C3" s="457"/>
      <c r="D3" s="457"/>
      <c r="E3" s="457"/>
      <c r="G3" s="18"/>
      <c r="H3" s="18"/>
      <c r="I3" s="18"/>
    </row>
    <row r="4" spans="1:11" ht="14.1" customHeight="1">
      <c r="A4" s="13"/>
      <c r="B4" s="84" t="s">
        <v>248</v>
      </c>
      <c r="C4" s="84" t="s">
        <v>249</v>
      </c>
      <c r="D4" s="84" t="s">
        <v>250</v>
      </c>
      <c r="E4" s="84" t="s">
        <v>251</v>
      </c>
      <c r="G4" s="18"/>
      <c r="H4" s="18"/>
      <c r="I4" s="18"/>
    </row>
    <row r="5" spans="1:11" ht="20.100000000000001" customHeight="1">
      <c r="A5" s="31" t="s">
        <v>280</v>
      </c>
      <c r="B5" s="32">
        <v>2019.9310829999995</v>
      </c>
      <c r="C5" s="32">
        <v>2808.5366792999998</v>
      </c>
      <c r="D5" s="32">
        <v>3232.5956469000002</v>
      </c>
      <c r="E5" s="32">
        <v>12139.653389999999</v>
      </c>
      <c r="G5" s="18"/>
      <c r="H5" s="18"/>
      <c r="I5" s="18"/>
    </row>
    <row r="6" spans="1:11" ht="20.100000000000001" customHeight="1">
      <c r="A6" s="31" t="s">
        <v>281</v>
      </c>
      <c r="B6" s="32">
        <v>94.962330000000009</v>
      </c>
      <c r="C6" s="32">
        <v>148.85547</v>
      </c>
      <c r="D6" s="32">
        <v>113.07500999999999</v>
      </c>
      <c r="E6" s="32">
        <v>220.49088</v>
      </c>
      <c r="G6" s="18"/>
      <c r="H6" s="18"/>
      <c r="I6" s="18"/>
    </row>
    <row r="7" spans="1:11" ht="20.100000000000001" customHeight="1">
      <c r="A7" s="31" t="s">
        <v>212</v>
      </c>
      <c r="B7" s="32">
        <v>257.16167999999999</v>
      </c>
      <c r="C7" s="32">
        <v>112.654563</v>
      </c>
      <c r="D7" s="32">
        <v>48.976088000000004</v>
      </c>
      <c r="E7" s="32">
        <v>28.367608000000001</v>
      </c>
      <c r="G7" s="18"/>
      <c r="H7" s="18"/>
      <c r="I7" s="18"/>
    </row>
    <row r="8" spans="1:11" ht="20.100000000000001" customHeight="1">
      <c r="A8" s="31" t="s">
        <v>226</v>
      </c>
      <c r="B8" s="32">
        <v>63.357598400000001</v>
      </c>
      <c r="C8" s="32">
        <v>49.247920600000015</v>
      </c>
      <c r="D8" s="32">
        <v>26.687321000000001</v>
      </c>
      <c r="E8" s="32">
        <v>51.274211999999991</v>
      </c>
      <c r="G8" s="18"/>
      <c r="H8" s="18"/>
      <c r="I8" s="18"/>
    </row>
    <row r="9" spans="1:11" ht="20.100000000000001" customHeight="1">
      <c r="A9" s="31" t="s">
        <v>234</v>
      </c>
      <c r="B9" s="32">
        <v>89.970726000000013</v>
      </c>
      <c r="C9" s="32">
        <v>39.289589999999997</v>
      </c>
      <c r="D9" s="32">
        <v>22.634810000000002</v>
      </c>
      <c r="E9" s="32">
        <v>8.7969200000000001</v>
      </c>
      <c r="G9" s="18"/>
      <c r="H9" s="18"/>
      <c r="I9" s="18"/>
    </row>
    <row r="10" spans="1:11" ht="20.100000000000001" customHeight="1">
      <c r="A10" s="31" t="s">
        <v>282</v>
      </c>
      <c r="B10" s="32">
        <v>2099.2767905000001</v>
      </c>
      <c r="C10" s="32">
        <v>3630.5875548999998</v>
      </c>
      <c r="D10" s="32">
        <v>4164.8513730000004</v>
      </c>
      <c r="E10" s="32">
        <v>22028.265541400004</v>
      </c>
      <c r="G10" s="18"/>
      <c r="H10" s="18"/>
      <c r="I10" s="18"/>
    </row>
    <row r="11" spans="1:11" ht="20.100000000000001" customHeight="1">
      <c r="A11" s="31" t="s">
        <v>283</v>
      </c>
      <c r="B11" s="32">
        <v>7322.7474057000009</v>
      </c>
      <c r="C11" s="32">
        <v>10560.301000399995</v>
      </c>
      <c r="D11" s="32">
        <v>7492.8761032999973</v>
      </c>
      <c r="E11" s="32">
        <v>21622.93033570001</v>
      </c>
    </row>
    <row r="12" spans="1:11" ht="20.100000000000001" customHeight="1">
      <c r="A12" s="31" t="s">
        <v>193</v>
      </c>
      <c r="B12" s="32">
        <v>40058.036253600003</v>
      </c>
      <c r="C12" s="32">
        <v>35464.051638900004</v>
      </c>
      <c r="D12" s="32">
        <v>23669.012762900002</v>
      </c>
      <c r="E12" s="32">
        <v>54964.45579729999</v>
      </c>
      <c r="G12" s="33"/>
      <c r="H12" s="33"/>
      <c r="I12" s="33"/>
      <c r="J12" s="33"/>
      <c r="K12" s="33"/>
    </row>
    <row r="13" spans="1:11" ht="20.100000000000001" customHeight="1">
      <c r="A13" s="61" t="s">
        <v>33</v>
      </c>
      <c r="B13" s="96">
        <f>SUM(B5:B12)</f>
        <v>52005.443867200003</v>
      </c>
      <c r="C13" s="96">
        <f>SUM(C5:C12)</f>
        <v>52813.524417099994</v>
      </c>
      <c r="D13" s="96">
        <f>SUM(D5:D12)</f>
        <v>38770.709115099999</v>
      </c>
      <c r="E13" s="96">
        <f>SUM(E5:E12)</f>
        <v>111064.2346844</v>
      </c>
      <c r="G13" s="34"/>
      <c r="H13" s="34"/>
      <c r="I13" s="34"/>
      <c r="J13" s="34"/>
      <c r="K13" s="33"/>
    </row>
    <row r="14" spans="1:11" ht="20.100000000000001" customHeight="1">
      <c r="A14" s="61" t="s">
        <v>260</v>
      </c>
      <c r="B14" s="460">
        <f>SUM(B13:E13)</f>
        <v>254653.91208380001</v>
      </c>
      <c r="C14" s="460"/>
      <c r="D14" s="460"/>
      <c r="E14" s="460"/>
      <c r="G14" s="33"/>
      <c r="H14" s="33"/>
      <c r="I14" s="33"/>
      <c r="J14" s="33"/>
      <c r="K14" s="33"/>
    </row>
    <row r="15" spans="1:11">
      <c r="A15" s="36"/>
      <c r="B15" s="29"/>
      <c r="C15" s="29"/>
      <c r="D15" s="29"/>
      <c r="E15" s="29"/>
      <c r="G15" s="33"/>
      <c r="H15" s="33"/>
      <c r="I15" s="33"/>
      <c r="J15" s="33"/>
      <c r="K15" s="33"/>
    </row>
    <row r="17" spans="1:5" ht="18.75">
      <c r="A17" s="98" t="s">
        <v>348</v>
      </c>
      <c r="B17" s="98"/>
      <c r="C17" s="98"/>
      <c r="D17" s="98"/>
      <c r="E17" s="4"/>
    </row>
    <row r="18" spans="1:5" ht="18.75">
      <c r="A18" s="22"/>
      <c r="B18" s="457" t="s">
        <v>284</v>
      </c>
      <c r="C18" s="457"/>
      <c r="D18" s="457"/>
      <c r="E18" s="457"/>
    </row>
    <row r="19" spans="1:5">
      <c r="A19" s="13"/>
      <c r="B19" s="84" t="s">
        <v>248</v>
      </c>
      <c r="C19" s="84" t="s">
        <v>249</v>
      </c>
      <c r="D19" s="84" t="s">
        <v>250</v>
      </c>
      <c r="E19" s="84" t="s">
        <v>251</v>
      </c>
    </row>
    <row r="20" spans="1:5" ht="21.95" customHeight="1">
      <c r="A20" s="31" t="s">
        <v>280</v>
      </c>
      <c r="B20" s="37">
        <f t="shared" ref="B20:E27" si="0">B5/B$13</f>
        <v>3.8840762289387487E-2</v>
      </c>
      <c r="C20" s="37">
        <f t="shared" si="0"/>
        <v>5.3178361230341413E-2</v>
      </c>
      <c r="D20" s="37">
        <f t="shared" si="0"/>
        <v>8.3377263936630031E-2</v>
      </c>
      <c r="E20" s="37">
        <f t="shared" si="0"/>
        <v>0.10930299411413606</v>
      </c>
    </row>
    <row r="21" spans="1:5" ht="21.95" customHeight="1">
      <c r="A21" s="31" t="s">
        <v>281</v>
      </c>
      <c r="B21" s="37">
        <f t="shared" si="0"/>
        <v>1.8260074895715495E-3</v>
      </c>
      <c r="C21" s="37">
        <f t="shared" si="0"/>
        <v>2.8185104410832214E-3</v>
      </c>
      <c r="D21" s="37">
        <f t="shared" si="0"/>
        <v>2.9165061094010465E-3</v>
      </c>
      <c r="E21" s="37">
        <f t="shared" si="0"/>
        <v>1.9852554751450513E-3</v>
      </c>
    </row>
    <row r="22" spans="1:5" ht="21.95" customHeight="1">
      <c r="A22" s="31" t="s">
        <v>212</v>
      </c>
      <c r="B22" s="37">
        <f t="shared" si="0"/>
        <v>4.9448992427924008E-3</v>
      </c>
      <c r="C22" s="37">
        <f t="shared" si="0"/>
        <v>2.133062775934049E-3</v>
      </c>
      <c r="D22" s="37">
        <f t="shared" si="0"/>
        <v>1.2632239419352101E-3</v>
      </c>
      <c r="E22" s="37">
        <f t="shared" si="0"/>
        <v>2.5541622900125644E-4</v>
      </c>
    </row>
    <row r="23" spans="1:5" ht="21.95" customHeight="1">
      <c r="A23" s="31" t="s">
        <v>226</v>
      </c>
      <c r="B23" s="37">
        <f t="shared" si="0"/>
        <v>1.2182878115950442E-3</v>
      </c>
      <c r="C23" s="37">
        <f t="shared" si="0"/>
        <v>9.3248691776484616E-4</v>
      </c>
      <c r="D23" s="37">
        <f t="shared" si="0"/>
        <v>6.8833719086159586E-4</v>
      </c>
      <c r="E23" s="37">
        <f t="shared" si="0"/>
        <v>4.6166267787015985E-4</v>
      </c>
    </row>
    <row r="24" spans="1:5" ht="21.95" customHeight="1">
      <c r="A24" s="31" t="s">
        <v>234</v>
      </c>
      <c r="B24" s="37">
        <f t="shared" si="0"/>
        <v>1.7300251533233202E-3</v>
      </c>
      <c r="C24" s="37">
        <f t="shared" si="0"/>
        <v>7.4393046920532332E-4</v>
      </c>
      <c r="D24" s="37">
        <f t="shared" si="0"/>
        <v>5.8381212303347941E-4</v>
      </c>
      <c r="E24" s="37">
        <f t="shared" si="0"/>
        <v>7.9205695919999075E-5</v>
      </c>
    </row>
    <row r="25" spans="1:5" ht="21.95" customHeight="1">
      <c r="A25" s="31" t="s">
        <v>282</v>
      </c>
      <c r="B25" s="37">
        <f t="shared" si="0"/>
        <v>4.0366481552598005E-2</v>
      </c>
      <c r="C25" s="37">
        <f t="shared" si="0"/>
        <v>6.8743519675511108E-2</v>
      </c>
      <c r="D25" s="37">
        <f t="shared" si="0"/>
        <v>0.1074226256898128</v>
      </c>
      <c r="E25" s="37">
        <f t="shared" si="0"/>
        <v>0.19833806629105669</v>
      </c>
    </row>
    <row r="26" spans="1:5" ht="21.95" customHeight="1">
      <c r="A26" s="31" t="s">
        <v>283</v>
      </c>
      <c r="B26" s="37">
        <f t="shared" si="0"/>
        <v>0.14080732441009855</v>
      </c>
      <c r="C26" s="37">
        <f t="shared" si="0"/>
        <v>0.19995448357127205</v>
      </c>
      <c r="D26" s="37">
        <f t="shared" si="0"/>
        <v>0.19326126022239176</v>
      </c>
      <c r="E26" s="37">
        <f t="shared" si="0"/>
        <v>0.1946885097362234</v>
      </c>
    </row>
    <row r="27" spans="1:5" ht="21.95" customHeight="1">
      <c r="A27" s="31" t="s">
        <v>193</v>
      </c>
      <c r="B27" s="37">
        <f t="shared" si="0"/>
        <v>0.77026621205063361</v>
      </c>
      <c r="C27" s="37">
        <f t="shared" si="0"/>
        <v>0.67149564491888813</v>
      </c>
      <c r="D27" s="37">
        <f t="shared" si="0"/>
        <v>0.61048697078593406</v>
      </c>
      <c r="E27" s="37">
        <f t="shared" si="0"/>
        <v>0.49488888978064743</v>
      </c>
    </row>
    <row r="28" spans="1:5" ht="21.95" customHeight="1">
      <c r="A28" s="61" t="s">
        <v>33</v>
      </c>
      <c r="B28" s="97">
        <f>SUM(B20:B27)</f>
        <v>1</v>
      </c>
      <c r="C28" s="97">
        <f>SUM(C20:C27)</f>
        <v>1</v>
      </c>
      <c r="D28" s="97">
        <f>SUM(D20:D27)</f>
        <v>1</v>
      </c>
      <c r="E28" s="97">
        <f>SUM(E20:E27)</f>
        <v>1</v>
      </c>
    </row>
    <row r="31" spans="1:5" ht="18.75">
      <c r="A31" s="456" t="s">
        <v>314</v>
      </c>
      <c r="B31" s="456"/>
      <c r="C31" s="456"/>
      <c r="D31" s="456"/>
      <c r="E31" s="456"/>
    </row>
    <row r="32" spans="1:5" ht="18.75">
      <c r="A32" s="76"/>
      <c r="B32" s="457" t="s">
        <v>285</v>
      </c>
      <c r="C32" s="457"/>
      <c r="D32" s="457"/>
      <c r="E32" s="457"/>
    </row>
    <row r="33" spans="1:12" ht="28.7" customHeight="1">
      <c r="A33" s="67"/>
      <c r="B33" s="62" t="s">
        <v>248</v>
      </c>
      <c r="C33" s="62" t="s">
        <v>249</v>
      </c>
      <c r="D33" s="62" t="s">
        <v>250</v>
      </c>
      <c r="E33" s="62" t="s">
        <v>251</v>
      </c>
    </row>
    <row r="34" spans="1:12">
      <c r="A34" s="67" t="s">
        <v>262</v>
      </c>
      <c r="B34" s="461" t="s">
        <v>247</v>
      </c>
      <c r="C34" s="462"/>
      <c r="D34" s="462"/>
      <c r="E34" s="463"/>
    </row>
    <row r="35" spans="1:12" ht="32.1" customHeight="1">
      <c r="A35" s="27" t="s">
        <v>7</v>
      </c>
      <c r="B35" s="38">
        <f>'Fire Intensity Profile'!C3</f>
        <v>30000</v>
      </c>
      <c r="C35" s="38">
        <f>'Fire Intensity Profile'!C4</f>
        <v>30000</v>
      </c>
      <c r="D35" s="38">
        <f>'Fire Intensity Profile'!C5</f>
        <v>45000</v>
      </c>
      <c r="E35" s="38">
        <f>'Fire Intensity Profile'!C6</f>
        <v>45000</v>
      </c>
      <c r="F35" s="39"/>
      <c r="H35" s="40"/>
      <c r="I35" s="40"/>
      <c r="J35" s="40"/>
      <c r="K35" s="40"/>
    </row>
    <row r="36" spans="1:12" ht="32.1" customHeight="1">
      <c r="A36" s="27" t="s">
        <v>263</v>
      </c>
      <c r="B36" s="38">
        <f>'Fire Intensity Profile'!E3</f>
        <v>21000</v>
      </c>
      <c r="C36" s="38">
        <f>'Fire Intensity Profile'!E4</f>
        <v>21000</v>
      </c>
      <c r="D36" s="38">
        <f>'Fire Intensity Profile'!E5</f>
        <v>31500</v>
      </c>
      <c r="E36" s="38">
        <f>'Fire Intensity Profile'!E6</f>
        <v>31500</v>
      </c>
      <c r="F36" s="39"/>
      <c r="H36" s="40"/>
      <c r="I36" s="40"/>
      <c r="J36" s="40"/>
      <c r="K36" s="40"/>
    </row>
    <row r="37" spans="1:12" ht="28.7" customHeight="1">
      <c r="A37" s="26"/>
      <c r="B37" s="464" t="s">
        <v>347</v>
      </c>
      <c r="C37" s="465"/>
      <c r="D37" s="465"/>
      <c r="E37" s="466"/>
    </row>
    <row r="38" spans="1:12" ht="15.75">
      <c r="A38" s="26"/>
      <c r="B38" s="156">
        <v>0</v>
      </c>
      <c r="C38" s="156">
        <v>0.1</v>
      </c>
      <c r="D38" s="156">
        <v>0.5</v>
      </c>
      <c r="E38" s="156">
        <v>0.9</v>
      </c>
    </row>
    <row r="41" spans="1:12" ht="18.75">
      <c r="A41" s="10" t="s">
        <v>318</v>
      </c>
    </row>
    <row r="42" spans="1:12">
      <c r="A42" s="55"/>
      <c r="B42" s="457" t="s">
        <v>247</v>
      </c>
      <c r="C42" s="457"/>
      <c r="D42" s="457"/>
      <c r="E42" s="457"/>
      <c r="F42" s="12"/>
      <c r="G42" s="12"/>
      <c r="H42" s="12"/>
      <c r="I42" s="12"/>
      <c r="J42" s="12"/>
      <c r="K42" s="12"/>
      <c r="L42" s="12"/>
    </row>
    <row r="43" spans="1:12" ht="46.7" customHeight="1">
      <c r="A43" s="99" t="s">
        <v>172</v>
      </c>
      <c r="B43" s="62" t="s">
        <v>248</v>
      </c>
      <c r="C43" s="62" t="s">
        <v>249</v>
      </c>
      <c r="D43" s="62" t="s">
        <v>250</v>
      </c>
      <c r="E43" s="62" t="s">
        <v>251</v>
      </c>
      <c r="F43" s="17" t="s">
        <v>306</v>
      </c>
      <c r="G43" s="17" t="s">
        <v>307</v>
      </c>
      <c r="H43" s="17" t="s">
        <v>288</v>
      </c>
      <c r="I43" s="17" t="s">
        <v>289</v>
      </c>
      <c r="J43" s="17" t="s">
        <v>315</v>
      </c>
      <c r="K43" s="17" t="s">
        <v>290</v>
      </c>
      <c r="L43" s="17" t="s">
        <v>291</v>
      </c>
    </row>
    <row r="44" spans="1:12" ht="20.100000000000001" customHeight="1">
      <c r="A44" s="42" t="s">
        <v>280</v>
      </c>
      <c r="B44" s="43">
        <f t="shared" ref="B44:E51" si="1">B$35*B20</f>
        <v>1165.2228686816245</v>
      </c>
      <c r="C44" s="43">
        <f t="shared" si="1"/>
        <v>1595.3508369102424</v>
      </c>
      <c r="D44" s="43">
        <f t="shared" si="1"/>
        <v>3751.9768771483514</v>
      </c>
      <c r="E44" s="43">
        <f t="shared" si="1"/>
        <v>4918.6347351361228</v>
      </c>
      <c r="F44" s="44">
        <v>2383.9801823881098</v>
      </c>
      <c r="G44" s="44">
        <v>5396.7931035687834</v>
      </c>
      <c r="H44" s="44">
        <f t="shared" ref="H44:H51" si="2">F44*(B44*B$38+C44*C$38+D44*D$38+E44*E$38)</f>
        <v>15405982.697538355</v>
      </c>
      <c r="I44" s="44">
        <f t="shared" ref="I44:I51" si="3">G44*(B44*B$38+C44*C$38+D44*D$38+E44*E$38)</f>
        <v>34875667.922913723</v>
      </c>
      <c r="J44" s="106">
        <v>1.04</v>
      </c>
      <c r="K44" s="44">
        <f>H44*J44</f>
        <v>16022222.005439891</v>
      </c>
      <c r="L44" s="44">
        <f>I44*J44</f>
        <v>36270694.639830276</v>
      </c>
    </row>
    <row r="45" spans="1:12" ht="20.100000000000001" customHeight="1">
      <c r="A45" s="42" t="s">
        <v>281</v>
      </c>
      <c r="B45" s="43">
        <f t="shared" si="1"/>
        <v>54.780224687146486</v>
      </c>
      <c r="C45" s="43">
        <f t="shared" si="1"/>
        <v>84.555313232496644</v>
      </c>
      <c r="D45" s="43">
        <f t="shared" si="1"/>
        <v>131.24277492304708</v>
      </c>
      <c r="E45" s="43">
        <f t="shared" si="1"/>
        <v>89.336496381527311</v>
      </c>
      <c r="F45" s="44">
        <v>1908.9498087637953</v>
      </c>
      <c r="G45" s="44">
        <v>75166.705052852907</v>
      </c>
      <c r="H45" s="44">
        <f t="shared" si="2"/>
        <v>294894.11886283359</v>
      </c>
      <c r="I45" s="44">
        <f t="shared" si="3"/>
        <v>11611734.972088156</v>
      </c>
      <c r="J45" s="106">
        <v>1.04</v>
      </c>
      <c r="K45" s="44">
        <f t="shared" ref="K45:K51" si="4">H45*J45</f>
        <v>306689.88361734693</v>
      </c>
      <c r="L45" s="44">
        <f t="shared" ref="L45:L51" si="5">I45*J45</f>
        <v>12076204.370971683</v>
      </c>
    </row>
    <row r="46" spans="1:12" ht="20.100000000000001" customHeight="1">
      <c r="A46" s="42" t="s">
        <v>212</v>
      </c>
      <c r="B46" s="43">
        <f t="shared" si="1"/>
        <v>148.34697728377202</v>
      </c>
      <c r="C46" s="43">
        <f t="shared" si="1"/>
        <v>63.991883278021469</v>
      </c>
      <c r="D46" s="43">
        <f t="shared" si="1"/>
        <v>56.845077387084459</v>
      </c>
      <c r="E46" s="43">
        <f t="shared" si="1"/>
        <v>11.493730305056539</v>
      </c>
      <c r="F46" s="44">
        <v>1532.6283588104091</v>
      </c>
      <c r="G46" s="44">
        <v>46945.715695795545</v>
      </c>
      <c r="H46" s="44">
        <f t="shared" si="2"/>
        <v>69222.821648310535</v>
      </c>
      <c r="I46" s="44">
        <f t="shared" si="3"/>
        <v>2120354.1524474346</v>
      </c>
      <c r="J46" s="106">
        <v>1.04</v>
      </c>
      <c r="K46" s="44">
        <f t="shared" si="4"/>
        <v>71991.734514242955</v>
      </c>
      <c r="L46" s="44">
        <f t="shared" si="5"/>
        <v>2205168.3185453322</v>
      </c>
    </row>
    <row r="47" spans="1:12" ht="20.100000000000001" customHeight="1">
      <c r="A47" s="42" t="s">
        <v>226</v>
      </c>
      <c r="B47" s="43">
        <f t="shared" si="1"/>
        <v>36.548634347851326</v>
      </c>
      <c r="C47" s="43">
        <f t="shared" si="1"/>
        <v>27.974607532945384</v>
      </c>
      <c r="D47" s="43">
        <f t="shared" si="1"/>
        <v>30.975173588771813</v>
      </c>
      <c r="E47" s="43">
        <f t="shared" si="1"/>
        <v>20.774820504157194</v>
      </c>
      <c r="F47" s="44">
        <v>730.74067702664297</v>
      </c>
      <c r="G47" s="44">
        <v>5058.1856269876016</v>
      </c>
      <c r="H47" s="44">
        <f t="shared" si="2"/>
        <v>27024.533784739699</v>
      </c>
      <c r="I47" s="44">
        <f t="shared" si="3"/>
        <v>187063.77332409984</v>
      </c>
      <c r="J47" s="106">
        <v>1.04</v>
      </c>
      <c r="K47" s="44">
        <f t="shared" si="4"/>
        <v>28105.515136129288</v>
      </c>
      <c r="L47" s="44">
        <f t="shared" si="5"/>
        <v>194546.32425706382</v>
      </c>
    </row>
    <row r="48" spans="1:12" ht="20.100000000000001" customHeight="1">
      <c r="A48" s="42" t="s">
        <v>234</v>
      </c>
      <c r="B48" s="43">
        <f t="shared" si="1"/>
        <v>51.90075459969961</v>
      </c>
      <c r="C48" s="43">
        <f t="shared" si="1"/>
        <v>22.317914076159699</v>
      </c>
      <c r="D48" s="43">
        <f t="shared" si="1"/>
        <v>26.271545536506572</v>
      </c>
      <c r="E48" s="43">
        <f t="shared" si="1"/>
        <v>3.5642563163999585</v>
      </c>
      <c r="F48" s="44">
        <v>175.82290975599997</v>
      </c>
      <c r="G48" s="44">
        <v>39178.875585912792</v>
      </c>
      <c r="H48" s="44">
        <f t="shared" si="2"/>
        <v>3265.9799742624773</v>
      </c>
      <c r="I48" s="44">
        <f t="shared" si="3"/>
        <v>727763.08420379611</v>
      </c>
      <c r="J48" s="106">
        <v>1.04</v>
      </c>
      <c r="K48" s="44">
        <f t="shared" si="4"/>
        <v>3396.6191732329767</v>
      </c>
      <c r="L48" s="44">
        <f t="shared" si="5"/>
        <v>756873.60757194797</v>
      </c>
    </row>
    <row r="49" spans="1:12" ht="20.100000000000001" customHeight="1">
      <c r="A49" s="42" t="s">
        <v>282</v>
      </c>
      <c r="B49" s="43">
        <f t="shared" si="1"/>
        <v>1210.9944465779402</v>
      </c>
      <c r="C49" s="43">
        <f t="shared" si="1"/>
        <v>2062.3055902653332</v>
      </c>
      <c r="D49" s="43">
        <f t="shared" si="1"/>
        <v>4834.0181560415758</v>
      </c>
      <c r="E49" s="43">
        <f t="shared" si="1"/>
        <v>8925.21298309755</v>
      </c>
      <c r="F49" s="44">
        <v>24.334841817681315</v>
      </c>
      <c r="G49" s="44">
        <v>1672.4916209101114</v>
      </c>
      <c r="H49" s="44">
        <f t="shared" si="2"/>
        <v>259310.40313693331</v>
      </c>
      <c r="I49" s="44">
        <f t="shared" si="3"/>
        <v>17821955.84876284</v>
      </c>
      <c r="J49" s="106">
        <v>1.04</v>
      </c>
      <c r="K49" s="44">
        <f t="shared" si="4"/>
        <v>269682.81926241063</v>
      </c>
      <c r="L49" s="44">
        <f t="shared" si="5"/>
        <v>18534834.082713354</v>
      </c>
    </row>
    <row r="50" spans="1:12" ht="20.100000000000001" customHeight="1">
      <c r="A50" s="42" t="s">
        <v>283</v>
      </c>
      <c r="B50" s="43">
        <f t="shared" si="1"/>
        <v>4224.2197323029568</v>
      </c>
      <c r="C50" s="43">
        <f t="shared" si="1"/>
        <v>5998.6345071381611</v>
      </c>
      <c r="D50" s="43">
        <f t="shared" si="1"/>
        <v>8696.7567100076285</v>
      </c>
      <c r="E50" s="43">
        <f t="shared" si="1"/>
        <v>8760.9829381300533</v>
      </c>
      <c r="F50" s="44">
        <v>210.12111417714954</v>
      </c>
      <c r="G50" s="44">
        <v>11738.165837797991</v>
      </c>
      <c r="H50" s="44">
        <f t="shared" si="2"/>
        <v>2696510.8280575341</v>
      </c>
      <c r="I50" s="44">
        <f t="shared" si="3"/>
        <v>150637366.48793885</v>
      </c>
      <c r="J50" s="106">
        <v>1.04</v>
      </c>
      <c r="K50" s="44">
        <f t="shared" si="4"/>
        <v>2804371.2611798355</v>
      </c>
      <c r="L50" s="44">
        <f t="shared" si="5"/>
        <v>156662861.14745641</v>
      </c>
    </row>
    <row r="51" spans="1:12" ht="20.100000000000001" customHeight="1">
      <c r="A51" s="42" t="s">
        <v>193</v>
      </c>
      <c r="B51" s="43">
        <f t="shared" si="1"/>
        <v>23107.986361519008</v>
      </c>
      <c r="C51" s="43">
        <f t="shared" si="1"/>
        <v>20144.869347566644</v>
      </c>
      <c r="D51" s="43">
        <f t="shared" si="1"/>
        <v>27471.913685367032</v>
      </c>
      <c r="E51" s="43">
        <f t="shared" si="1"/>
        <v>22270.000040129136</v>
      </c>
      <c r="F51" s="44">
        <v>973.76021350647181</v>
      </c>
      <c r="G51" s="44">
        <v>4940.1577312951449</v>
      </c>
      <c r="H51" s="44">
        <f t="shared" si="2"/>
        <v>34854231.490020588</v>
      </c>
      <c r="I51" s="44">
        <f t="shared" si="3"/>
        <v>176825258.18521905</v>
      </c>
      <c r="J51" s="106">
        <v>1.04</v>
      </c>
      <c r="K51" s="44">
        <f t="shared" si="4"/>
        <v>36248400.749621414</v>
      </c>
      <c r="L51" s="44">
        <f t="shared" si="5"/>
        <v>183898268.51262781</v>
      </c>
    </row>
    <row r="52" spans="1:12" ht="20.100000000000001" customHeight="1">
      <c r="A52" s="61" t="s">
        <v>33</v>
      </c>
      <c r="B52" s="89">
        <f>SUM(B44:B51)</f>
        <v>30000</v>
      </c>
      <c r="C52" s="89">
        <f>SUM(C44:C51)</f>
        <v>30000.000000000004</v>
      </c>
      <c r="D52" s="89">
        <f>SUM(D44:D51)</f>
        <v>45000</v>
      </c>
      <c r="E52" s="89">
        <f>SUM(E44:E51)</f>
        <v>45000</v>
      </c>
      <c r="F52" s="55"/>
      <c r="G52" s="55"/>
      <c r="H52" s="104">
        <f>SUM(H44:H51)</f>
        <v>53610442.873023555</v>
      </c>
      <c r="I52" s="104">
        <f>SUM(I44:I51)</f>
        <v>394807164.42689794</v>
      </c>
      <c r="J52" s="104"/>
      <c r="K52" s="104">
        <f>SUM(K44:K51)</f>
        <v>55754860.587944508</v>
      </c>
      <c r="L52" s="104">
        <f>SUM(L44:L51)</f>
        <v>410599451.00397384</v>
      </c>
    </row>
    <row r="53" spans="1:12">
      <c r="H53" s="24"/>
      <c r="I53" s="24"/>
    </row>
    <row r="54" spans="1:12">
      <c r="H54" s="24"/>
      <c r="I54" s="24"/>
    </row>
    <row r="55" spans="1:12" ht="18.75">
      <c r="A55" s="10" t="s">
        <v>317</v>
      </c>
      <c r="H55" s="24"/>
      <c r="I55" s="24"/>
    </row>
    <row r="56" spans="1:12">
      <c r="A56" s="55"/>
      <c r="B56" s="457" t="s">
        <v>247</v>
      </c>
      <c r="C56" s="457"/>
      <c r="D56" s="457"/>
      <c r="E56" s="457"/>
      <c r="F56" s="12"/>
      <c r="G56" s="12"/>
      <c r="H56" s="105"/>
      <c r="I56" s="105"/>
      <c r="J56" s="12"/>
      <c r="K56" s="12"/>
      <c r="L56" s="12"/>
    </row>
    <row r="57" spans="1:12" ht="60">
      <c r="A57" s="99" t="s">
        <v>172</v>
      </c>
      <c r="B57" s="62" t="s">
        <v>248</v>
      </c>
      <c r="C57" s="62" t="s">
        <v>249</v>
      </c>
      <c r="D57" s="62" t="s">
        <v>250</v>
      </c>
      <c r="E57" s="62" t="s">
        <v>251</v>
      </c>
      <c r="F57" s="17" t="s">
        <v>286</v>
      </c>
      <c r="G57" s="17" t="s">
        <v>287</v>
      </c>
      <c r="H57" s="17" t="s">
        <v>288</v>
      </c>
      <c r="I57" s="17" t="s">
        <v>289</v>
      </c>
      <c r="J57" s="17" t="s">
        <v>311</v>
      </c>
      <c r="K57" s="17" t="s">
        <v>290</v>
      </c>
      <c r="L57" s="17" t="s">
        <v>291</v>
      </c>
    </row>
    <row r="58" spans="1:12" ht="20.100000000000001" customHeight="1">
      <c r="A58" s="31" t="s">
        <v>280</v>
      </c>
      <c r="B58" s="43">
        <f t="shared" ref="B58:E65" si="6">B$36*B20</f>
        <v>815.65600807713724</v>
      </c>
      <c r="C58" s="43">
        <f t="shared" si="6"/>
        <v>1116.7455858371698</v>
      </c>
      <c r="D58" s="43">
        <f t="shared" si="6"/>
        <v>2626.3838140038461</v>
      </c>
      <c r="E58" s="43">
        <f t="shared" si="6"/>
        <v>3443.0443145952859</v>
      </c>
      <c r="F58" s="44">
        <v>2383.9801823881071</v>
      </c>
      <c r="G58" s="44">
        <v>5396.7931035687834</v>
      </c>
      <c r="H58" s="44">
        <f t="shared" ref="H58:H65" si="7">F58*(B58*B$38+C58*C$38+D58*D$38+E58*E$38)</f>
        <v>10784187.888276838</v>
      </c>
      <c r="I58" s="44">
        <f t="shared" ref="I58:I65" si="8">G58*(B58*B$38+C58*C$38+D58*D$38+E58*E$38)</f>
        <v>24412967.546039604</v>
      </c>
      <c r="J58" s="106">
        <v>1.04</v>
      </c>
      <c r="K58" s="44">
        <f>H58*J58</f>
        <v>11215555.403807912</v>
      </c>
      <c r="L58" s="44">
        <f>I58*J58</f>
        <v>25389486.247881189</v>
      </c>
    </row>
    <row r="59" spans="1:12" ht="20.100000000000001" customHeight="1">
      <c r="A59" s="31" t="s">
        <v>281</v>
      </c>
      <c r="B59" s="43">
        <f t="shared" si="6"/>
        <v>38.34615728100254</v>
      </c>
      <c r="C59" s="43">
        <f t="shared" si="6"/>
        <v>59.188719262747647</v>
      </c>
      <c r="D59" s="43">
        <f t="shared" si="6"/>
        <v>91.869942446132967</v>
      </c>
      <c r="E59" s="43">
        <f t="shared" si="6"/>
        <v>62.535547467069115</v>
      </c>
      <c r="F59" s="44">
        <v>1908.9498087637953</v>
      </c>
      <c r="G59" s="44">
        <v>75166.705052852907</v>
      </c>
      <c r="H59" s="44">
        <f t="shared" si="7"/>
        <v>206425.88320398354</v>
      </c>
      <c r="I59" s="44">
        <f t="shared" si="8"/>
        <v>8128214.4804617101</v>
      </c>
      <c r="J59" s="106">
        <v>1.04</v>
      </c>
      <c r="K59" s="44">
        <f t="shared" ref="K59:K65" si="9">H59*J59</f>
        <v>214682.91853214288</v>
      </c>
      <c r="L59" s="44">
        <f t="shared" ref="L59:L65" si="10">I59*J59</f>
        <v>8453343.0596801788</v>
      </c>
    </row>
    <row r="60" spans="1:12" ht="20.100000000000001" customHeight="1">
      <c r="A60" s="31" t="s">
        <v>212</v>
      </c>
      <c r="B60" s="43">
        <f t="shared" si="6"/>
        <v>103.84288409864041</v>
      </c>
      <c r="C60" s="43">
        <f t="shared" si="6"/>
        <v>44.794318294615032</v>
      </c>
      <c r="D60" s="43">
        <f t="shared" si="6"/>
        <v>39.791554170959117</v>
      </c>
      <c r="E60" s="43">
        <f t="shared" si="6"/>
        <v>8.0456112135395781</v>
      </c>
      <c r="F60" s="44">
        <v>1532.6283588104091</v>
      </c>
      <c r="G60" s="44">
        <v>46945.715695795545</v>
      </c>
      <c r="H60" s="44">
        <f t="shared" si="7"/>
        <v>48455.97515381738</v>
      </c>
      <c r="I60" s="44">
        <f t="shared" si="8"/>
        <v>1484247.9067132045</v>
      </c>
      <c r="J60" s="106">
        <v>1.04</v>
      </c>
      <c r="K60" s="44">
        <f t="shared" si="9"/>
        <v>50394.214159970077</v>
      </c>
      <c r="L60" s="44">
        <f t="shared" si="10"/>
        <v>1543617.8229817327</v>
      </c>
    </row>
    <row r="61" spans="1:12" ht="20.100000000000001" customHeight="1">
      <c r="A61" s="31" t="s">
        <v>226</v>
      </c>
      <c r="B61" s="43">
        <f t="shared" si="6"/>
        <v>25.584044043495929</v>
      </c>
      <c r="C61" s="43">
        <f t="shared" si="6"/>
        <v>19.58222527306177</v>
      </c>
      <c r="D61" s="43">
        <f t="shared" si="6"/>
        <v>21.682621512140269</v>
      </c>
      <c r="E61" s="43">
        <f t="shared" si="6"/>
        <v>14.542374352910036</v>
      </c>
      <c r="F61" s="44">
        <v>730.74067702664297</v>
      </c>
      <c r="G61" s="44">
        <v>5058.1856269876016</v>
      </c>
      <c r="H61" s="44">
        <f t="shared" si="7"/>
        <v>18917.173649317789</v>
      </c>
      <c r="I61" s="44">
        <f t="shared" si="8"/>
        <v>130944.64132686988</v>
      </c>
      <c r="J61" s="106">
        <v>1.04</v>
      </c>
      <c r="K61" s="44">
        <f t="shared" si="9"/>
        <v>19673.860595290502</v>
      </c>
      <c r="L61" s="44">
        <f t="shared" si="10"/>
        <v>136182.42697994469</v>
      </c>
    </row>
    <row r="62" spans="1:12" ht="20.100000000000001" customHeight="1">
      <c r="A62" s="31" t="s">
        <v>234</v>
      </c>
      <c r="B62" s="43">
        <f t="shared" si="6"/>
        <v>36.330528219789727</v>
      </c>
      <c r="C62" s="43">
        <f t="shared" si="6"/>
        <v>15.622539853311789</v>
      </c>
      <c r="D62" s="43">
        <f t="shared" si="6"/>
        <v>18.3900818755546</v>
      </c>
      <c r="E62" s="43">
        <f t="shared" si="6"/>
        <v>2.4949794214799708</v>
      </c>
      <c r="F62" s="44">
        <v>175.82290975599997</v>
      </c>
      <c r="G62" s="44">
        <v>39178.875585912792</v>
      </c>
      <c r="H62" s="44">
        <f t="shared" si="7"/>
        <v>2286.1859819837337</v>
      </c>
      <c r="I62" s="44">
        <f t="shared" si="8"/>
        <v>509434.15894265723</v>
      </c>
      <c r="J62" s="106">
        <v>1.04</v>
      </c>
      <c r="K62" s="44">
        <f t="shared" si="9"/>
        <v>2377.6334212630832</v>
      </c>
      <c r="L62" s="44">
        <f t="shared" si="10"/>
        <v>529811.52530036354</v>
      </c>
    </row>
    <row r="63" spans="1:12" ht="20.100000000000001" customHeight="1">
      <c r="A63" s="31" t="s">
        <v>282</v>
      </c>
      <c r="B63" s="43">
        <f t="shared" si="6"/>
        <v>847.69611260455815</v>
      </c>
      <c r="C63" s="43">
        <f t="shared" si="6"/>
        <v>1443.6139131857333</v>
      </c>
      <c r="D63" s="43">
        <f t="shared" si="6"/>
        <v>3383.8127092291033</v>
      </c>
      <c r="E63" s="43">
        <f t="shared" si="6"/>
        <v>6247.6490881682857</v>
      </c>
      <c r="F63" s="44">
        <v>24.334841817681315</v>
      </c>
      <c r="G63" s="44">
        <v>1672.4916209101114</v>
      </c>
      <c r="H63" s="44">
        <f t="shared" si="7"/>
        <v>181517.28219585336</v>
      </c>
      <c r="I63" s="44">
        <f t="shared" si="8"/>
        <v>12475369.09413399</v>
      </c>
      <c r="J63" s="106">
        <v>1.04</v>
      </c>
      <c r="K63" s="44">
        <f t="shared" si="9"/>
        <v>188777.9734836875</v>
      </c>
      <c r="L63" s="44">
        <f t="shared" si="10"/>
        <v>12974383.857899349</v>
      </c>
    </row>
    <row r="64" spans="1:12" ht="20.100000000000001" customHeight="1">
      <c r="A64" s="31" t="s">
        <v>283</v>
      </c>
      <c r="B64" s="43">
        <f t="shared" si="6"/>
        <v>2956.9538126120697</v>
      </c>
      <c r="C64" s="43">
        <f t="shared" si="6"/>
        <v>4199.0441549967127</v>
      </c>
      <c r="D64" s="43">
        <f t="shared" si="6"/>
        <v>6087.7296970053403</v>
      </c>
      <c r="E64" s="43">
        <f t="shared" si="6"/>
        <v>6132.6880566910368</v>
      </c>
      <c r="F64" s="44">
        <v>210.12111417714954</v>
      </c>
      <c r="G64" s="44">
        <v>11738.165837797991</v>
      </c>
      <c r="H64" s="44">
        <f t="shared" si="7"/>
        <v>1887557.5796402739</v>
      </c>
      <c r="I64" s="44">
        <f t="shared" si="8"/>
        <v>105446156.54155721</v>
      </c>
      <c r="J64" s="106">
        <v>1.04</v>
      </c>
      <c r="K64" s="44">
        <f t="shared" si="9"/>
        <v>1963059.882825885</v>
      </c>
      <c r="L64" s="44">
        <f>I64*J64</f>
        <v>109664002.8032195</v>
      </c>
    </row>
    <row r="65" spans="1:3072 3074:6144 6146:9216 9218:12288 12290:15360 15362:16384" ht="20.100000000000001" customHeight="1">
      <c r="A65" s="31" t="s">
        <v>193</v>
      </c>
      <c r="B65" s="43">
        <f t="shared" si="6"/>
        <v>16175.590453063305</v>
      </c>
      <c r="C65" s="43">
        <f t="shared" si="6"/>
        <v>14101.408543296651</v>
      </c>
      <c r="D65" s="43">
        <f t="shared" si="6"/>
        <v>19230.339579756921</v>
      </c>
      <c r="E65" s="43">
        <f t="shared" si="6"/>
        <v>15589.000028090395</v>
      </c>
      <c r="F65" s="44">
        <v>973.76021350647181</v>
      </c>
      <c r="G65" s="44">
        <v>4940.1577312951449</v>
      </c>
      <c r="H65" s="44">
        <f t="shared" si="7"/>
        <v>24397962.043014407</v>
      </c>
      <c r="I65" s="44">
        <f t="shared" si="8"/>
        <v>123777680.72965331</v>
      </c>
      <c r="J65" s="106">
        <v>1.04</v>
      </c>
      <c r="K65" s="44">
        <f t="shared" si="9"/>
        <v>25373880.524734985</v>
      </c>
      <c r="L65" s="44">
        <f t="shared" si="10"/>
        <v>128728787.95883945</v>
      </c>
    </row>
    <row r="66" spans="1:3072 3074:6144 6146:9216 9218:12288 12290:15360 15362:16384" ht="20.100000000000001" customHeight="1">
      <c r="A66" s="61" t="s">
        <v>33</v>
      </c>
      <c r="B66" s="89">
        <f>SUM(B58:B65)</f>
        <v>21000</v>
      </c>
      <c r="C66" s="89">
        <f>SUM(C58:C65)</f>
        <v>21000.000000000004</v>
      </c>
      <c r="D66" s="89">
        <f>SUM(D58:D65)</f>
        <v>31499.999999999996</v>
      </c>
      <c r="E66" s="89">
        <f>SUM(E58:E65)</f>
        <v>31500</v>
      </c>
      <c r="F66" s="55"/>
      <c r="G66" s="55"/>
      <c r="H66" s="104">
        <f>SUM(H58:H65)</f>
        <v>37527310.011116475</v>
      </c>
      <c r="I66" s="104">
        <f>SUM(I58:I65)</f>
        <v>276365015.09882855</v>
      </c>
      <c r="J66" s="104"/>
      <c r="K66" s="104">
        <f>SUM(K58:K65)</f>
        <v>39028402.411561131</v>
      </c>
      <c r="L66" s="104">
        <f>SUM(L58:L65)</f>
        <v>287419615.70278168</v>
      </c>
    </row>
    <row r="67" spans="1:3072 3074:6144 6146:9216 9218:12288 12290:15360 15362:16384">
      <c r="A67" s="45"/>
      <c r="B67" s="46"/>
      <c r="C67" s="46"/>
      <c r="D67" s="46"/>
      <c r="E67" s="46"/>
      <c r="H67" s="47"/>
    </row>
    <row r="68" spans="1:3072 3074:6144 6146:9216 9218:12288 12290:15360 15362:16384" s="101" customFormat="1">
      <c r="A68" s="45"/>
      <c r="B68" s="46"/>
      <c r="C68" s="46"/>
      <c r="D68" s="46"/>
      <c r="E68" s="46"/>
      <c r="H68" s="47"/>
    </row>
    <row r="69" spans="1:3072 3074:6144 6146:9216 9218:12288 12290:15360 15362:16384" ht="21.95" customHeight="1">
      <c r="A69" s="10" t="s">
        <v>316</v>
      </c>
    </row>
    <row r="70" spans="1:3072 3074:6144 6146:9216 9218:12288 12290:15360 15362:16384" ht="21.95" customHeight="1">
      <c r="A70" s="12"/>
      <c r="B70" s="12"/>
      <c r="C70" s="16" t="s">
        <v>276</v>
      </c>
      <c r="D70" s="16" t="s">
        <v>277</v>
      </c>
      <c r="E70" s="16" t="s">
        <v>278</v>
      </c>
    </row>
    <row r="71" spans="1:3072 3074:6144 6146:9216 9218:12288 12290:15360 15362:16384" ht="27.95" customHeight="1">
      <c r="A71" s="458" t="s">
        <v>279</v>
      </c>
      <c r="B71" s="459"/>
      <c r="C71" s="83">
        <f>K52-K66</f>
        <v>16726458.176383376</v>
      </c>
      <c r="D71" s="83">
        <f>L52-L66</f>
        <v>123179835.30119216</v>
      </c>
      <c r="E71" s="83">
        <f>AVERAGE(C71:D71)</f>
        <v>69953146.73878777</v>
      </c>
    </row>
    <row r="72" spans="1:3072 3074:6144 6146:9216 9218:12288 12290:15360 15362:16384" ht="27.95" customHeight="1">
      <c r="A72" s="458" t="s">
        <v>292</v>
      </c>
      <c r="B72" s="459"/>
      <c r="C72" s="83">
        <f>C71/30</f>
        <v>557548.60587944591</v>
      </c>
      <c r="D72" s="83">
        <f>D71/30</f>
        <v>4105994.5100397388</v>
      </c>
      <c r="E72" s="83">
        <f>AVERAGE(C72:D72)</f>
        <v>2331771.5579595924</v>
      </c>
    </row>
    <row r="73" spans="1:3072 3074:6144 6146:9216 9218:12288 12290:15360 15362:16384" ht="18" customHeight="1">
      <c r="H73" s="452"/>
      <c r="I73" s="452"/>
      <c r="J73" s="453"/>
      <c r="K73" s="452"/>
      <c r="L73" s="452"/>
      <c r="N73" s="452"/>
      <c r="O73" s="452"/>
      <c r="P73" s="453"/>
      <c r="Q73" s="452"/>
      <c r="R73" s="452"/>
      <c r="T73" s="452"/>
      <c r="U73" s="452"/>
      <c r="V73" s="453"/>
      <c r="W73" s="452"/>
      <c r="X73" s="452"/>
      <c r="Z73" s="452"/>
      <c r="AA73" s="452"/>
      <c r="AB73" s="453"/>
      <c r="AC73" s="452"/>
      <c r="AD73" s="452"/>
      <c r="AF73" s="452"/>
      <c r="AG73" s="452"/>
      <c r="AH73" s="453"/>
      <c r="AI73" s="452"/>
      <c r="AJ73" s="452"/>
      <c r="AL73" s="452"/>
      <c r="AM73" s="452"/>
      <c r="AN73" s="453"/>
      <c r="AO73" s="452"/>
      <c r="AP73" s="452"/>
      <c r="AR73" s="452"/>
      <c r="AS73" s="452"/>
      <c r="AT73" s="453"/>
      <c r="AU73" s="452"/>
      <c r="AV73" s="452"/>
      <c r="AX73" s="452"/>
      <c r="AY73" s="452"/>
      <c r="AZ73" s="453"/>
      <c r="BA73" s="452"/>
      <c r="BB73" s="452"/>
      <c r="BD73" s="452"/>
      <c r="BE73" s="452"/>
      <c r="BF73" s="453"/>
      <c r="BG73" s="452"/>
      <c r="BH73" s="452"/>
      <c r="BJ73" s="452"/>
      <c r="BK73" s="452"/>
      <c r="BL73" s="453"/>
      <c r="BM73" s="452"/>
      <c r="BN73" s="452"/>
      <c r="BP73" s="452"/>
      <c r="BQ73" s="452"/>
      <c r="BR73" s="453"/>
      <c r="BS73" s="452"/>
      <c r="BT73" s="452"/>
      <c r="BV73" s="452"/>
      <c r="BW73" s="452"/>
      <c r="BX73" s="453"/>
      <c r="BY73" s="452"/>
      <c r="BZ73" s="452"/>
      <c r="CB73" s="452"/>
      <c r="CC73" s="452"/>
      <c r="CD73" s="453"/>
      <c r="CE73" s="452"/>
      <c r="CF73" s="452"/>
      <c r="CH73" s="452"/>
      <c r="CI73" s="452"/>
      <c r="CJ73" s="453"/>
      <c r="CK73" s="452"/>
      <c r="CL73" s="452"/>
      <c r="CN73" s="452"/>
      <c r="CO73" s="452"/>
      <c r="CP73" s="453"/>
      <c r="CQ73" s="452"/>
      <c r="CR73" s="452"/>
      <c r="CT73" s="452"/>
      <c r="CU73" s="452"/>
      <c r="CV73" s="453"/>
      <c r="CW73" s="452"/>
      <c r="CX73" s="452"/>
      <c r="CZ73" s="452"/>
      <c r="DA73" s="452"/>
      <c r="DB73" s="453"/>
      <c r="DC73" s="452"/>
      <c r="DD73" s="452"/>
      <c r="DF73" s="452"/>
      <c r="DG73" s="452"/>
      <c r="DH73" s="453"/>
      <c r="DI73" s="452"/>
      <c r="DJ73" s="452"/>
      <c r="DL73" s="452"/>
      <c r="DM73" s="452"/>
      <c r="DN73" s="453"/>
      <c r="DO73" s="452"/>
      <c r="DP73" s="452"/>
      <c r="DR73" s="452"/>
      <c r="DS73" s="452"/>
      <c r="DT73" s="453"/>
      <c r="DU73" s="452"/>
      <c r="DV73" s="452"/>
      <c r="DX73" s="452"/>
      <c r="DY73" s="452"/>
      <c r="DZ73" s="453"/>
      <c r="EA73" s="452"/>
      <c r="EB73" s="452"/>
      <c r="ED73" s="452"/>
      <c r="EE73" s="452"/>
      <c r="EF73" s="453"/>
      <c r="EG73" s="452"/>
      <c r="EH73" s="452"/>
      <c r="EJ73" s="452"/>
      <c r="EK73" s="452"/>
      <c r="EL73" s="453"/>
      <c r="EM73" s="452"/>
      <c r="EN73" s="452"/>
      <c r="EP73" s="452"/>
      <c r="EQ73" s="452"/>
      <c r="ER73" s="453"/>
      <c r="ES73" s="452"/>
      <c r="ET73" s="452"/>
      <c r="EV73" s="452"/>
      <c r="EW73" s="452"/>
      <c r="EX73" s="453"/>
      <c r="EY73" s="452"/>
      <c r="EZ73" s="452"/>
      <c r="FB73" s="452"/>
      <c r="FC73" s="452"/>
      <c r="FD73" s="453"/>
      <c r="FE73" s="452"/>
      <c r="FF73" s="452"/>
      <c r="FH73" s="452"/>
      <c r="FI73" s="452"/>
      <c r="FJ73" s="453"/>
      <c r="FK73" s="452"/>
      <c r="FL73" s="452"/>
      <c r="FN73" s="452"/>
      <c r="FO73" s="452"/>
      <c r="FP73" s="453"/>
      <c r="FQ73" s="452"/>
      <c r="FR73" s="452"/>
      <c r="FT73" s="452"/>
      <c r="FU73" s="452"/>
      <c r="FV73" s="453"/>
      <c r="FW73" s="452"/>
      <c r="FX73" s="452"/>
      <c r="FZ73" s="452"/>
      <c r="GA73" s="452"/>
      <c r="GB73" s="453"/>
      <c r="GC73" s="452"/>
      <c r="GD73" s="452"/>
      <c r="GF73" s="452"/>
      <c r="GG73" s="452"/>
      <c r="GH73" s="453"/>
      <c r="GI73" s="452"/>
      <c r="GJ73" s="452"/>
      <c r="GL73" s="452"/>
      <c r="GM73" s="452"/>
      <c r="GN73" s="453"/>
      <c r="GO73" s="452"/>
      <c r="GP73" s="452"/>
      <c r="GR73" s="452"/>
      <c r="GS73" s="452"/>
      <c r="GT73" s="453"/>
      <c r="GU73" s="452"/>
      <c r="GV73" s="452"/>
      <c r="GX73" s="452"/>
      <c r="GY73" s="452"/>
      <c r="GZ73" s="453"/>
      <c r="HA73" s="452"/>
      <c r="HB73" s="452"/>
      <c r="HD73" s="452"/>
      <c r="HE73" s="452"/>
      <c r="HF73" s="453"/>
      <c r="HG73" s="452"/>
      <c r="HH73" s="452"/>
      <c r="HJ73" s="452"/>
      <c r="HK73" s="452"/>
      <c r="HL73" s="453"/>
      <c r="HM73" s="452"/>
      <c r="HN73" s="452"/>
      <c r="HP73" s="452"/>
      <c r="HQ73" s="452"/>
      <c r="HR73" s="453"/>
      <c r="HS73" s="452"/>
      <c r="HT73" s="452"/>
      <c r="HV73" s="452"/>
      <c r="HW73" s="452"/>
      <c r="HX73" s="453"/>
      <c r="HY73" s="452"/>
      <c r="HZ73" s="452"/>
      <c r="IB73" s="452"/>
      <c r="IC73" s="452"/>
      <c r="ID73" s="453"/>
      <c r="IE73" s="452"/>
      <c r="IF73" s="452"/>
      <c r="IH73" s="452"/>
      <c r="II73" s="452"/>
      <c r="IJ73" s="453"/>
      <c r="IK73" s="452"/>
      <c r="IL73" s="452"/>
      <c r="IN73" s="452"/>
      <c r="IO73" s="452"/>
      <c r="IP73" s="453"/>
      <c r="IQ73" s="452"/>
      <c r="IR73" s="452"/>
      <c r="IT73" s="452"/>
      <c r="IU73" s="452"/>
      <c r="IV73" s="453"/>
      <c r="IW73" s="452"/>
      <c r="IX73" s="452"/>
      <c r="IZ73" s="452"/>
      <c r="JA73" s="452"/>
      <c r="JB73" s="453"/>
      <c r="JC73" s="452"/>
      <c r="JD73" s="452"/>
      <c r="JF73" s="452"/>
      <c r="JG73" s="452"/>
      <c r="JH73" s="453"/>
      <c r="JI73" s="452"/>
      <c r="JJ73" s="452"/>
      <c r="JL73" s="452"/>
      <c r="JM73" s="452"/>
      <c r="JN73" s="453"/>
      <c r="JO73" s="452"/>
      <c r="JP73" s="452"/>
      <c r="JR73" s="452"/>
      <c r="JS73" s="452"/>
      <c r="JT73" s="453"/>
      <c r="JU73" s="452"/>
      <c r="JV73" s="452"/>
      <c r="JX73" s="452"/>
      <c r="JY73" s="452"/>
      <c r="JZ73" s="453"/>
      <c r="KA73" s="452"/>
      <c r="KB73" s="452"/>
      <c r="KD73" s="452"/>
      <c r="KE73" s="452"/>
      <c r="KF73" s="453"/>
      <c r="KG73" s="452"/>
      <c r="KH73" s="452"/>
      <c r="KJ73" s="452"/>
      <c r="KK73" s="452"/>
      <c r="KL73" s="453"/>
      <c r="KM73" s="452"/>
      <c r="KN73" s="452"/>
      <c r="KP73" s="452"/>
      <c r="KQ73" s="452"/>
      <c r="KR73" s="453"/>
      <c r="KS73" s="452"/>
      <c r="KT73" s="452"/>
      <c r="KV73" s="452"/>
      <c r="KW73" s="452"/>
      <c r="KX73" s="453"/>
      <c r="KY73" s="452"/>
      <c r="KZ73" s="452"/>
      <c r="LB73" s="452"/>
      <c r="LC73" s="452"/>
      <c r="LD73" s="453"/>
      <c r="LE73" s="452"/>
      <c r="LF73" s="452"/>
      <c r="LH73" s="452"/>
      <c r="LI73" s="452"/>
      <c r="LJ73" s="453"/>
      <c r="LK73" s="452"/>
      <c r="LL73" s="452"/>
      <c r="LN73" s="452"/>
      <c r="LO73" s="452"/>
      <c r="LP73" s="453"/>
      <c r="LQ73" s="452"/>
      <c r="LR73" s="452"/>
      <c r="LT73" s="452"/>
      <c r="LU73" s="452"/>
      <c r="LV73" s="453"/>
      <c r="LW73" s="452"/>
      <c r="LX73" s="452"/>
      <c r="LZ73" s="452"/>
      <c r="MA73" s="452"/>
      <c r="MB73" s="453"/>
      <c r="MC73" s="452"/>
      <c r="MD73" s="452"/>
      <c r="MF73" s="452"/>
      <c r="MG73" s="452"/>
      <c r="MH73" s="453"/>
      <c r="MI73" s="452"/>
      <c r="MJ73" s="452"/>
      <c r="ML73" s="452"/>
      <c r="MM73" s="452"/>
      <c r="MN73" s="453"/>
      <c r="MO73" s="452"/>
      <c r="MP73" s="452"/>
      <c r="MR73" s="452"/>
      <c r="MS73" s="452"/>
      <c r="MT73" s="453"/>
      <c r="MU73" s="452"/>
      <c r="MV73" s="452"/>
      <c r="MX73" s="452"/>
      <c r="MY73" s="452"/>
      <c r="MZ73" s="453"/>
      <c r="NA73" s="452"/>
      <c r="NB73" s="452"/>
      <c r="ND73" s="452"/>
      <c r="NE73" s="452"/>
      <c r="NF73" s="453"/>
      <c r="NG73" s="452"/>
      <c r="NH73" s="452"/>
      <c r="NJ73" s="452"/>
      <c r="NK73" s="452"/>
      <c r="NL73" s="453"/>
      <c r="NM73" s="452"/>
      <c r="NN73" s="452"/>
      <c r="NP73" s="452"/>
      <c r="NQ73" s="452"/>
      <c r="NR73" s="453"/>
      <c r="NS73" s="452"/>
      <c r="NT73" s="452"/>
      <c r="NV73" s="452"/>
      <c r="NW73" s="452"/>
      <c r="NX73" s="453"/>
      <c r="NY73" s="452"/>
      <c r="NZ73" s="452"/>
      <c r="OB73" s="452"/>
      <c r="OC73" s="452"/>
      <c r="OD73" s="453"/>
      <c r="OE73" s="452"/>
      <c r="OF73" s="452"/>
      <c r="OH73" s="452"/>
      <c r="OI73" s="452"/>
      <c r="OJ73" s="453"/>
      <c r="OK73" s="452"/>
      <c r="OL73" s="452"/>
      <c r="ON73" s="452"/>
      <c r="OO73" s="452"/>
      <c r="OP73" s="453"/>
      <c r="OQ73" s="452"/>
      <c r="OR73" s="452"/>
      <c r="OT73" s="452"/>
      <c r="OU73" s="452"/>
      <c r="OV73" s="453"/>
      <c r="OW73" s="452"/>
      <c r="OX73" s="452"/>
      <c r="OZ73" s="452"/>
      <c r="PA73" s="452"/>
      <c r="PB73" s="453"/>
      <c r="PC73" s="452"/>
      <c r="PD73" s="452"/>
      <c r="PF73" s="452"/>
      <c r="PG73" s="452"/>
      <c r="PH73" s="453"/>
      <c r="PI73" s="452"/>
      <c r="PJ73" s="452"/>
      <c r="PL73" s="452"/>
      <c r="PM73" s="452"/>
      <c r="PN73" s="453"/>
      <c r="PO73" s="452"/>
      <c r="PP73" s="452"/>
      <c r="PR73" s="452"/>
      <c r="PS73" s="452"/>
      <c r="PT73" s="453"/>
      <c r="PU73" s="452"/>
      <c r="PV73" s="452"/>
      <c r="PX73" s="452"/>
      <c r="PY73" s="452"/>
      <c r="PZ73" s="453"/>
      <c r="QA73" s="452"/>
      <c r="QB73" s="452"/>
      <c r="QD73" s="452"/>
      <c r="QE73" s="452"/>
      <c r="QF73" s="453"/>
      <c r="QG73" s="452"/>
      <c r="QH73" s="452"/>
      <c r="QJ73" s="452"/>
      <c r="QK73" s="452"/>
      <c r="QL73" s="453"/>
      <c r="QM73" s="452"/>
      <c r="QN73" s="452"/>
      <c r="QP73" s="452"/>
      <c r="QQ73" s="452"/>
      <c r="QR73" s="453"/>
      <c r="QS73" s="452"/>
      <c r="QT73" s="452"/>
      <c r="QV73" s="452"/>
      <c r="QW73" s="452"/>
      <c r="QX73" s="453"/>
      <c r="QY73" s="452"/>
      <c r="QZ73" s="452"/>
      <c r="RB73" s="452"/>
      <c r="RC73" s="452"/>
      <c r="RD73" s="453"/>
      <c r="RE73" s="452"/>
      <c r="RF73" s="452"/>
      <c r="RH73" s="452"/>
      <c r="RI73" s="452"/>
      <c r="RJ73" s="453"/>
      <c r="RK73" s="452"/>
      <c r="RL73" s="452"/>
      <c r="RN73" s="452"/>
      <c r="RO73" s="452"/>
      <c r="RP73" s="453"/>
      <c r="RQ73" s="452"/>
      <c r="RR73" s="452"/>
      <c r="RT73" s="452"/>
      <c r="RU73" s="452"/>
      <c r="RV73" s="453"/>
      <c r="RW73" s="452"/>
      <c r="RX73" s="452"/>
      <c r="RZ73" s="452"/>
      <c r="SA73" s="452"/>
      <c r="SB73" s="453"/>
      <c r="SC73" s="452"/>
      <c r="SD73" s="452"/>
      <c r="SF73" s="452"/>
      <c r="SG73" s="452"/>
      <c r="SH73" s="453"/>
      <c r="SI73" s="452"/>
      <c r="SJ73" s="452"/>
      <c r="SL73" s="452"/>
      <c r="SM73" s="452"/>
      <c r="SN73" s="453"/>
      <c r="SO73" s="452"/>
      <c r="SP73" s="452"/>
      <c r="SR73" s="452"/>
      <c r="SS73" s="452"/>
      <c r="ST73" s="453"/>
      <c r="SU73" s="452"/>
      <c r="SV73" s="452"/>
      <c r="SX73" s="452"/>
      <c r="SY73" s="452"/>
      <c r="SZ73" s="453"/>
      <c r="TA73" s="452"/>
      <c r="TB73" s="452"/>
      <c r="TD73" s="452"/>
      <c r="TE73" s="452"/>
      <c r="TF73" s="453"/>
      <c r="TG73" s="452"/>
      <c r="TH73" s="452"/>
      <c r="TJ73" s="452"/>
      <c r="TK73" s="452"/>
      <c r="TL73" s="453"/>
      <c r="TM73" s="452"/>
      <c r="TN73" s="452"/>
      <c r="TP73" s="452"/>
      <c r="TQ73" s="452"/>
      <c r="TR73" s="453"/>
      <c r="TS73" s="452"/>
      <c r="TT73" s="452"/>
      <c r="TV73" s="452"/>
      <c r="TW73" s="452"/>
      <c r="TX73" s="453"/>
      <c r="TY73" s="452"/>
      <c r="TZ73" s="452"/>
      <c r="UB73" s="452"/>
      <c r="UC73" s="452"/>
      <c r="UD73" s="453"/>
      <c r="UE73" s="452"/>
      <c r="UF73" s="452"/>
      <c r="UH73" s="452"/>
      <c r="UI73" s="452"/>
      <c r="UJ73" s="453"/>
      <c r="UK73" s="452"/>
      <c r="UL73" s="452"/>
      <c r="UN73" s="452"/>
      <c r="UO73" s="452"/>
      <c r="UP73" s="453"/>
      <c r="UQ73" s="452"/>
      <c r="UR73" s="452"/>
      <c r="UT73" s="452"/>
      <c r="UU73" s="452"/>
      <c r="UV73" s="453"/>
      <c r="UW73" s="452"/>
      <c r="UX73" s="452"/>
      <c r="UZ73" s="452"/>
      <c r="VA73" s="452"/>
      <c r="VB73" s="453"/>
      <c r="VC73" s="452"/>
      <c r="VD73" s="452"/>
      <c r="VF73" s="452"/>
      <c r="VG73" s="452"/>
      <c r="VH73" s="453"/>
      <c r="VI73" s="452"/>
      <c r="VJ73" s="452"/>
      <c r="VL73" s="452"/>
      <c r="VM73" s="452"/>
      <c r="VN73" s="453"/>
      <c r="VO73" s="452"/>
      <c r="VP73" s="452"/>
      <c r="VR73" s="452"/>
      <c r="VS73" s="452"/>
      <c r="VT73" s="453"/>
      <c r="VU73" s="452"/>
      <c r="VV73" s="452"/>
      <c r="VX73" s="452"/>
      <c r="VY73" s="452"/>
      <c r="VZ73" s="453"/>
      <c r="WA73" s="452"/>
      <c r="WB73" s="452"/>
      <c r="WD73" s="452"/>
      <c r="WE73" s="452"/>
      <c r="WF73" s="453"/>
      <c r="WG73" s="452"/>
      <c r="WH73" s="452"/>
      <c r="WJ73" s="452"/>
      <c r="WK73" s="452"/>
      <c r="WL73" s="453"/>
      <c r="WM73" s="452"/>
      <c r="WN73" s="452"/>
      <c r="WP73" s="452"/>
      <c r="WQ73" s="452"/>
      <c r="WR73" s="453"/>
      <c r="WS73" s="452"/>
      <c r="WT73" s="452"/>
      <c r="WV73" s="452"/>
      <c r="WW73" s="452"/>
      <c r="WX73" s="453"/>
      <c r="WY73" s="452"/>
      <c r="WZ73" s="452"/>
      <c r="XB73" s="452"/>
      <c r="XC73" s="452"/>
      <c r="XD73" s="453"/>
      <c r="XE73" s="452"/>
      <c r="XF73" s="452"/>
      <c r="XH73" s="452"/>
      <c r="XI73" s="452"/>
      <c r="XJ73" s="453"/>
      <c r="XK73" s="452"/>
      <c r="XL73" s="452"/>
      <c r="XN73" s="452"/>
      <c r="XO73" s="452"/>
      <c r="XP73" s="453"/>
      <c r="XQ73" s="452"/>
      <c r="XR73" s="452"/>
      <c r="XT73" s="452"/>
      <c r="XU73" s="452"/>
      <c r="XV73" s="453"/>
      <c r="XW73" s="452"/>
      <c r="XX73" s="452"/>
      <c r="XZ73" s="452"/>
      <c r="YA73" s="452"/>
      <c r="YB73" s="453"/>
      <c r="YC73" s="452"/>
      <c r="YD73" s="452"/>
      <c r="YF73" s="452"/>
      <c r="YG73" s="452"/>
      <c r="YH73" s="453"/>
      <c r="YI73" s="452"/>
      <c r="YJ73" s="452"/>
      <c r="YL73" s="452"/>
      <c r="YM73" s="452"/>
      <c r="YN73" s="453"/>
      <c r="YO73" s="452"/>
      <c r="YP73" s="452"/>
      <c r="YR73" s="452"/>
      <c r="YS73" s="452"/>
      <c r="YT73" s="453"/>
      <c r="YU73" s="452"/>
      <c r="YV73" s="452"/>
      <c r="YX73" s="452"/>
      <c r="YY73" s="452"/>
      <c r="YZ73" s="453"/>
      <c r="ZA73" s="452"/>
      <c r="ZB73" s="452"/>
      <c r="ZD73" s="452"/>
      <c r="ZE73" s="452"/>
      <c r="ZF73" s="453"/>
      <c r="ZG73" s="452"/>
      <c r="ZH73" s="452"/>
      <c r="ZJ73" s="452"/>
      <c r="ZK73" s="452"/>
      <c r="ZL73" s="453"/>
      <c r="ZM73" s="452"/>
      <c r="ZN73" s="452"/>
      <c r="ZP73" s="452"/>
      <c r="ZQ73" s="452"/>
      <c r="ZR73" s="453"/>
      <c r="ZS73" s="452"/>
      <c r="ZT73" s="452"/>
      <c r="ZV73" s="452"/>
      <c r="ZW73" s="452"/>
      <c r="ZX73" s="453"/>
      <c r="ZY73" s="452"/>
      <c r="ZZ73" s="452"/>
      <c r="AAB73" s="452"/>
      <c r="AAC73" s="452"/>
      <c r="AAD73" s="453"/>
      <c r="AAE73" s="452"/>
      <c r="AAF73" s="452"/>
      <c r="AAH73" s="452"/>
      <c r="AAI73" s="452"/>
      <c r="AAJ73" s="453"/>
      <c r="AAK73" s="452"/>
      <c r="AAL73" s="452"/>
      <c r="AAN73" s="452"/>
      <c r="AAO73" s="452"/>
      <c r="AAP73" s="453"/>
      <c r="AAQ73" s="452"/>
      <c r="AAR73" s="452"/>
      <c r="AAT73" s="452"/>
      <c r="AAU73" s="452"/>
      <c r="AAV73" s="453"/>
      <c r="AAW73" s="452"/>
      <c r="AAX73" s="452"/>
      <c r="AAZ73" s="452"/>
      <c r="ABA73" s="452"/>
      <c r="ABB73" s="453"/>
      <c r="ABC73" s="452"/>
      <c r="ABD73" s="452"/>
      <c r="ABF73" s="452"/>
      <c r="ABG73" s="452"/>
      <c r="ABH73" s="453"/>
      <c r="ABI73" s="452"/>
      <c r="ABJ73" s="452"/>
      <c r="ABL73" s="452"/>
      <c r="ABM73" s="452"/>
      <c r="ABN73" s="453"/>
      <c r="ABO73" s="452"/>
      <c r="ABP73" s="452"/>
      <c r="ABR73" s="452"/>
      <c r="ABS73" s="452"/>
      <c r="ABT73" s="453"/>
      <c r="ABU73" s="452"/>
      <c r="ABV73" s="452"/>
      <c r="ABX73" s="452"/>
      <c r="ABY73" s="452"/>
      <c r="ABZ73" s="453"/>
      <c r="ACA73" s="452"/>
      <c r="ACB73" s="452"/>
      <c r="ACD73" s="452"/>
      <c r="ACE73" s="452"/>
      <c r="ACF73" s="453"/>
      <c r="ACG73" s="452"/>
      <c r="ACH73" s="452"/>
      <c r="ACJ73" s="452"/>
      <c r="ACK73" s="452"/>
      <c r="ACL73" s="453"/>
      <c r="ACM73" s="452"/>
      <c r="ACN73" s="452"/>
      <c r="ACP73" s="452"/>
      <c r="ACQ73" s="452"/>
      <c r="ACR73" s="453"/>
      <c r="ACS73" s="452"/>
      <c r="ACT73" s="452"/>
      <c r="ACV73" s="452"/>
      <c r="ACW73" s="452"/>
      <c r="ACX73" s="453"/>
      <c r="ACY73" s="452"/>
      <c r="ACZ73" s="452"/>
      <c r="ADB73" s="452"/>
      <c r="ADC73" s="452"/>
      <c r="ADD73" s="453"/>
      <c r="ADE73" s="452"/>
      <c r="ADF73" s="452"/>
      <c r="ADH73" s="452"/>
      <c r="ADI73" s="452"/>
      <c r="ADJ73" s="453"/>
      <c r="ADK73" s="452"/>
      <c r="ADL73" s="452"/>
      <c r="ADN73" s="452"/>
      <c r="ADO73" s="452"/>
      <c r="ADP73" s="453"/>
      <c r="ADQ73" s="452"/>
      <c r="ADR73" s="452"/>
      <c r="ADT73" s="452"/>
      <c r="ADU73" s="452"/>
      <c r="ADV73" s="453"/>
      <c r="ADW73" s="452"/>
      <c r="ADX73" s="452"/>
      <c r="ADZ73" s="452"/>
      <c r="AEA73" s="452"/>
      <c r="AEB73" s="453"/>
      <c r="AEC73" s="452"/>
      <c r="AED73" s="452"/>
      <c r="AEF73" s="452"/>
      <c r="AEG73" s="452"/>
      <c r="AEH73" s="453"/>
      <c r="AEI73" s="452"/>
      <c r="AEJ73" s="452"/>
      <c r="AEL73" s="452"/>
      <c r="AEM73" s="452"/>
      <c r="AEN73" s="453"/>
      <c r="AEO73" s="452"/>
      <c r="AEP73" s="452"/>
      <c r="AER73" s="452"/>
      <c r="AES73" s="452"/>
      <c r="AET73" s="453"/>
      <c r="AEU73" s="452"/>
      <c r="AEV73" s="452"/>
      <c r="AEX73" s="452"/>
      <c r="AEY73" s="452"/>
      <c r="AEZ73" s="453"/>
      <c r="AFA73" s="452"/>
      <c r="AFB73" s="452"/>
      <c r="AFD73" s="452"/>
      <c r="AFE73" s="452"/>
      <c r="AFF73" s="453"/>
      <c r="AFG73" s="452"/>
      <c r="AFH73" s="452"/>
      <c r="AFJ73" s="452"/>
      <c r="AFK73" s="452"/>
      <c r="AFL73" s="453"/>
      <c r="AFM73" s="452"/>
      <c r="AFN73" s="452"/>
      <c r="AFP73" s="452"/>
      <c r="AFQ73" s="452"/>
      <c r="AFR73" s="453"/>
      <c r="AFS73" s="452"/>
      <c r="AFT73" s="452"/>
      <c r="AFV73" s="452"/>
      <c r="AFW73" s="452"/>
      <c r="AFX73" s="453"/>
      <c r="AFY73" s="452"/>
      <c r="AFZ73" s="452"/>
      <c r="AGB73" s="452"/>
      <c r="AGC73" s="452"/>
      <c r="AGD73" s="453"/>
      <c r="AGE73" s="452"/>
      <c r="AGF73" s="452"/>
      <c r="AGH73" s="452"/>
      <c r="AGI73" s="452"/>
      <c r="AGJ73" s="453"/>
      <c r="AGK73" s="452"/>
      <c r="AGL73" s="452"/>
      <c r="AGN73" s="452"/>
      <c r="AGO73" s="452"/>
      <c r="AGP73" s="453"/>
      <c r="AGQ73" s="452"/>
      <c r="AGR73" s="452"/>
      <c r="AGT73" s="452"/>
      <c r="AGU73" s="452"/>
      <c r="AGV73" s="453"/>
      <c r="AGW73" s="452"/>
      <c r="AGX73" s="452"/>
      <c r="AGZ73" s="452"/>
      <c r="AHA73" s="452"/>
      <c r="AHB73" s="453"/>
      <c r="AHC73" s="452"/>
      <c r="AHD73" s="452"/>
      <c r="AHF73" s="452"/>
      <c r="AHG73" s="452"/>
      <c r="AHH73" s="453"/>
      <c r="AHI73" s="452"/>
      <c r="AHJ73" s="452"/>
      <c r="AHL73" s="452"/>
      <c r="AHM73" s="452"/>
      <c r="AHN73" s="453"/>
      <c r="AHO73" s="452"/>
      <c r="AHP73" s="452"/>
      <c r="AHR73" s="452"/>
      <c r="AHS73" s="452"/>
      <c r="AHT73" s="453"/>
      <c r="AHU73" s="452"/>
      <c r="AHV73" s="452"/>
      <c r="AHX73" s="452"/>
      <c r="AHY73" s="452"/>
      <c r="AHZ73" s="453"/>
      <c r="AIA73" s="452"/>
      <c r="AIB73" s="452"/>
      <c r="AID73" s="452"/>
      <c r="AIE73" s="452"/>
      <c r="AIF73" s="453"/>
      <c r="AIG73" s="452"/>
      <c r="AIH73" s="452"/>
      <c r="AIJ73" s="452"/>
      <c r="AIK73" s="452"/>
      <c r="AIL73" s="453"/>
      <c r="AIM73" s="452"/>
      <c r="AIN73" s="452"/>
      <c r="AIP73" s="452"/>
      <c r="AIQ73" s="452"/>
      <c r="AIR73" s="453"/>
      <c r="AIS73" s="452"/>
      <c r="AIT73" s="452"/>
      <c r="AIV73" s="452"/>
      <c r="AIW73" s="452"/>
      <c r="AIX73" s="453"/>
      <c r="AIY73" s="452"/>
      <c r="AIZ73" s="452"/>
      <c r="AJB73" s="452"/>
      <c r="AJC73" s="452"/>
      <c r="AJD73" s="453"/>
      <c r="AJE73" s="452"/>
      <c r="AJF73" s="452"/>
      <c r="AJH73" s="452"/>
      <c r="AJI73" s="452"/>
      <c r="AJJ73" s="453"/>
      <c r="AJK73" s="452"/>
      <c r="AJL73" s="452"/>
      <c r="AJN73" s="452"/>
      <c r="AJO73" s="452"/>
      <c r="AJP73" s="453"/>
      <c r="AJQ73" s="452"/>
      <c r="AJR73" s="452"/>
      <c r="AJT73" s="452"/>
      <c r="AJU73" s="452"/>
      <c r="AJV73" s="453"/>
      <c r="AJW73" s="452"/>
      <c r="AJX73" s="452"/>
      <c r="AJZ73" s="452"/>
      <c r="AKA73" s="452"/>
      <c r="AKB73" s="453"/>
      <c r="AKC73" s="452"/>
      <c r="AKD73" s="452"/>
      <c r="AKF73" s="452"/>
      <c r="AKG73" s="452"/>
      <c r="AKH73" s="453"/>
      <c r="AKI73" s="452"/>
      <c r="AKJ73" s="452"/>
      <c r="AKL73" s="452"/>
      <c r="AKM73" s="452"/>
      <c r="AKN73" s="453"/>
      <c r="AKO73" s="452"/>
      <c r="AKP73" s="452"/>
      <c r="AKR73" s="452"/>
      <c r="AKS73" s="452"/>
      <c r="AKT73" s="453"/>
      <c r="AKU73" s="452"/>
      <c r="AKV73" s="452"/>
      <c r="AKX73" s="452"/>
      <c r="AKY73" s="452"/>
      <c r="AKZ73" s="453"/>
      <c r="ALA73" s="452"/>
      <c r="ALB73" s="452"/>
      <c r="ALD73" s="452"/>
      <c r="ALE73" s="452"/>
      <c r="ALF73" s="453"/>
      <c r="ALG73" s="452"/>
      <c r="ALH73" s="452"/>
      <c r="ALJ73" s="452"/>
      <c r="ALK73" s="452"/>
      <c r="ALL73" s="453"/>
      <c r="ALM73" s="452"/>
      <c r="ALN73" s="452"/>
      <c r="ALP73" s="452"/>
      <c r="ALQ73" s="452"/>
      <c r="ALR73" s="453"/>
      <c r="ALS73" s="452"/>
      <c r="ALT73" s="452"/>
      <c r="ALV73" s="452"/>
      <c r="ALW73" s="452"/>
      <c r="ALX73" s="453"/>
      <c r="ALY73" s="452"/>
      <c r="ALZ73" s="452"/>
      <c r="AMB73" s="452"/>
      <c r="AMC73" s="452"/>
      <c r="AMD73" s="453"/>
      <c r="AME73" s="452"/>
      <c r="AMF73" s="452"/>
      <c r="AMH73" s="452"/>
      <c r="AMI73" s="452"/>
      <c r="AMJ73" s="453"/>
      <c r="AMK73" s="452"/>
      <c r="AML73" s="452"/>
      <c r="AMN73" s="452"/>
      <c r="AMO73" s="452"/>
      <c r="AMP73" s="453"/>
      <c r="AMQ73" s="452"/>
      <c r="AMR73" s="452"/>
      <c r="AMT73" s="452"/>
      <c r="AMU73" s="452"/>
      <c r="AMV73" s="453"/>
      <c r="AMW73" s="452"/>
      <c r="AMX73" s="452"/>
      <c r="AMZ73" s="452"/>
      <c r="ANA73" s="452"/>
      <c r="ANB73" s="453"/>
      <c r="ANC73" s="452"/>
      <c r="AND73" s="452"/>
      <c r="ANF73" s="452"/>
      <c r="ANG73" s="452"/>
      <c r="ANH73" s="453"/>
      <c r="ANI73" s="452"/>
      <c r="ANJ73" s="452"/>
      <c r="ANL73" s="452"/>
      <c r="ANM73" s="452"/>
      <c r="ANN73" s="453"/>
      <c r="ANO73" s="452"/>
      <c r="ANP73" s="452"/>
      <c r="ANR73" s="452"/>
      <c r="ANS73" s="452"/>
      <c r="ANT73" s="453"/>
      <c r="ANU73" s="452"/>
      <c r="ANV73" s="452"/>
      <c r="ANX73" s="452"/>
      <c r="ANY73" s="452"/>
      <c r="ANZ73" s="453"/>
      <c r="AOA73" s="452"/>
      <c r="AOB73" s="452"/>
      <c r="AOD73" s="452"/>
      <c r="AOE73" s="452"/>
      <c r="AOF73" s="453"/>
      <c r="AOG73" s="452"/>
      <c r="AOH73" s="452"/>
      <c r="AOJ73" s="452"/>
      <c r="AOK73" s="452"/>
      <c r="AOL73" s="453"/>
      <c r="AOM73" s="452"/>
      <c r="AON73" s="452"/>
      <c r="AOP73" s="452"/>
      <c r="AOQ73" s="452"/>
      <c r="AOR73" s="453"/>
      <c r="AOS73" s="452"/>
      <c r="AOT73" s="452"/>
      <c r="AOV73" s="452"/>
      <c r="AOW73" s="452"/>
      <c r="AOX73" s="453"/>
      <c r="AOY73" s="452"/>
      <c r="AOZ73" s="452"/>
      <c r="APB73" s="452"/>
      <c r="APC73" s="452"/>
      <c r="APD73" s="453"/>
      <c r="APE73" s="452"/>
      <c r="APF73" s="452"/>
      <c r="APH73" s="452"/>
      <c r="API73" s="452"/>
      <c r="APJ73" s="453"/>
      <c r="APK73" s="452"/>
      <c r="APL73" s="452"/>
      <c r="APN73" s="452"/>
      <c r="APO73" s="452"/>
      <c r="APP73" s="453"/>
      <c r="APQ73" s="452"/>
      <c r="APR73" s="452"/>
      <c r="APT73" s="452"/>
      <c r="APU73" s="452"/>
      <c r="APV73" s="453"/>
      <c r="APW73" s="452"/>
      <c r="APX73" s="452"/>
      <c r="APZ73" s="452"/>
      <c r="AQA73" s="452"/>
      <c r="AQB73" s="453"/>
      <c r="AQC73" s="452"/>
      <c r="AQD73" s="452"/>
      <c r="AQF73" s="452"/>
      <c r="AQG73" s="452"/>
      <c r="AQH73" s="453"/>
      <c r="AQI73" s="452"/>
      <c r="AQJ73" s="452"/>
      <c r="AQL73" s="452"/>
      <c r="AQM73" s="452"/>
      <c r="AQN73" s="453"/>
      <c r="AQO73" s="452"/>
      <c r="AQP73" s="452"/>
      <c r="AQR73" s="452"/>
      <c r="AQS73" s="452"/>
      <c r="AQT73" s="453"/>
      <c r="AQU73" s="452"/>
      <c r="AQV73" s="452"/>
      <c r="AQX73" s="452"/>
      <c r="AQY73" s="452"/>
      <c r="AQZ73" s="453"/>
      <c r="ARA73" s="452"/>
      <c r="ARB73" s="452"/>
      <c r="ARD73" s="452"/>
      <c r="ARE73" s="452"/>
      <c r="ARF73" s="453"/>
      <c r="ARG73" s="452"/>
      <c r="ARH73" s="452"/>
      <c r="ARJ73" s="452"/>
      <c r="ARK73" s="452"/>
      <c r="ARL73" s="453"/>
      <c r="ARM73" s="452"/>
      <c r="ARN73" s="452"/>
      <c r="ARP73" s="452"/>
      <c r="ARQ73" s="452"/>
      <c r="ARR73" s="453"/>
      <c r="ARS73" s="452"/>
      <c r="ART73" s="452"/>
      <c r="ARV73" s="452"/>
      <c r="ARW73" s="452"/>
      <c r="ARX73" s="453"/>
      <c r="ARY73" s="452"/>
      <c r="ARZ73" s="452"/>
      <c r="ASB73" s="452"/>
      <c r="ASC73" s="452"/>
      <c r="ASD73" s="453"/>
      <c r="ASE73" s="452"/>
      <c r="ASF73" s="452"/>
      <c r="ASH73" s="452"/>
      <c r="ASI73" s="452"/>
      <c r="ASJ73" s="453"/>
      <c r="ASK73" s="452"/>
      <c r="ASL73" s="452"/>
      <c r="ASN73" s="452"/>
      <c r="ASO73" s="452"/>
      <c r="ASP73" s="453"/>
      <c r="ASQ73" s="452"/>
      <c r="ASR73" s="452"/>
      <c r="AST73" s="452"/>
      <c r="ASU73" s="452"/>
      <c r="ASV73" s="453"/>
      <c r="ASW73" s="452"/>
      <c r="ASX73" s="452"/>
      <c r="ASZ73" s="452"/>
      <c r="ATA73" s="452"/>
      <c r="ATB73" s="453"/>
      <c r="ATC73" s="452"/>
      <c r="ATD73" s="452"/>
      <c r="ATF73" s="452"/>
      <c r="ATG73" s="452"/>
      <c r="ATH73" s="453"/>
      <c r="ATI73" s="452"/>
      <c r="ATJ73" s="452"/>
      <c r="ATL73" s="452"/>
      <c r="ATM73" s="452"/>
      <c r="ATN73" s="453"/>
      <c r="ATO73" s="452"/>
      <c r="ATP73" s="452"/>
      <c r="ATR73" s="452"/>
      <c r="ATS73" s="452"/>
      <c r="ATT73" s="453"/>
      <c r="ATU73" s="452"/>
      <c r="ATV73" s="452"/>
      <c r="ATX73" s="452"/>
      <c r="ATY73" s="452"/>
      <c r="ATZ73" s="453"/>
      <c r="AUA73" s="452"/>
      <c r="AUB73" s="452"/>
      <c r="AUD73" s="452"/>
      <c r="AUE73" s="452"/>
      <c r="AUF73" s="453"/>
      <c r="AUG73" s="452"/>
      <c r="AUH73" s="452"/>
      <c r="AUJ73" s="452"/>
      <c r="AUK73" s="452"/>
      <c r="AUL73" s="453"/>
      <c r="AUM73" s="452"/>
      <c r="AUN73" s="452"/>
      <c r="AUP73" s="452"/>
      <c r="AUQ73" s="452"/>
      <c r="AUR73" s="453"/>
      <c r="AUS73" s="452"/>
      <c r="AUT73" s="452"/>
      <c r="AUV73" s="452"/>
      <c r="AUW73" s="452"/>
      <c r="AUX73" s="453"/>
      <c r="AUY73" s="452"/>
      <c r="AUZ73" s="452"/>
      <c r="AVB73" s="452"/>
      <c r="AVC73" s="452"/>
      <c r="AVD73" s="453"/>
      <c r="AVE73" s="452"/>
      <c r="AVF73" s="452"/>
      <c r="AVH73" s="452"/>
      <c r="AVI73" s="452"/>
      <c r="AVJ73" s="453"/>
      <c r="AVK73" s="452"/>
      <c r="AVL73" s="452"/>
      <c r="AVN73" s="452"/>
      <c r="AVO73" s="452"/>
      <c r="AVP73" s="453"/>
      <c r="AVQ73" s="452"/>
      <c r="AVR73" s="452"/>
      <c r="AVT73" s="452"/>
      <c r="AVU73" s="452"/>
      <c r="AVV73" s="453"/>
      <c r="AVW73" s="452"/>
      <c r="AVX73" s="452"/>
      <c r="AVZ73" s="452"/>
      <c r="AWA73" s="452"/>
      <c r="AWB73" s="453"/>
      <c r="AWC73" s="452"/>
      <c r="AWD73" s="452"/>
      <c r="AWF73" s="452"/>
      <c r="AWG73" s="452"/>
      <c r="AWH73" s="453"/>
      <c r="AWI73" s="452"/>
      <c r="AWJ73" s="452"/>
      <c r="AWL73" s="452"/>
      <c r="AWM73" s="452"/>
      <c r="AWN73" s="453"/>
      <c r="AWO73" s="452"/>
      <c r="AWP73" s="452"/>
      <c r="AWR73" s="452"/>
      <c r="AWS73" s="452"/>
      <c r="AWT73" s="453"/>
      <c r="AWU73" s="452"/>
      <c r="AWV73" s="452"/>
      <c r="AWX73" s="452"/>
      <c r="AWY73" s="452"/>
      <c r="AWZ73" s="453"/>
      <c r="AXA73" s="452"/>
      <c r="AXB73" s="452"/>
      <c r="AXD73" s="452"/>
      <c r="AXE73" s="452"/>
      <c r="AXF73" s="453"/>
      <c r="AXG73" s="452"/>
      <c r="AXH73" s="452"/>
      <c r="AXJ73" s="452"/>
      <c r="AXK73" s="452"/>
      <c r="AXL73" s="453"/>
      <c r="AXM73" s="452"/>
      <c r="AXN73" s="452"/>
      <c r="AXP73" s="452"/>
      <c r="AXQ73" s="452"/>
      <c r="AXR73" s="453"/>
      <c r="AXS73" s="452"/>
      <c r="AXT73" s="452"/>
      <c r="AXV73" s="452"/>
      <c r="AXW73" s="452"/>
      <c r="AXX73" s="453"/>
      <c r="AXY73" s="452"/>
      <c r="AXZ73" s="452"/>
      <c r="AYB73" s="452"/>
      <c r="AYC73" s="452"/>
      <c r="AYD73" s="453"/>
      <c r="AYE73" s="452"/>
      <c r="AYF73" s="452"/>
      <c r="AYH73" s="452"/>
      <c r="AYI73" s="452"/>
      <c r="AYJ73" s="453"/>
      <c r="AYK73" s="452"/>
      <c r="AYL73" s="452"/>
      <c r="AYN73" s="452"/>
      <c r="AYO73" s="452"/>
      <c r="AYP73" s="453"/>
      <c r="AYQ73" s="452"/>
      <c r="AYR73" s="452"/>
      <c r="AYT73" s="452"/>
      <c r="AYU73" s="452"/>
      <c r="AYV73" s="453"/>
      <c r="AYW73" s="452"/>
      <c r="AYX73" s="452"/>
      <c r="AYZ73" s="452"/>
      <c r="AZA73" s="452"/>
      <c r="AZB73" s="453"/>
      <c r="AZC73" s="452"/>
      <c r="AZD73" s="452"/>
      <c r="AZF73" s="452"/>
      <c r="AZG73" s="452"/>
      <c r="AZH73" s="453"/>
      <c r="AZI73" s="452"/>
      <c r="AZJ73" s="452"/>
      <c r="AZL73" s="452"/>
      <c r="AZM73" s="452"/>
      <c r="AZN73" s="453"/>
      <c r="AZO73" s="452"/>
      <c r="AZP73" s="452"/>
      <c r="AZR73" s="452"/>
      <c r="AZS73" s="452"/>
      <c r="AZT73" s="453"/>
      <c r="AZU73" s="452"/>
      <c r="AZV73" s="452"/>
      <c r="AZX73" s="452"/>
      <c r="AZY73" s="452"/>
      <c r="AZZ73" s="453"/>
      <c r="BAA73" s="452"/>
      <c r="BAB73" s="452"/>
      <c r="BAD73" s="452"/>
      <c r="BAE73" s="452"/>
      <c r="BAF73" s="453"/>
      <c r="BAG73" s="452"/>
      <c r="BAH73" s="452"/>
      <c r="BAJ73" s="452"/>
      <c r="BAK73" s="452"/>
      <c r="BAL73" s="453"/>
      <c r="BAM73" s="452"/>
      <c r="BAN73" s="452"/>
      <c r="BAP73" s="452"/>
      <c r="BAQ73" s="452"/>
      <c r="BAR73" s="453"/>
      <c r="BAS73" s="452"/>
      <c r="BAT73" s="452"/>
      <c r="BAV73" s="452"/>
      <c r="BAW73" s="452"/>
      <c r="BAX73" s="453"/>
      <c r="BAY73" s="452"/>
      <c r="BAZ73" s="452"/>
      <c r="BBB73" s="452"/>
      <c r="BBC73" s="452"/>
      <c r="BBD73" s="453"/>
      <c r="BBE73" s="452"/>
      <c r="BBF73" s="452"/>
      <c r="BBH73" s="452"/>
      <c r="BBI73" s="452"/>
      <c r="BBJ73" s="453"/>
      <c r="BBK73" s="452"/>
      <c r="BBL73" s="452"/>
      <c r="BBN73" s="452"/>
      <c r="BBO73" s="452"/>
      <c r="BBP73" s="453"/>
      <c r="BBQ73" s="452"/>
      <c r="BBR73" s="452"/>
      <c r="BBT73" s="452"/>
      <c r="BBU73" s="452"/>
      <c r="BBV73" s="453"/>
      <c r="BBW73" s="452"/>
      <c r="BBX73" s="452"/>
      <c r="BBZ73" s="452"/>
      <c r="BCA73" s="452"/>
      <c r="BCB73" s="453"/>
      <c r="BCC73" s="452"/>
      <c r="BCD73" s="452"/>
      <c r="BCF73" s="452"/>
      <c r="BCG73" s="452"/>
      <c r="BCH73" s="453"/>
      <c r="BCI73" s="452"/>
      <c r="BCJ73" s="452"/>
      <c r="BCL73" s="452"/>
      <c r="BCM73" s="452"/>
      <c r="BCN73" s="453"/>
      <c r="BCO73" s="452"/>
      <c r="BCP73" s="452"/>
      <c r="BCR73" s="452"/>
      <c r="BCS73" s="452"/>
      <c r="BCT73" s="453"/>
      <c r="BCU73" s="452"/>
      <c r="BCV73" s="452"/>
      <c r="BCX73" s="452"/>
      <c r="BCY73" s="452"/>
      <c r="BCZ73" s="453"/>
      <c r="BDA73" s="452"/>
      <c r="BDB73" s="452"/>
      <c r="BDD73" s="452"/>
      <c r="BDE73" s="452"/>
      <c r="BDF73" s="453"/>
      <c r="BDG73" s="452"/>
      <c r="BDH73" s="452"/>
      <c r="BDJ73" s="452"/>
      <c r="BDK73" s="452"/>
      <c r="BDL73" s="453"/>
      <c r="BDM73" s="452"/>
      <c r="BDN73" s="452"/>
      <c r="BDP73" s="452"/>
      <c r="BDQ73" s="452"/>
      <c r="BDR73" s="453"/>
      <c r="BDS73" s="452"/>
      <c r="BDT73" s="452"/>
      <c r="BDV73" s="452"/>
      <c r="BDW73" s="452"/>
      <c r="BDX73" s="453"/>
      <c r="BDY73" s="452"/>
      <c r="BDZ73" s="452"/>
      <c r="BEB73" s="452"/>
      <c r="BEC73" s="452"/>
      <c r="BED73" s="453"/>
      <c r="BEE73" s="452"/>
      <c r="BEF73" s="452"/>
      <c r="BEH73" s="452"/>
      <c r="BEI73" s="452"/>
      <c r="BEJ73" s="453"/>
      <c r="BEK73" s="452"/>
      <c r="BEL73" s="452"/>
      <c r="BEN73" s="452"/>
      <c r="BEO73" s="452"/>
      <c r="BEP73" s="453"/>
      <c r="BEQ73" s="452"/>
      <c r="BER73" s="452"/>
      <c r="BET73" s="452"/>
      <c r="BEU73" s="452"/>
      <c r="BEV73" s="453"/>
      <c r="BEW73" s="452"/>
      <c r="BEX73" s="452"/>
      <c r="BEZ73" s="452"/>
      <c r="BFA73" s="452"/>
      <c r="BFB73" s="453"/>
      <c r="BFC73" s="452"/>
      <c r="BFD73" s="452"/>
      <c r="BFF73" s="452"/>
      <c r="BFG73" s="452"/>
      <c r="BFH73" s="453"/>
      <c r="BFI73" s="452"/>
      <c r="BFJ73" s="452"/>
      <c r="BFL73" s="452"/>
      <c r="BFM73" s="452"/>
      <c r="BFN73" s="453"/>
      <c r="BFO73" s="452"/>
      <c r="BFP73" s="452"/>
      <c r="BFR73" s="452"/>
      <c r="BFS73" s="452"/>
      <c r="BFT73" s="453"/>
      <c r="BFU73" s="452"/>
      <c r="BFV73" s="452"/>
      <c r="BFX73" s="452"/>
      <c r="BFY73" s="452"/>
      <c r="BFZ73" s="453"/>
      <c r="BGA73" s="452"/>
      <c r="BGB73" s="452"/>
      <c r="BGD73" s="452"/>
      <c r="BGE73" s="452"/>
      <c r="BGF73" s="453"/>
      <c r="BGG73" s="452"/>
      <c r="BGH73" s="452"/>
      <c r="BGJ73" s="452"/>
      <c r="BGK73" s="452"/>
      <c r="BGL73" s="453"/>
      <c r="BGM73" s="452"/>
      <c r="BGN73" s="452"/>
      <c r="BGP73" s="452"/>
      <c r="BGQ73" s="452"/>
      <c r="BGR73" s="453"/>
      <c r="BGS73" s="452"/>
      <c r="BGT73" s="452"/>
      <c r="BGV73" s="452"/>
      <c r="BGW73" s="452"/>
      <c r="BGX73" s="453"/>
      <c r="BGY73" s="452"/>
      <c r="BGZ73" s="452"/>
      <c r="BHB73" s="452"/>
      <c r="BHC73" s="452"/>
      <c r="BHD73" s="453"/>
      <c r="BHE73" s="452"/>
      <c r="BHF73" s="452"/>
      <c r="BHH73" s="452"/>
      <c r="BHI73" s="452"/>
      <c r="BHJ73" s="453"/>
      <c r="BHK73" s="452"/>
      <c r="BHL73" s="452"/>
      <c r="BHN73" s="452"/>
      <c r="BHO73" s="452"/>
      <c r="BHP73" s="453"/>
      <c r="BHQ73" s="452"/>
      <c r="BHR73" s="452"/>
      <c r="BHT73" s="452"/>
      <c r="BHU73" s="452"/>
      <c r="BHV73" s="453"/>
      <c r="BHW73" s="452"/>
      <c r="BHX73" s="452"/>
      <c r="BHZ73" s="452"/>
      <c r="BIA73" s="452"/>
      <c r="BIB73" s="453"/>
      <c r="BIC73" s="452"/>
      <c r="BID73" s="452"/>
      <c r="BIF73" s="452"/>
      <c r="BIG73" s="452"/>
      <c r="BIH73" s="453"/>
      <c r="BII73" s="452"/>
      <c r="BIJ73" s="452"/>
      <c r="BIL73" s="452"/>
      <c r="BIM73" s="452"/>
      <c r="BIN73" s="453"/>
      <c r="BIO73" s="452"/>
      <c r="BIP73" s="452"/>
      <c r="BIR73" s="452"/>
      <c r="BIS73" s="452"/>
      <c r="BIT73" s="453"/>
      <c r="BIU73" s="452"/>
      <c r="BIV73" s="452"/>
      <c r="BIX73" s="452"/>
      <c r="BIY73" s="452"/>
      <c r="BIZ73" s="453"/>
      <c r="BJA73" s="452"/>
      <c r="BJB73" s="452"/>
      <c r="BJD73" s="452"/>
      <c r="BJE73" s="452"/>
      <c r="BJF73" s="453"/>
      <c r="BJG73" s="452"/>
      <c r="BJH73" s="452"/>
      <c r="BJJ73" s="452"/>
      <c r="BJK73" s="452"/>
      <c r="BJL73" s="453"/>
      <c r="BJM73" s="452"/>
      <c r="BJN73" s="452"/>
      <c r="BJP73" s="452"/>
      <c r="BJQ73" s="452"/>
      <c r="BJR73" s="453"/>
      <c r="BJS73" s="452"/>
      <c r="BJT73" s="452"/>
      <c r="BJV73" s="452"/>
      <c r="BJW73" s="452"/>
      <c r="BJX73" s="453"/>
      <c r="BJY73" s="452"/>
      <c r="BJZ73" s="452"/>
      <c r="BKB73" s="452"/>
      <c r="BKC73" s="452"/>
      <c r="BKD73" s="453"/>
      <c r="BKE73" s="452"/>
      <c r="BKF73" s="452"/>
      <c r="BKH73" s="452"/>
      <c r="BKI73" s="452"/>
      <c r="BKJ73" s="453"/>
      <c r="BKK73" s="452"/>
      <c r="BKL73" s="452"/>
      <c r="BKN73" s="452"/>
      <c r="BKO73" s="452"/>
      <c r="BKP73" s="453"/>
      <c r="BKQ73" s="452"/>
      <c r="BKR73" s="452"/>
      <c r="BKT73" s="452"/>
      <c r="BKU73" s="452"/>
      <c r="BKV73" s="453"/>
      <c r="BKW73" s="452"/>
      <c r="BKX73" s="452"/>
      <c r="BKZ73" s="452"/>
      <c r="BLA73" s="452"/>
      <c r="BLB73" s="453"/>
      <c r="BLC73" s="452"/>
      <c r="BLD73" s="452"/>
      <c r="BLF73" s="452"/>
      <c r="BLG73" s="452"/>
      <c r="BLH73" s="453"/>
      <c r="BLI73" s="452"/>
      <c r="BLJ73" s="452"/>
      <c r="BLL73" s="452"/>
      <c r="BLM73" s="452"/>
      <c r="BLN73" s="453"/>
      <c r="BLO73" s="452"/>
      <c r="BLP73" s="452"/>
      <c r="BLR73" s="452"/>
      <c r="BLS73" s="452"/>
      <c r="BLT73" s="453"/>
      <c r="BLU73" s="452"/>
      <c r="BLV73" s="452"/>
      <c r="BLX73" s="452"/>
      <c r="BLY73" s="452"/>
      <c r="BLZ73" s="453"/>
      <c r="BMA73" s="452"/>
      <c r="BMB73" s="452"/>
      <c r="BMD73" s="452"/>
      <c r="BME73" s="452"/>
      <c r="BMF73" s="453"/>
      <c r="BMG73" s="452"/>
      <c r="BMH73" s="452"/>
      <c r="BMJ73" s="452"/>
      <c r="BMK73" s="452"/>
      <c r="BML73" s="453"/>
      <c r="BMM73" s="452"/>
      <c r="BMN73" s="452"/>
      <c r="BMP73" s="452"/>
      <c r="BMQ73" s="452"/>
      <c r="BMR73" s="453"/>
      <c r="BMS73" s="452"/>
      <c r="BMT73" s="452"/>
      <c r="BMV73" s="452"/>
      <c r="BMW73" s="452"/>
      <c r="BMX73" s="453"/>
      <c r="BMY73" s="452"/>
      <c r="BMZ73" s="452"/>
      <c r="BNB73" s="452"/>
      <c r="BNC73" s="452"/>
      <c r="BND73" s="453"/>
      <c r="BNE73" s="452"/>
      <c r="BNF73" s="452"/>
      <c r="BNH73" s="452"/>
      <c r="BNI73" s="452"/>
      <c r="BNJ73" s="453"/>
      <c r="BNK73" s="452"/>
      <c r="BNL73" s="452"/>
      <c r="BNN73" s="452"/>
      <c r="BNO73" s="452"/>
      <c r="BNP73" s="453"/>
      <c r="BNQ73" s="452"/>
      <c r="BNR73" s="452"/>
      <c r="BNT73" s="452"/>
      <c r="BNU73" s="452"/>
      <c r="BNV73" s="453"/>
      <c r="BNW73" s="452"/>
      <c r="BNX73" s="452"/>
      <c r="BNZ73" s="452"/>
      <c r="BOA73" s="452"/>
      <c r="BOB73" s="453"/>
      <c r="BOC73" s="452"/>
      <c r="BOD73" s="452"/>
      <c r="BOF73" s="452"/>
      <c r="BOG73" s="452"/>
      <c r="BOH73" s="453"/>
      <c r="BOI73" s="452"/>
      <c r="BOJ73" s="452"/>
      <c r="BOL73" s="452"/>
      <c r="BOM73" s="452"/>
      <c r="BON73" s="453"/>
      <c r="BOO73" s="452"/>
      <c r="BOP73" s="452"/>
      <c r="BOR73" s="452"/>
      <c r="BOS73" s="452"/>
      <c r="BOT73" s="453"/>
      <c r="BOU73" s="452"/>
      <c r="BOV73" s="452"/>
      <c r="BOX73" s="452"/>
      <c r="BOY73" s="452"/>
      <c r="BOZ73" s="453"/>
      <c r="BPA73" s="452"/>
      <c r="BPB73" s="452"/>
      <c r="BPD73" s="452"/>
      <c r="BPE73" s="452"/>
      <c r="BPF73" s="453"/>
      <c r="BPG73" s="452"/>
      <c r="BPH73" s="452"/>
      <c r="BPJ73" s="452"/>
      <c r="BPK73" s="452"/>
      <c r="BPL73" s="453"/>
      <c r="BPM73" s="452"/>
      <c r="BPN73" s="452"/>
      <c r="BPP73" s="452"/>
      <c r="BPQ73" s="452"/>
      <c r="BPR73" s="453"/>
      <c r="BPS73" s="452"/>
      <c r="BPT73" s="452"/>
      <c r="BPV73" s="452"/>
      <c r="BPW73" s="452"/>
      <c r="BPX73" s="453"/>
      <c r="BPY73" s="452"/>
      <c r="BPZ73" s="452"/>
      <c r="BQB73" s="452"/>
      <c r="BQC73" s="452"/>
      <c r="BQD73" s="453"/>
      <c r="BQE73" s="452"/>
      <c r="BQF73" s="452"/>
      <c r="BQH73" s="452"/>
      <c r="BQI73" s="452"/>
      <c r="BQJ73" s="453"/>
      <c r="BQK73" s="452"/>
      <c r="BQL73" s="452"/>
      <c r="BQN73" s="452"/>
      <c r="BQO73" s="452"/>
      <c r="BQP73" s="453"/>
      <c r="BQQ73" s="452"/>
      <c r="BQR73" s="452"/>
      <c r="BQT73" s="452"/>
      <c r="BQU73" s="452"/>
      <c r="BQV73" s="453"/>
      <c r="BQW73" s="452"/>
      <c r="BQX73" s="452"/>
      <c r="BQZ73" s="452"/>
      <c r="BRA73" s="452"/>
      <c r="BRB73" s="453"/>
      <c r="BRC73" s="452"/>
      <c r="BRD73" s="452"/>
      <c r="BRF73" s="452"/>
      <c r="BRG73" s="452"/>
      <c r="BRH73" s="453"/>
      <c r="BRI73" s="452"/>
      <c r="BRJ73" s="452"/>
      <c r="BRL73" s="452"/>
      <c r="BRM73" s="452"/>
      <c r="BRN73" s="453"/>
      <c r="BRO73" s="452"/>
      <c r="BRP73" s="452"/>
      <c r="BRR73" s="452"/>
      <c r="BRS73" s="452"/>
      <c r="BRT73" s="453"/>
      <c r="BRU73" s="452"/>
      <c r="BRV73" s="452"/>
      <c r="BRX73" s="452"/>
      <c r="BRY73" s="452"/>
      <c r="BRZ73" s="453"/>
      <c r="BSA73" s="452"/>
      <c r="BSB73" s="452"/>
      <c r="BSD73" s="452"/>
      <c r="BSE73" s="452"/>
      <c r="BSF73" s="453"/>
      <c r="BSG73" s="452"/>
      <c r="BSH73" s="452"/>
      <c r="BSJ73" s="452"/>
      <c r="BSK73" s="452"/>
      <c r="BSL73" s="453"/>
      <c r="BSM73" s="452"/>
      <c r="BSN73" s="452"/>
      <c r="BSP73" s="452"/>
      <c r="BSQ73" s="452"/>
      <c r="BSR73" s="453"/>
      <c r="BSS73" s="452"/>
      <c r="BST73" s="452"/>
      <c r="BSV73" s="452"/>
      <c r="BSW73" s="452"/>
      <c r="BSX73" s="453"/>
      <c r="BSY73" s="452"/>
      <c r="BSZ73" s="452"/>
      <c r="BTB73" s="452"/>
      <c r="BTC73" s="452"/>
      <c r="BTD73" s="453"/>
      <c r="BTE73" s="452"/>
      <c r="BTF73" s="452"/>
      <c r="BTH73" s="452"/>
      <c r="BTI73" s="452"/>
      <c r="BTJ73" s="453"/>
      <c r="BTK73" s="452"/>
      <c r="BTL73" s="452"/>
      <c r="BTN73" s="452"/>
      <c r="BTO73" s="452"/>
      <c r="BTP73" s="453"/>
      <c r="BTQ73" s="452"/>
      <c r="BTR73" s="452"/>
      <c r="BTT73" s="452"/>
      <c r="BTU73" s="452"/>
      <c r="BTV73" s="453"/>
      <c r="BTW73" s="452"/>
      <c r="BTX73" s="452"/>
      <c r="BTZ73" s="452"/>
      <c r="BUA73" s="452"/>
      <c r="BUB73" s="453"/>
      <c r="BUC73" s="452"/>
      <c r="BUD73" s="452"/>
      <c r="BUF73" s="452"/>
      <c r="BUG73" s="452"/>
      <c r="BUH73" s="453"/>
      <c r="BUI73" s="452"/>
      <c r="BUJ73" s="452"/>
      <c r="BUL73" s="452"/>
      <c r="BUM73" s="452"/>
      <c r="BUN73" s="453"/>
      <c r="BUO73" s="452"/>
      <c r="BUP73" s="452"/>
      <c r="BUR73" s="452"/>
      <c r="BUS73" s="452"/>
      <c r="BUT73" s="453"/>
      <c r="BUU73" s="452"/>
      <c r="BUV73" s="452"/>
      <c r="BUX73" s="452"/>
      <c r="BUY73" s="452"/>
      <c r="BUZ73" s="453"/>
      <c r="BVA73" s="452"/>
      <c r="BVB73" s="452"/>
      <c r="BVD73" s="452"/>
      <c r="BVE73" s="452"/>
      <c r="BVF73" s="453"/>
      <c r="BVG73" s="452"/>
      <c r="BVH73" s="452"/>
      <c r="BVJ73" s="452"/>
      <c r="BVK73" s="452"/>
      <c r="BVL73" s="453"/>
      <c r="BVM73" s="452"/>
      <c r="BVN73" s="452"/>
      <c r="BVP73" s="452"/>
      <c r="BVQ73" s="452"/>
      <c r="BVR73" s="453"/>
      <c r="BVS73" s="452"/>
      <c r="BVT73" s="452"/>
      <c r="BVV73" s="452"/>
      <c r="BVW73" s="452"/>
      <c r="BVX73" s="453"/>
      <c r="BVY73" s="452"/>
      <c r="BVZ73" s="452"/>
      <c r="BWB73" s="452"/>
      <c r="BWC73" s="452"/>
      <c r="BWD73" s="453"/>
      <c r="BWE73" s="452"/>
      <c r="BWF73" s="452"/>
      <c r="BWH73" s="452"/>
      <c r="BWI73" s="452"/>
      <c r="BWJ73" s="453"/>
      <c r="BWK73" s="452"/>
      <c r="BWL73" s="452"/>
      <c r="BWN73" s="452"/>
      <c r="BWO73" s="452"/>
      <c r="BWP73" s="453"/>
      <c r="BWQ73" s="452"/>
      <c r="BWR73" s="452"/>
      <c r="BWT73" s="452"/>
      <c r="BWU73" s="452"/>
      <c r="BWV73" s="453"/>
      <c r="BWW73" s="452"/>
      <c r="BWX73" s="452"/>
      <c r="BWZ73" s="452"/>
      <c r="BXA73" s="452"/>
      <c r="BXB73" s="453"/>
      <c r="BXC73" s="452"/>
      <c r="BXD73" s="452"/>
      <c r="BXF73" s="452"/>
      <c r="BXG73" s="452"/>
      <c r="BXH73" s="453"/>
      <c r="BXI73" s="452"/>
      <c r="BXJ73" s="452"/>
      <c r="BXL73" s="452"/>
      <c r="BXM73" s="452"/>
      <c r="BXN73" s="453"/>
      <c r="BXO73" s="452"/>
      <c r="BXP73" s="452"/>
      <c r="BXR73" s="452"/>
      <c r="BXS73" s="452"/>
      <c r="BXT73" s="453"/>
      <c r="BXU73" s="452"/>
      <c r="BXV73" s="452"/>
      <c r="BXX73" s="452"/>
      <c r="BXY73" s="452"/>
      <c r="BXZ73" s="453"/>
      <c r="BYA73" s="452"/>
      <c r="BYB73" s="452"/>
      <c r="BYD73" s="452"/>
      <c r="BYE73" s="452"/>
      <c r="BYF73" s="453"/>
      <c r="BYG73" s="452"/>
      <c r="BYH73" s="452"/>
      <c r="BYJ73" s="452"/>
      <c r="BYK73" s="452"/>
      <c r="BYL73" s="453"/>
      <c r="BYM73" s="452"/>
      <c r="BYN73" s="452"/>
      <c r="BYP73" s="452"/>
      <c r="BYQ73" s="452"/>
      <c r="BYR73" s="453"/>
      <c r="BYS73" s="452"/>
      <c r="BYT73" s="452"/>
      <c r="BYV73" s="452"/>
      <c r="BYW73" s="452"/>
      <c r="BYX73" s="453"/>
      <c r="BYY73" s="452"/>
      <c r="BYZ73" s="452"/>
      <c r="BZB73" s="452"/>
      <c r="BZC73" s="452"/>
      <c r="BZD73" s="453"/>
      <c r="BZE73" s="452"/>
      <c r="BZF73" s="452"/>
      <c r="BZH73" s="452"/>
      <c r="BZI73" s="452"/>
      <c r="BZJ73" s="453"/>
      <c r="BZK73" s="452"/>
      <c r="BZL73" s="452"/>
      <c r="BZN73" s="452"/>
      <c r="BZO73" s="452"/>
      <c r="BZP73" s="453"/>
      <c r="BZQ73" s="452"/>
      <c r="BZR73" s="452"/>
      <c r="BZT73" s="452"/>
      <c r="BZU73" s="452"/>
      <c r="BZV73" s="453"/>
      <c r="BZW73" s="452"/>
      <c r="BZX73" s="452"/>
      <c r="BZZ73" s="452"/>
      <c r="CAA73" s="452"/>
      <c r="CAB73" s="453"/>
      <c r="CAC73" s="452"/>
      <c r="CAD73" s="452"/>
      <c r="CAF73" s="452"/>
      <c r="CAG73" s="452"/>
      <c r="CAH73" s="453"/>
      <c r="CAI73" s="452"/>
      <c r="CAJ73" s="452"/>
      <c r="CAL73" s="452"/>
      <c r="CAM73" s="452"/>
      <c r="CAN73" s="453"/>
      <c r="CAO73" s="452"/>
      <c r="CAP73" s="452"/>
      <c r="CAR73" s="452"/>
      <c r="CAS73" s="452"/>
      <c r="CAT73" s="453"/>
      <c r="CAU73" s="452"/>
      <c r="CAV73" s="452"/>
      <c r="CAX73" s="452"/>
      <c r="CAY73" s="452"/>
      <c r="CAZ73" s="453"/>
      <c r="CBA73" s="452"/>
      <c r="CBB73" s="452"/>
      <c r="CBD73" s="452"/>
      <c r="CBE73" s="452"/>
      <c r="CBF73" s="453"/>
      <c r="CBG73" s="452"/>
      <c r="CBH73" s="452"/>
      <c r="CBJ73" s="452"/>
      <c r="CBK73" s="452"/>
      <c r="CBL73" s="453"/>
      <c r="CBM73" s="452"/>
      <c r="CBN73" s="452"/>
      <c r="CBP73" s="452"/>
      <c r="CBQ73" s="452"/>
      <c r="CBR73" s="453"/>
      <c r="CBS73" s="452"/>
      <c r="CBT73" s="452"/>
      <c r="CBV73" s="452"/>
      <c r="CBW73" s="452"/>
      <c r="CBX73" s="453"/>
      <c r="CBY73" s="452"/>
      <c r="CBZ73" s="452"/>
      <c r="CCB73" s="452"/>
      <c r="CCC73" s="452"/>
      <c r="CCD73" s="453"/>
      <c r="CCE73" s="452"/>
      <c r="CCF73" s="452"/>
      <c r="CCH73" s="452"/>
      <c r="CCI73" s="452"/>
      <c r="CCJ73" s="453"/>
      <c r="CCK73" s="452"/>
      <c r="CCL73" s="452"/>
      <c r="CCN73" s="452"/>
      <c r="CCO73" s="452"/>
      <c r="CCP73" s="453"/>
      <c r="CCQ73" s="452"/>
      <c r="CCR73" s="452"/>
      <c r="CCT73" s="452"/>
      <c r="CCU73" s="452"/>
      <c r="CCV73" s="453"/>
      <c r="CCW73" s="452"/>
      <c r="CCX73" s="452"/>
      <c r="CCZ73" s="452"/>
      <c r="CDA73" s="452"/>
      <c r="CDB73" s="453"/>
      <c r="CDC73" s="452"/>
      <c r="CDD73" s="452"/>
      <c r="CDF73" s="452"/>
      <c r="CDG73" s="452"/>
      <c r="CDH73" s="453"/>
      <c r="CDI73" s="452"/>
      <c r="CDJ73" s="452"/>
      <c r="CDL73" s="452"/>
      <c r="CDM73" s="452"/>
      <c r="CDN73" s="453"/>
      <c r="CDO73" s="452"/>
      <c r="CDP73" s="452"/>
      <c r="CDR73" s="452"/>
      <c r="CDS73" s="452"/>
      <c r="CDT73" s="453"/>
      <c r="CDU73" s="452"/>
      <c r="CDV73" s="452"/>
      <c r="CDX73" s="452"/>
      <c r="CDY73" s="452"/>
      <c r="CDZ73" s="453"/>
      <c r="CEA73" s="452"/>
      <c r="CEB73" s="452"/>
      <c r="CED73" s="452"/>
      <c r="CEE73" s="452"/>
      <c r="CEF73" s="453"/>
      <c r="CEG73" s="452"/>
      <c r="CEH73" s="452"/>
      <c r="CEJ73" s="452"/>
      <c r="CEK73" s="452"/>
      <c r="CEL73" s="453"/>
      <c r="CEM73" s="452"/>
      <c r="CEN73" s="452"/>
      <c r="CEP73" s="452"/>
      <c r="CEQ73" s="452"/>
      <c r="CER73" s="453"/>
      <c r="CES73" s="452"/>
      <c r="CET73" s="452"/>
      <c r="CEV73" s="452"/>
      <c r="CEW73" s="452"/>
      <c r="CEX73" s="453"/>
      <c r="CEY73" s="452"/>
      <c r="CEZ73" s="452"/>
      <c r="CFB73" s="452"/>
      <c r="CFC73" s="452"/>
      <c r="CFD73" s="453"/>
      <c r="CFE73" s="452"/>
      <c r="CFF73" s="452"/>
      <c r="CFH73" s="452"/>
      <c r="CFI73" s="452"/>
      <c r="CFJ73" s="453"/>
      <c r="CFK73" s="452"/>
      <c r="CFL73" s="452"/>
      <c r="CFN73" s="452"/>
      <c r="CFO73" s="452"/>
      <c r="CFP73" s="453"/>
      <c r="CFQ73" s="452"/>
      <c r="CFR73" s="452"/>
      <c r="CFT73" s="452"/>
      <c r="CFU73" s="452"/>
      <c r="CFV73" s="453"/>
      <c r="CFW73" s="452"/>
      <c r="CFX73" s="452"/>
      <c r="CFZ73" s="452"/>
      <c r="CGA73" s="452"/>
      <c r="CGB73" s="453"/>
      <c r="CGC73" s="452"/>
      <c r="CGD73" s="452"/>
      <c r="CGF73" s="452"/>
      <c r="CGG73" s="452"/>
      <c r="CGH73" s="453"/>
      <c r="CGI73" s="452"/>
      <c r="CGJ73" s="452"/>
      <c r="CGL73" s="452"/>
      <c r="CGM73" s="452"/>
      <c r="CGN73" s="453"/>
      <c r="CGO73" s="452"/>
      <c r="CGP73" s="452"/>
      <c r="CGR73" s="452"/>
      <c r="CGS73" s="452"/>
      <c r="CGT73" s="453"/>
      <c r="CGU73" s="452"/>
      <c r="CGV73" s="452"/>
      <c r="CGX73" s="452"/>
      <c r="CGY73" s="452"/>
      <c r="CGZ73" s="453"/>
      <c r="CHA73" s="452"/>
      <c r="CHB73" s="452"/>
      <c r="CHD73" s="452"/>
      <c r="CHE73" s="452"/>
      <c r="CHF73" s="453"/>
      <c r="CHG73" s="452"/>
      <c r="CHH73" s="452"/>
      <c r="CHJ73" s="452"/>
      <c r="CHK73" s="452"/>
      <c r="CHL73" s="453"/>
      <c r="CHM73" s="452"/>
      <c r="CHN73" s="452"/>
      <c r="CHP73" s="452"/>
      <c r="CHQ73" s="452"/>
      <c r="CHR73" s="453"/>
      <c r="CHS73" s="452"/>
      <c r="CHT73" s="452"/>
      <c r="CHV73" s="452"/>
      <c r="CHW73" s="452"/>
      <c r="CHX73" s="453"/>
      <c r="CHY73" s="452"/>
      <c r="CHZ73" s="452"/>
      <c r="CIB73" s="452"/>
      <c r="CIC73" s="452"/>
      <c r="CID73" s="453"/>
      <c r="CIE73" s="452"/>
      <c r="CIF73" s="452"/>
      <c r="CIH73" s="452"/>
      <c r="CII73" s="452"/>
      <c r="CIJ73" s="453"/>
      <c r="CIK73" s="452"/>
      <c r="CIL73" s="452"/>
      <c r="CIN73" s="452"/>
      <c r="CIO73" s="452"/>
      <c r="CIP73" s="453"/>
      <c r="CIQ73" s="452"/>
      <c r="CIR73" s="452"/>
      <c r="CIT73" s="452"/>
      <c r="CIU73" s="452"/>
      <c r="CIV73" s="453"/>
      <c r="CIW73" s="452"/>
      <c r="CIX73" s="452"/>
      <c r="CIZ73" s="452"/>
      <c r="CJA73" s="452"/>
      <c r="CJB73" s="453"/>
      <c r="CJC73" s="452"/>
      <c r="CJD73" s="452"/>
      <c r="CJF73" s="452"/>
      <c r="CJG73" s="452"/>
      <c r="CJH73" s="453"/>
      <c r="CJI73" s="452"/>
      <c r="CJJ73" s="452"/>
      <c r="CJL73" s="452"/>
      <c r="CJM73" s="452"/>
      <c r="CJN73" s="453"/>
      <c r="CJO73" s="452"/>
      <c r="CJP73" s="452"/>
      <c r="CJR73" s="452"/>
      <c r="CJS73" s="452"/>
      <c r="CJT73" s="453"/>
      <c r="CJU73" s="452"/>
      <c r="CJV73" s="452"/>
      <c r="CJX73" s="452"/>
      <c r="CJY73" s="452"/>
      <c r="CJZ73" s="453"/>
      <c r="CKA73" s="452"/>
      <c r="CKB73" s="452"/>
      <c r="CKD73" s="452"/>
      <c r="CKE73" s="452"/>
      <c r="CKF73" s="453"/>
      <c r="CKG73" s="452"/>
      <c r="CKH73" s="452"/>
      <c r="CKJ73" s="452"/>
      <c r="CKK73" s="452"/>
      <c r="CKL73" s="453"/>
      <c r="CKM73" s="452"/>
      <c r="CKN73" s="452"/>
      <c r="CKP73" s="452"/>
      <c r="CKQ73" s="452"/>
      <c r="CKR73" s="453"/>
      <c r="CKS73" s="452"/>
      <c r="CKT73" s="452"/>
      <c r="CKV73" s="452"/>
      <c r="CKW73" s="452"/>
      <c r="CKX73" s="453"/>
      <c r="CKY73" s="452"/>
      <c r="CKZ73" s="452"/>
      <c r="CLB73" s="452"/>
      <c r="CLC73" s="452"/>
      <c r="CLD73" s="453"/>
      <c r="CLE73" s="452"/>
      <c r="CLF73" s="452"/>
      <c r="CLH73" s="452"/>
      <c r="CLI73" s="452"/>
      <c r="CLJ73" s="453"/>
      <c r="CLK73" s="452"/>
      <c r="CLL73" s="452"/>
      <c r="CLN73" s="452"/>
      <c r="CLO73" s="452"/>
      <c r="CLP73" s="453"/>
      <c r="CLQ73" s="452"/>
      <c r="CLR73" s="452"/>
      <c r="CLT73" s="452"/>
      <c r="CLU73" s="452"/>
      <c r="CLV73" s="453"/>
      <c r="CLW73" s="452"/>
      <c r="CLX73" s="452"/>
      <c r="CLZ73" s="452"/>
      <c r="CMA73" s="452"/>
      <c r="CMB73" s="453"/>
      <c r="CMC73" s="452"/>
      <c r="CMD73" s="452"/>
      <c r="CMF73" s="452"/>
      <c r="CMG73" s="452"/>
      <c r="CMH73" s="453"/>
      <c r="CMI73" s="452"/>
      <c r="CMJ73" s="452"/>
      <c r="CML73" s="452"/>
      <c r="CMM73" s="452"/>
      <c r="CMN73" s="453"/>
      <c r="CMO73" s="452"/>
      <c r="CMP73" s="452"/>
      <c r="CMR73" s="452"/>
      <c r="CMS73" s="452"/>
      <c r="CMT73" s="453"/>
      <c r="CMU73" s="452"/>
      <c r="CMV73" s="452"/>
      <c r="CMX73" s="452"/>
      <c r="CMY73" s="452"/>
      <c r="CMZ73" s="453"/>
      <c r="CNA73" s="452"/>
      <c r="CNB73" s="452"/>
      <c r="CND73" s="452"/>
      <c r="CNE73" s="452"/>
      <c r="CNF73" s="453"/>
      <c r="CNG73" s="452"/>
      <c r="CNH73" s="452"/>
      <c r="CNJ73" s="452"/>
      <c r="CNK73" s="452"/>
      <c r="CNL73" s="453"/>
      <c r="CNM73" s="452"/>
      <c r="CNN73" s="452"/>
      <c r="CNP73" s="452"/>
      <c r="CNQ73" s="452"/>
      <c r="CNR73" s="453"/>
      <c r="CNS73" s="452"/>
      <c r="CNT73" s="452"/>
      <c r="CNV73" s="452"/>
      <c r="CNW73" s="452"/>
      <c r="CNX73" s="453"/>
      <c r="CNY73" s="452"/>
      <c r="CNZ73" s="452"/>
      <c r="COB73" s="452"/>
      <c r="COC73" s="452"/>
      <c r="COD73" s="453"/>
      <c r="COE73" s="452"/>
      <c r="COF73" s="452"/>
      <c r="COH73" s="452"/>
      <c r="COI73" s="452"/>
      <c r="COJ73" s="453"/>
      <c r="COK73" s="452"/>
      <c r="COL73" s="452"/>
      <c r="CON73" s="452"/>
      <c r="COO73" s="452"/>
      <c r="COP73" s="453"/>
      <c r="COQ73" s="452"/>
      <c r="COR73" s="452"/>
      <c r="COT73" s="452"/>
      <c r="COU73" s="452"/>
      <c r="COV73" s="453"/>
      <c r="COW73" s="452"/>
      <c r="COX73" s="452"/>
      <c r="COZ73" s="452"/>
      <c r="CPA73" s="452"/>
      <c r="CPB73" s="453"/>
      <c r="CPC73" s="452"/>
      <c r="CPD73" s="452"/>
      <c r="CPF73" s="452"/>
      <c r="CPG73" s="452"/>
      <c r="CPH73" s="453"/>
      <c r="CPI73" s="452"/>
      <c r="CPJ73" s="452"/>
      <c r="CPL73" s="452"/>
      <c r="CPM73" s="452"/>
      <c r="CPN73" s="453"/>
      <c r="CPO73" s="452"/>
      <c r="CPP73" s="452"/>
      <c r="CPR73" s="452"/>
      <c r="CPS73" s="452"/>
      <c r="CPT73" s="453"/>
      <c r="CPU73" s="452"/>
      <c r="CPV73" s="452"/>
      <c r="CPX73" s="452"/>
      <c r="CPY73" s="452"/>
      <c r="CPZ73" s="453"/>
      <c r="CQA73" s="452"/>
      <c r="CQB73" s="452"/>
      <c r="CQD73" s="452"/>
      <c r="CQE73" s="452"/>
      <c r="CQF73" s="453"/>
      <c r="CQG73" s="452"/>
      <c r="CQH73" s="452"/>
      <c r="CQJ73" s="452"/>
      <c r="CQK73" s="452"/>
      <c r="CQL73" s="453"/>
      <c r="CQM73" s="452"/>
      <c r="CQN73" s="452"/>
      <c r="CQP73" s="452"/>
      <c r="CQQ73" s="452"/>
      <c r="CQR73" s="453"/>
      <c r="CQS73" s="452"/>
      <c r="CQT73" s="452"/>
      <c r="CQV73" s="452"/>
      <c r="CQW73" s="452"/>
      <c r="CQX73" s="453"/>
      <c r="CQY73" s="452"/>
      <c r="CQZ73" s="452"/>
      <c r="CRB73" s="452"/>
      <c r="CRC73" s="452"/>
      <c r="CRD73" s="453"/>
      <c r="CRE73" s="452"/>
      <c r="CRF73" s="452"/>
      <c r="CRH73" s="452"/>
      <c r="CRI73" s="452"/>
      <c r="CRJ73" s="453"/>
      <c r="CRK73" s="452"/>
      <c r="CRL73" s="452"/>
      <c r="CRN73" s="452"/>
      <c r="CRO73" s="452"/>
      <c r="CRP73" s="453"/>
      <c r="CRQ73" s="452"/>
      <c r="CRR73" s="452"/>
      <c r="CRT73" s="452"/>
      <c r="CRU73" s="452"/>
      <c r="CRV73" s="453"/>
      <c r="CRW73" s="452"/>
      <c r="CRX73" s="452"/>
      <c r="CRZ73" s="452"/>
      <c r="CSA73" s="452"/>
      <c r="CSB73" s="453"/>
      <c r="CSC73" s="452"/>
      <c r="CSD73" s="452"/>
      <c r="CSF73" s="452"/>
      <c r="CSG73" s="452"/>
      <c r="CSH73" s="453"/>
      <c r="CSI73" s="452"/>
      <c r="CSJ73" s="452"/>
      <c r="CSL73" s="452"/>
      <c r="CSM73" s="452"/>
      <c r="CSN73" s="453"/>
      <c r="CSO73" s="452"/>
      <c r="CSP73" s="452"/>
      <c r="CSR73" s="452"/>
      <c r="CSS73" s="452"/>
      <c r="CST73" s="453"/>
      <c r="CSU73" s="452"/>
      <c r="CSV73" s="452"/>
      <c r="CSX73" s="452"/>
      <c r="CSY73" s="452"/>
      <c r="CSZ73" s="453"/>
      <c r="CTA73" s="452"/>
      <c r="CTB73" s="452"/>
      <c r="CTD73" s="452"/>
      <c r="CTE73" s="452"/>
      <c r="CTF73" s="453"/>
      <c r="CTG73" s="452"/>
      <c r="CTH73" s="452"/>
      <c r="CTJ73" s="452"/>
      <c r="CTK73" s="452"/>
      <c r="CTL73" s="453"/>
      <c r="CTM73" s="452"/>
      <c r="CTN73" s="452"/>
      <c r="CTP73" s="452"/>
      <c r="CTQ73" s="452"/>
      <c r="CTR73" s="453"/>
      <c r="CTS73" s="452"/>
      <c r="CTT73" s="452"/>
      <c r="CTV73" s="452"/>
      <c r="CTW73" s="452"/>
      <c r="CTX73" s="453"/>
      <c r="CTY73" s="452"/>
      <c r="CTZ73" s="452"/>
      <c r="CUB73" s="452"/>
      <c r="CUC73" s="452"/>
      <c r="CUD73" s="453"/>
      <c r="CUE73" s="452"/>
      <c r="CUF73" s="452"/>
      <c r="CUH73" s="452"/>
      <c r="CUI73" s="452"/>
      <c r="CUJ73" s="453"/>
      <c r="CUK73" s="452"/>
      <c r="CUL73" s="452"/>
      <c r="CUN73" s="452"/>
      <c r="CUO73" s="452"/>
      <c r="CUP73" s="453"/>
      <c r="CUQ73" s="452"/>
      <c r="CUR73" s="452"/>
      <c r="CUT73" s="452"/>
      <c r="CUU73" s="452"/>
      <c r="CUV73" s="453"/>
      <c r="CUW73" s="452"/>
      <c r="CUX73" s="452"/>
      <c r="CUZ73" s="452"/>
      <c r="CVA73" s="452"/>
      <c r="CVB73" s="453"/>
      <c r="CVC73" s="452"/>
      <c r="CVD73" s="452"/>
      <c r="CVF73" s="452"/>
      <c r="CVG73" s="452"/>
      <c r="CVH73" s="453"/>
      <c r="CVI73" s="452"/>
      <c r="CVJ73" s="452"/>
      <c r="CVL73" s="452"/>
      <c r="CVM73" s="452"/>
      <c r="CVN73" s="453"/>
      <c r="CVO73" s="452"/>
      <c r="CVP73" s="452"/>
      <c r="CVR73" s="452"/>
      <c r="CVS73" s="452"/>
      <c r="CVT73" s="453"/>
      <c r="CVU73" s="452"/>
      <c r="CVV73" s="452"/>
      <c r="CVX73" s="452"/>
      <c r="CVY73" s="452"/>
      <c r="CVZ73" s="453"/>
      <c r="CWA73" s="452"/>
      <c r="CWB73" s="452"/>
      <c r="CWD73" s="452"/>
      <c r="CWE73" s="452"/>
      <c r="CWF73" s="453"/>
      <c r="CWG73" s="452"/>
      <c r="CWH73" s="452"/>
      <c r="CWJ73" s="452"/>
      <c r="CWK73" s="452"/>
      <c r="CWL73" s="453"/>
      <c r="CWM73" s="452"/>
      <c r="CWN73" s="452"/>
      <c r="CWP73" s="452"/>
      <c r="CWQ73" s="452"/>
      <c r="CWR73" s="453"/>
      <c r="CWS73" s="452"/>
      <c r="CWT73" s="452"/>
      <c r="CWV73" s="452"/>
      <c r="CWW73" s="452"/>
      <c r="CWX73" s="453"/>
      <c r="CWY73" s="452"/>
      <c r="CWZ73" s="452"/>
      <c r="CXB73" s="452"/>
      <c r="CXC73" s="452"/>
      <c r="CXD73" s="453"/>
      <c r="CXE73" s="452"/>
      <c r="CXF73" s="452"/>
      <c r="CXH73" s="452"/>
      <c r="CXI73" s="452"/>
      <c r="CXJ73" s="453"/>
      <c r="CXK73" s="452"/>
      <c r="CXL73" s="452"/>
      <c r="CXN73" s="452"/>
      <c r="CXO73" s="452"/>
      <c r="CXP73" s="453"/>
      <c r="CXQ73" s="452"/>
      <c r="CXR73" s="452"/>
      <c r="CXT73" s="452"/>
      <c r="CXU73" s="452"/>
      <c r="CXV73" s="453"/>
      <c r="CXW73" s="452"/>
      <c r="CXX73" s="452"/>
      <c r="CXZ73" s="452"/>
      <c r="CYA73" s="452"/>
      <c r="CYB73" s="453"/>
      <c r="CYC73" s="452"/>
      <c r="CYD73" s="452"/>
      <c r="CYF73" s="452"/>
      <c r="CYG73" s="452"/>
      <c r="CYH73" s="453"/>
      <c r="CYI73" s="452"/>
      <c r="CYJ73" s="452"/>
      <c r="CYL73" s="452"/>
      <c r="CYM73" s="452"/>
      <c r="CYN73" s="453"/>
      <c r="CYO73" s="452"/>
      <c r="CYP73" s="452"/>
      <c r="CYR73" s="452"/>
      <c r="CYS73" s="452"/>
      <c r="CYT73" s="453"/>
      <c r="CYU73" s="452"/>
      <c r="CYV73" s="452"/>
      <c r="CYX73" s="452"/>
      <c r="CYY73" s="452"/>
      <c r="CYZ73" s="453"/>
      <c r="CZA73" s="452"/>
      <c r="CZB73" s="452"/>
      <c r="CZD73" s="452"/>
      <c r="CZE73" s="452"/>
      <c r="CZF73" s="453"/>
      <c r="CZG73" s="452"/>
      <c r="CZH73" s="452"/>
      <c r="CZJ73" s="452"/>
      <c r="CZK73" s="452"/>
      <c r="CZL73" s="453"/>
      <c r="CZM73" s="452"/>
      <c r="CZN73" s="452"/>
      <c r="CZP73" s="452"/>
      <c r="CZQ73" s="452"/>
      <c r="CZR73" s="453"/>
      <c r="CZS73" s="452"/>
      <c r="CZT73" s="452"/>
      <c r="CZV73" s="452"/>
      <c r="CZW73" s="452"/>
      <c r="CZX73" s="453"/>
      <c r="CZY73" s="452"/>
      <c r="CZZ73" s="452"/>
      <c r="DAB73" s="452"/>
      <c r="DAC73" s="452"/>
      <c r="DAD73" s="453"/>
      <c r="DAE73" s="452"/>
      <c r="DAF73" s="452"/>
      <c r="DAH73" s="452"/>
      <c r="DAI73" s="452"/>
      <c r="DAJ73" s="453"/>
      <c r="DAK73" s="452"/>
      <c r="DAL73" s="452"/>
      <c r="DAN73" s="452"/>
      <c r="DAO73" s="452"/>
      <c r="DAP73" s="453"/>
      <c r="DAQ73" s="452"/>
      <c r="DAR73" s="452"/>
      <c r="DAT73" s="452"/>
      <c r="DAU73" s="452"/>
      <c r="DAV73" s="453"/>
      <c r="DAW73" s="452"/>
      <c r="DAX73" s="452"/>
      <c r="DAZ73" s="452"/>
      <c r="DBA73" s="452"/>
      <c r="DBB73" s="453"/>
      <c r="DBC73" s="452"/>
      <c r="DBD73" s="452"/>
      <c r="DBF73" s="452"/>
      <c r="DBG73" s="452"/>
      <c r="DBH73" s="453"/>
      <c r="DBI73" s="452"/>
      <c r="DBJ73" s="452"/>
      <c r="DBL73" s="452"/>
      <c r="DBM73" s="452"/>
      <c r="DBN73" s="453"/>
      <c r="DBO73" s="452"/>
      <c r="DBP73" s="452"/>
      <c r="DBR73" s="452"/>
      <c r="DBS73" s="452"/>
      <c r="DBT73" s="453"/>
      <c r="DBU73" s="452"/>
      <c r="DBV73" s="452"/>
      <c r="DBX73" s="452"/>
      <c r="DBY73" s="452"/>
      <c r="DBZ73" s="453"/>
      <c r="DCA73" s="452"/>
      <c r="DCB73" s="452"/>
      <c r="DCD73" s="452"/>
      <c r="DCE73" s="452"/>
      <c r="DCF73" s="453"/>
      <c r="DCG73" s="452"/>
      <c r="DCH73" s="452"/>
      <c r="DCJ73" s="452"/>
      <c r="DCK73" s="452"/>
      <c r="DCL73" s="453"/>
      <c r="DCM73" s="452"/>
      <c r="DCN73" s="452"/>
      <c r="DCP73" s="452"/>
      <c r="DCQ73" s="452"/>
      <c r="DCR73" s="453"/>
      <c r="DCS73" s="452"/>
      <c r="DCT73" s="452"/>
      <c r="DCV73" s="452"/>
      <c r="DCW73" s="452"/>
      <c r="DCX73" s="453"/>
      <c r="DCY73" s="452"/>
      <c r="DCZ73" s="452"/>
      <c r="DDB73" s="452"/>
      <c r="DDC73" s="452"/>
      <c r="DDD73" s="453"/>
      <c r="DDE73" s="452"/>
      <c r="DDF73" s="452"/>
      <c r="DDH73" s="452"/>
      <c r="DDI73" s="452"/>
      <c r="DDJ73" s="453"/>
      <c r="DDK73" s="452"/>
      <c r="DDL73" s="452"/>
      <c r="DDN73" s="452"/>
      <c r="DDO73" s="452"/>
      <c r="DDP73" s="453"/>
      <c r="DDQ73" s="452"/>
      <c r="DDR73" s="452"/>
      <c r="DDT73" s="452"/>
      <c r="DDU73" s="452"/>
      <c r="DDV73" s="453"/>
      <c r="DDW73" s="452"/>
      <c r="DDX73" s="452"/>
      <c r="DDZ73" s="452"/>
      <c r="DEA73" s="452"/>
      <c r="DEB73" s="453"/>
      <c r="DEC73" s="452"/>
      <c r="DED73" s="452"/>
      <c r="DEF73" s="452"/>
      <c r="DEG73" s="452"/>
      <c r="DEH73" s="453"/>
      <c r="DEI73" s="452"/>
      <c r="DEJ73" s="452"/>
      <c r="DEL73" s="452"/>
      <c r="DEM73" s="452"/>
      <c r="DEN73" s="453"/>
      <c r="DEO73" s="452"/>
      <c r="DEP73" s="452"/>
      <c r="DER73" s="452"/>
      <c r="DES73" s="452"/>
      <c r="DET73" s="453"/>
      <c r="DEU73" s="452"/>
      <c r="DEV73" s="452"/>
      <c r="DEX73" s="452"/>
      <c r="DEY73" s="452"/>
      <c r="DEZ73" s="453"/>
      <c r="DFA73" s="452"/>
      <c r="DFB73" s="452"/>
      <c r="DFD73" s="452"/>
      <c r="DFE73" s="452"/>
      <c r="DFF73" s="453"/>
      <c r="DFG73" s="452"/>
      <c r="DFH73" s="452"/>
      <c r="DFJ73" s="452"/>
      <c r="DFK73" s="452"/>
      <c r="DFL73" s="453"/>
      <c r="DFM73" s="452"/>
      <c r="DFN73" s="452"/>
      <c r="DFP73" s="452"/>
      <c r="DFQ73" s="452"/>
      <c r="DFR73" s="453"/>
      <c r="DFS73" s="452"/>
      <c r="DFT73" s="452"/>
      <c r="DFV73" s="452"/>
      <c r="DFW73" s="452"/>
      <c r="DFX73" s="453"/>
      <c r="DFY73" s="452"/>
      <c r="DFZ73" s="452"/>
      <c r="DGB73" s="452"/>
      <c r="DGC73" s="452"/>
      <c r="DGD73" s="453"/>
      <c r="DGE73" s="452"/>
      <c r="DGF73" s="452"/>
      <c r="DGH73" s="452"/>
      <c r="DGI73" s="452"/>
      <c r="DGJ73" s="453"/>
      <c r="DGK73" s="452"/>
      <c r="DGL73" s="452"/>
      <c r="DGN73" s="452"/>
      <c r="DGO73" s="452"/>
      <c r="DGP73" s="453"/>
      <c r="DGQ73" s="452"/>
      <c r="DGR73" s="452"/>
      <c r="DGT73" s="452"/>
      <c r="DGU73" s="452"/>
      <c r="DGV73" s="453"/>
      <c r="DGW73" s="452"/>
      <c r="DGX73" s="452"/>
      <c r="DGZ73" s="452"/>
      <c r="DHA73" s="452"/>
      <c r="DHB73" s="453"/>
      <c r="DHC73" s="452"/>
      <c r="DHD73" s="452"/>
      <c r="DHF73" s="452"/>
      <c r="DHG73" s="452"/>
      <c r="DHH73" s="453"/>
      <c r="DHI73" s="452"/>
      <c r="DHJ73" s="452"/>
      <c r="DHL73" s="452"/>
      <c r="DHM73" s="452"/>
      <c r="DHN73" s="453"/>
      <c r="DHO73" s="452"/>
      <c r="DHP73" s="452"/>
      <c r="DHR73" s="452"/>
      <c r="DHS73" s="452"/>
      <c r="DHT73" s="453"/>
      <c r="DHU73" s="452"/>
      <c r="DHV73" s="452"/>
      <c r="DHX73" s="452"/>
      <c r="DHY73" s="452"/>
      <c r="DHZ73" s="453"/>
      <c r="DIA73" s="452"/>
      <c r="DIB73" s="452"/>
      <c r="DID73" s="452"/>
      <c r="DIE73" s="452"/>
      <c r="DIF73" s="453"/>
      <c r="DIG73" s="452"/>
      <c r="DIH73" s="452"/>
      <c r="DIJ73" s="452"/>
      <c r="DIK73" s="452"/>
      <c r="DIL73" s="453"/>
      <c r="DIM73" s="452"/>
      <c r="DIN73" s="452"/>
      <c r="DIP73" s="452"/>
      <c r="DIQ73" s="452"/>
      <c r="DIR73" s="453"/>
      <c r="DIS73" s="452"/>
      <c r="DIT73" s="452"/>
      <c r="DIV73" s="452"/>
      <c r="DIW73" s="452"/>
      <c r="DIX73" s="453"/>
      <c r="DIY73" s="452"/>
      <c r="DIZ73" s="452"/>
      <c r="DJB73" s="452"/>
      <c r="DJC73" s="452"/>
      <c r="DJD73" s="453"/>
      <c r="DJE73" s="452"/>
      <c r="DJF73" s="452"/>
      <c r="DJH73" s="452"/>
      <c r="DJI73" s="452"/>
      <c r="DJJ73" s="453"/>
      <c r="DJK73" s="452"/>
      <c r="DJL73" s="452"/>
      <c r="DJN73" s="452"/>
      <c r="DJO73" s="452"/>
      <c r="DJP73" s="453"/>
      <c r="DJQ73" s="452"/>
      <c r="DJR73" s="452"/>
      <c r="DJT73" s="452"/>
      <c r="DJU73" s="452"/>
      <c r="DJV73" s="453"/>
      <c r="DJW73" s="452"/>
      <c r="DJX73" s="452"/>
      <c r="DJZ73" s="452"/>
      <c r="DKA73" s="452"/>
      <c r="DKB73" s="453"/>
      <c r="DKC73" s="452"/>
      <c r="DKD73" s="452"/>
      <c r="DKF73" s="452"/>
      <c r="DKG73" s="452"/>
      <c r="DKH73" s="453"/>
      <c r="DKI73" s="452"/>
      <c r="DKJ73" s="452"/>
      <c r="DKL73" s="452"/>
      <c r="DKM73" s="452"/>
      <c r="DKN73" s="453"/>
      <c r="DKO73" s="452"/>
      <c r="DKP73" s="452"/>
      <c r="DKR73" s="452"/>
      <c r="DKS73" s="452"/>
      <c r="DKT73" s="453"/>
      <c r="DKU73" s="452"/>
      <c r="DKV73" s="452"/>
      <c r="DKX73" s="452"/>
      <c r="DKY73" s="452"/>
      <c r="DKZ73" s="453"/>
      <c r="DLA73" s="452"/>
      <c r="DLB73" s="452"/>
      <c r="DLD73" s="452"/>
      <c r="DLE73" s="452"/>
      <c r="DLF73" s="453"/>
      <c r="DLG73" s="452"/>
      <c r="DLH73" s="452"/>
      <c r="DLJ73" s="452"/>
      <c r="DLK73" s="452"/>
      <c r="DLL73" s="453"/>
      <c r="DLM73" s="452"/>
      <c r="DLN73" s="452"/>
      <c r="DLP73" s="452"/>
      <c r="DLQ73" s="452"/>
      <c r="DLR73" s="453"/>
      <c r="DLS73" s="452"/>
      <c r="DLT73" s="452"/>
      <c r="DLV73" s="452"/>
      <c r="DLW73" s="452"/>
      <c r="DLX73" s="453"/>
      <c r="DLY73" s="452"/>
      <c r="DLZ73" s="452"/>
      <c r="DMB73" s="452"/>
      <c r="DMC73" s="452"/>
      <c r="DMD73" s="453"/>
      <c r="DME73" s="452"/>
      <c r="DMF73" s="452"/>
      <c r="DMH73" s="452"/>
      <c r="DMI73" s="452"/>
      <c r="DMJ73" s="453"/>
      <c r="DMK73" s="452"/>
      <c r="DML73" s="452"/>
      <c r="DMN73" s="452"/>
      <c r="DMO73" s="452"/>
      <c r="DMP73" s="453"/>
      <c r="DMQ73" s="452"/>
      <c r="DMR73" s="452"/>
      <c r="DMT73" s="452"/>
      <c r="DMU73" s="452"/>
      <c r="DMV73" s="453"/>
      <c r="DMW73" s="452"/>
      <c r="DMX73" s="452"/>
      <c r="DMZ73" s="452"/>
      <c r="DNA73" s="452"/>
      <c r="DNB73" s="453"/>
      <c r="DNC73" s="452"/>
      <c r="DND73" s="452"/>
      <c r="DNF73" s="452"/>
      <c r="DNG73" s="452"/>
      <c r="DNH73" s="453"/>
      <c r="DNI73" s="452"/>
      <c r="DNJ73" s="452"/>
      <c r="DNL73" s="452"/>
      <c r="DNM73" s="452"/>
      <c r="DNN73" s="453"/>
      <c r="DNO73" s="452"/>
      <c r="DNP73" s="452"/>
      <c r="DNR73" s="452"/>
      <c r="DNS73" s="452"/>
      <c r="DNT73" s="453"/>
      <c r="DNU73" s="452"/>
      <c r="DNV73" s="452"/>
      <c r="DNX73" s="452"/>
      <c r="DNY73" s="452"/>
      <c r="DNZ73" s="453"/>
      <c r="DOA73" s="452"/>
      <c r="DOB73" s="452"/>
      <c r="DOD73" s="452"/>
      <c r="DOE73" s="452"/>
      <c r="DOF73" s="453"/>
      <c r="DOG73" s="452"/>
      <c r="DOH73" s="452"/>
      <c r="DOJ73" s="452"/>
      <c r="DOK73" s="452"/>
      <c r="DOL73" s="453"/>
      <c r="DOM73" s="452"/>
      <c r="DON73" s="452"/>
      <c r="DOP73" s="452"/>
      <c r="DOQ73" s="452"/>
      <c r="DOR73" s="453"/>
      <c r="DOS73" s="452"/>
      <c r="DOT73" s="452"/>
      <c r="DOV73" s="452"/>
      <c r="DOW73" s="452"/>
      <c r="DOX73" s="453"/>
      <c r="DOY73" s="452"/>
      <c r="DOZ73" s="452"/>
      <c r="DPB73" s="452"/>
      <c r="DPC73" s="452"/>
      <c r="DPD73" s="453"/>
      <c r="DPE73" s="452"/>
      <c r="DPF73" s="452"/>
      <c r="DPH73" s="452"/>
      <c r="DPI73" s="452"/>
      <c r="DPJ73" s="453"/>
      <c r="DPK73" s="452"/>
      <c r="DPL73" s="452"/>
      <c r="DPN73" s="452"/>
      <c r="DPO73" s="452"/>
      <c r="DPP73" s="453"/>
      <c r="DPQ73" s="452"/>
      <c r="DPR73" s="452"/>
      <c r="DPT73" s="452"/>
      <c r="DPU73" s="452"/>
      <c r="DPV73" s="453"/>
      <c r="DPW73" s="452"/>
      <c r="DPX73" s="452"/>
      <c r="DPZ73" s="452"/>
      <c r="DQA73" s="452"/>
      <c r="DQB73" s="453"/>
      <c r="DQC73" s="452"/>
      <c r="DQD73" s="452"/>
      <c r="DQF73" s="452"/>
      <c r="DQG73" s="452"/>
      <c r="DQH73" s="453"/>
      <c r="DQI73" s="452"/>
      <c r="DQJ73" s="452"/>
      <c r="DQL73" s="452"/>
      <c r="DQM73" s="452"/>
      <c r="DQN73" s="453"/>
      <c r="DQO73" s="452"/>
      <c r="DQP73" s="452"/>
      <c r="DQR73" s="452"/>
      <c r="DQS73" s="452"/>
      <c r="DQT73" s="453"/>
      <c r="DQU73" s="452"/>
      <c r="DQV73" s="452"/>
      <c r="DQX73" s="452"/>
      <c r="DQY73" s="452"/>
      <c r="DQZ73" s="453"/>
      <c r="DRA73" s="452"/>
      <c r="DRB73" s="452"/>
      <c r="DRD73" s="452"/>
      <c r="DRE73" s="452"/>
      <c r="DRF73" s="453"/>
      <c r="DRG73" s="452"/>
      <c r="DRH73" s="452"/>
      <c r="DRJ73" s="452"/>
      <c r="DRK73" s="452"/>
      <c r="DRL73" s="453"/>
      <c r="DRM73" s="452"/>
      <c r="DRN73" s="452"/>
      <c r="DRP73" s="452"/>
      <c r="DRQ73" s="452"/>
      <c r="DRR73" s="453"/>
      <c r="DRS73" s="452"/>
      <c r="DRT73" s="452"/>
      <c r="DRV73" s="452"/>
      <c r="DRW73" s="452"/>
      <c r="DRX73" s="453"/>
      <c r="DRY73" s="452"/>
      <c r="DRZ73" s="452"/>
      <c r="DSB73" s="452"/>
      <c r="DSC73" s="452"/>
      <c r="DSD73" s="453"/>
      <c r="DSE73" s="452"/>
      <c r="DSF73" s="452"/>
      <c r="DSH73" s="452"/>
      <c r="DSI73" s="452"/>
      <c r="DSJ73" s="453"/>
      <c r="DSK73" s="452"/>
      <c r="DSL73" s="452"/>
      <c r="DSN73" s="452"/>
      <c r="DSO73" s="452"/>
      <c r="DSP73" s="453"/>
      <c r="DSQ73" s="452"/>
      <c r="DSR73" s="452"/>
      <c r="DST73" s="452"/>
      <c r="DSU73" s="452"/>
      <c r="DSV73" s="453"/>
      <c r="DSW73" s="452"/>
      <c r="DSX73" s="452"/>
      <c r="DSZ73" s="452"/>
      <c r="DTA73" s="452"/>
      <c r="DTB73" s="453"/>
      <c r="DTC73" s="452"/>
      <c r="DTD73" s="452"/>
      <c r="DTF73" s="452"/>
      <c r="DTG73" s="452"/>
      <c r="DTH73" s="453"/>
      <c r="DTI73" s="452"/>
      <c r="DTJ73" s="452"/>
      <c r="DTL73" s="452"/>
      <c r="DTM73" s="452"/>
      <c r="DTN73" s="453"/>
      <c r="DTO73" s="452"/>
      <c r="DTP73" s="452"/>
      <c r="DTR73" s="452"/>
      <c r="DTS73" s="452"/>
      <c r="DTT73" s="453"/>
      <c r="DTU73" s="452"/>
      <c r="DTV73" s="452"/>
      <c r="DTX73" s="452"/>
      <c r="DTY73" s="452"/>
      <c r="DTZ73" s="453"/>
      <c r="DUA73" s="452"/>
      <c r="DUB73" s="452"/>
      <c r="DUD73" s="452"/>
      <c r="DUE73" s="452"/>
      <c r="DUF73" s="453"/>
      <c r="DUG73" s="452"/>
      <c r="DUH73" s="452"/>
      <c r="DUJ73" s="452"/>
      <c r="DUK73" s="452"/>
      <c r="DUL73" s="453"/>
      <c r="DUM73" s="452"/>
      <c r="DUN73" s="452"/>
      <c r="DUP73" s="452"/>
      <c r="DUQ73" s="452"/>
      <c r="DUR73" s="453"/>
      <c r="DUS73" s="452"/>
      <c r="DUT73" s="452"/>
      <c r="DUV73" s="452"/>
      <c r="DUW73" s="452"/>
      <c r="DUX73" s="453"/>
      <c r="DUY73" s="452"/>
      <c r="DUZ73" s="452"/>
      <c r="DVB73" s="452"/>
      <c r="DVC73" s="452"/>
      <c r="DVD73" s="453"/>
      <c r="DVE73" s="452"/>
      <c r="DVF73" s="452"/>
      <c r="DVH73" s="452"/>
      <c r="DVI73" s="452"/>
      <c r="DVJ73" s="453"/>
      <c r="DVK73" s="452"/>
      <c r="DVL73" s="452"/>
      <c r="DVN73" s="452"/>
      <c r="DVO73" s="452"/>
      <c r="DVP73" s="453"/>
      <c r="DVQ73" s="452"/>
      <c r="DVR73" s="452"/>
      <c r="DVT73" s="452"/>
      <c r="DVU73" s="452"/>
      <c r="DVV73" s="453"/>
      <c r="DVW73" s="452"/>
      <c r="DVX73" s="452"/>
      <c r="DVZ73" s="452"/>
      <c r="DWA73" s="452"/>
      <c r="DWB73" s="453"/>
      <c r="DWC73" s="452"/>
      <c r="DWD73" s="452"/>
      <c r="DWF73" s="452"/>
      <c r="DWG73" s="452"/>
      <c r="DWH73" s="453"/>
      <c r="DWI73" s="452"/>
      <c r="DWJ73" s="452"/>
      <c r="DWL73" s="452"/>
      <c r="DWM73" s="452"/>
      <c r="DWN73" s="453"/>
      <c r="DWO73" s="452"/>
      <c r="DWP73" s="452"/>
      <c r="DWR73" s="452"/>
      <c r="DWS73" s="452"/>
      <c r="DWT73" s="453"/>
      <c r="DWU73" s="452"/>
      <c r="DWV73" s="452"/>
      <c r="DWX73" s="452"/>
      <c r="DWY73" s="452"/>
      <c r="DWZ73" s="453"/>
      <c r="DXA73" s="452"/>
      <c r="DXB73" s="452"/>
      <c r="DXD73" s="452"/>
      <c r="DXE73" s="452"/>
      <c r="DXF73" s="453"/>
      <c r="DXG73" s="452"/>
      <c r="DXH73" s="452"/>
      <c r="DXJ73" s="452"/>
      <c r="DXK73" s="452"/>
      <c r="DXL73" s="453"/>
      <c r="DXM73" s="452"/>
      <c r="DXN73" s="452"/>
      <c r="DXP73" s="452"/>
      <c r="DXQ73" s="452"/>
      <c r="DXR73" s="453"/>
      <c r="DXS73" s="452"/>
      <c r="DXT73" s="452"/>
      <c r="DXV73" s="452"/>
      <c r="DXW73" s="452"/>
      <c r="DXX73" s="453"/>
      <c r="DXY73" s="452"/>
      <c r="DXZ73" s="452"/>
      <c r="DYB73" s="452"/>
      <c r="DYC73" s="452"/>
      <c r="DYD73" s="453"/>
      <c r="DYE73" s="452"/>
      <c r="DYF73" s="452"/>
      <c r="DYH73" s="452"/>
      <c r="DYI73" s="452"/>
      <c r="DYJ73" s="453"/>
      <c r="DYK73" s="452"/>
      <c r="DYL73" s="452"/>
      <c r="DYN73" s="452"/>
      <c r="DYO73" s="452"/>
      <c r="DYP73" s="453"/>
      <c r="DYQ73" s="452"/>
      <c r="DYR73" s="452"/>
      <c r="DYT73" s="452"/>
      <c r="DYU73" s="452"/>
      <c r="DYV73" s="453"/>
      <c r="DYW73" s="452"/>
      <c r="DYX73" s="452"/>
      <c r="DYZ73" s="452"/>
      <c r="DZA73" s="452"/>
      <c r="DZB73" s="453"/>
      <c r="DZC73" s="452"/>
      <c r="DZD73" s="452"/>
      <c r="DZF73" s="452"/>
      <c r="DZG73" s="452"/>
      <c r="DZH73" s="453"/>
      <c r="DZI73" s="452"/>
      <c r="DZJ73" s="452"/>
      <c r="DZL73" s="452"/>
      <c r="DZM73" s="452"/>
      <c r="DZN73" s="453"/>
      <c r="DZO73" s="452"/>
      <c r="DZP73" s="452"/>
      <c r="DZR73" s="452"/>
      <c r="DZS73" s="452"/>
      <c r="DZT73" s="453"/>
      <c r="DZU73" s="452"/>
      <c r="DZV73" s="452"/>
      <c r="DZX73" s="452"/>
      <c r="DZY73" s="452"/>
      <c r="DZZ73" s="453"/>
      <c r="EAA73" s="452"/>
      <c r="EAB73" s="452"/>
      <c r="EAD73" s="452"/>
      <c r="EAE73" s="452"/>
      <c r="EAF73" s="453"/>
      <c r="EAG73" s="452"/>
      <c r="EAH73" s="452"/>
      <c r="EAJ73" s="452"/>
      <c r="EAK73" s="452"/>
      <c r="EAL73" s="453"/>
      <c r="EAM73" s="452"/>
      <c r="EAN73" s="452"/>
      <c r="EAP73" s="452"/>
      <c r="EAQ73" s="452"/>
      <c r="EAR73" s="453"/>
      <c r="EAS73" s="452"/>
      <c r="EAT73" s="452"/>
      <c r="EAV73" s="452"/>
      <c r="EAW73" s="452"/>
      <c r="EAX73" s="453"/>
      <c r="EAY73" s="452"/>
      <c r="EAZ73" s="452"/>
      <c r="EBB73" s="452"/>
      <c r="EBC73" s="452"/>
      <c r="EBD73" s="453"/>
      <c r="EBE73" s="452"/>
      <c r="EBF73" s="452"/>
      <c r="EBH73" s="452"/>
      <c r="EBI73" s="452"/>
      <c r="EBJ73" s="453"/>
      <c r="EBK73" s="452"/>
      <c r="EBL73" s="452"/>
      <c r="EBN73" s="452"/>
      <c r="EBO73" s="452"/>
      <c r="EBP73" s="453"/>
      <c r="EBQ73" s="452"/>
      <c r="EBR73" s="452"/>
      <c r="EBT73" s="452"/>
      <c r="EBU73" s="452"/>
      <c r="EBV73" s="453"/>
      <c r="EBW73" s="452"/>
      <c r="EBX73" s="452"/>
      <c r="EBZ73" s="452"/>
      <c r="ECA73" s="452"/>
      <c r="ECB73" s="453"/>
      <c r="ECC73" s="452"/>
      <c r="ECD73" s="452"/>
      <c r="ECF73" s="452"/>
      <c r="ECG73" s="452"/>
      <c r="ECH73" s="453"/>
      <c r="ECI73" s="452"/>
      <c r="ECJ73" s="452"/>
      <c r="ECL73" s="452"/>
      <c r="ECM73" s="452"/>
      <c r="ECN73" s="453"/>
      <c r="ECO73" s="452"/>
      <c r="ECP73" s="452"/>
      <c r="ECR73" s="452"/>
      <c r="ECS73" s="452"/>
      <c r="ECT73" s="453"/>
      <c r="ECU73" s="452"/>
      <c r="ECV73" s="452"/>
      <c r="ECX73" s="452"/>
      <c r="ECY73" s="452"/>
      <c r="ECZ73" s="453"/>
      <c r="EDA73" s="452"/>
      <c r="EDB73" s="452"/>
      <c r="EDD73" s="452"/>
      <c r="EDE73" s="452"/>
      <c r="EDF73" s="453"/>
      <c r="EDG73" s="452"/>
      <c r="EDH73" s="452"/>
      <c r="EDJ73" s="452"/>
      <c r="EDK73" s="452"/>
      <c r="EDL73" s="453"/>
      <c r="EDM73" s="452"/>
      <c r="EDN73" s="452"/>
      <c r="EDP73" s="452"/>
      <c r="EDQ73" s="452"/>
      <c r="EDR73" s="453"/>
      <c r="EDS73" s="452"/>
      <c r="EDT73" s="452"/>
      <c r="EDV73" s="452"/>
      <c r="EDW73" s="452"/>
      <c r="EDX73" s="453"/>
      <c r="EDY73" s="452"/>
      <c r="EDZ73" s="452"/>
      <c r="EEB73" s="452"/>
      <c r="EEC73" s="452"/>
      <c r="EED73" s="453"/>
      <c r="EEE73" s="452"/>
      <c r="EEF73" s="452"/>
      <c r="EEH73" s="452"/>
      <c r="EEI73" s="452"/>
      <c r="EEJ73" s="453"/>
      <c r="EEK73" s="452"/>
      <c r="EEL73" s="452"/>
      <c r="EEN73" s="452"/>
      <c r="EEO73" s="452"/>
      <c r="EEP73" s="453"/>
      <c r="EEQ73" s="452"/>
      <c r="EER73" s="452"/>
      <c r="EET73" s="452"/>
      <c r="EEU73" s="452"/>
      <c r="EEV73" s="453"/>
      <c r="EEW73" s="452"/>
      <c r="EEX73" s="452"/>
      <c r="EEZ73" s="452"/>
      <c r="EFA73" s="452"/>
      <c r="EFB73" s="453"/>
      <c r="EFC73" s="452"/>
      <c r="EFD73" s="452"/>
      <c r="EFF73" s="452"/>
      <c r="EFG73" s="452"/>
      <c r="EFH73" s="453"/>
      <c r="EFI73" s="452"/>
      <c r="EFJ73" s="452"/>
      <c r="EFL73" s="452"/>
      <c r="EFM73" s="452"/>
      <c r="EFN73" s="453"/>
      <c r="EFO73" s="452"/>
      <c r="EFP73" s="452"/>
      <c r="EFR73" s="452"/>
      <c r="EFS73" s="452"/>
      <c r="EFT73" s="453"/>
      <c r="EFU73" s="452"/>
      <c r="EFV73" s="452"/>
      <c r="EFX73" s="452"/>
      <c r="EFY73" s="452"/>
      <c r="EFZ73" s="453"/>
      <c r="EGA73" s="452"/>
      <c r="EGB73" s="452"/>
      <c r="EGD73" s="452"/>
      <c r="EGE73" s="452"/>
      <c r="EGF73" s="453"/>
      <c r="EGG73" s="452"/>
      <c r="EGH73" s="452"/>
      <c r="EGJ73" s="452"/>
      <c r="EGK73" s="452"/>
      <c r="EGL73" s="453"/>
      <c r="EGM73" s="452"/>
      <c r="EGN73" s="452"/>
      <c r="EGP73" s="452"/>
      <c r="EGQ73" s="452"/>
      <c r="EGR73" s="453"/>
      <c r="EGS73" s="452"/>
      <c r="EGT73" s="452"/>
      <c r="EGV73" s="452"/>
      <c r="EGW73" s="452"/>
      <c r="EGX73" s="453"/>
      <c r="EGY73" s="452"/>
      <c r="EGZ73" s="452"/>
      <c r="EHB73" s="452"/>
      <c r="EHC73" s="452"/>
      <c r="EHD73" s="453"/>
      <c r="EHE73" s="452"/>
      <c r="EHF73" s="452"/>
      <c r="EHH73" s="452"/>
      <c r="EHI73" s="452"/>
      <c r="EHJ73" s="453"/>
      <c r="EHK73" s="452"/>
      <c r="EHL73" s="452"/>
      <c r="EHN73" s="452"/>
      <c r="EHO73" s="452"/>
      <c r="EHP73" s="453"/>
      <c r="EHQ73" s="452"/>
      <c r="EHR73" s="452"/>
      <c r="EHT73" s="452"/>
      <c r="EHU73" s="452"/>
      <c r="EHV73" s="453"/>
      <c r="EHW73" s="452"/>
      <c r="EHX73" s="452"/>
      <c r="EHZ73" s="452"/>
      <c r="EIA73" s="452"/>
      <c r="EIB73" s="453"/>
      <c r="EIC73" s="452"/>
      <c r="EID73" s="452"/>
      <c r="EIF73" s="452"/>
      <c r="EIG73" s="452"/>
      <c r="EIH73" s="453"/>
      <c r="EII73" s="452"/>
      <c r="EIJ73" s="452"/>
      <c r="EIL73" s="452"/>
      <c r="EIM73" s="452"/>
      <c r="EIN73" s="453"/>
      <c r="EIO73" s="452"/>
      <c r="EIP73" s="452"/>
      <c r="EIR73" s="452"/>
      <c r="EIS73" s="452"/>
      <c r="EIT73" s="453"/>
      <c r="EIU73" s="452"/>
      <c r="EIV73" s="452"/>
      <c r="EIX73" s="452"/>
      <c r="EIY73" s="452"/>
      <c r="EIZ73" s="453"/>
      <c r="EJA73" s="452"/>
      <c r="EJB73" s="452"/>
      <c r="EJD73" s="452"/>
      <c r="EJE73" s="452"/>
      <c r="EJF73" s="453"/>
      <c r="EJG73" s="452"/>
      <c r="EJH73" s="452"/>
      <c r="EJJ73" s="452"/>
      <c r="EJK73" s="452"/>
      <c r="EJL73" s="453"/>
      <c r="EJM73" s="452"/>
      <c r="EJN73" s="452"/>
      <c r="EJP73" s="452"/>
      <c r="EJQ73" s="452"/>
      <c r="EJR73" s="453"/>
      <c r="EJS73" s="452"/>
      <c r="EJT73" s="452"/>
      <c r="EJV73" s="452"/>
      <c r="EJW73" s="452"/>
      <c r="EJX73" s="453"/>
      <c r="EJY73" s="452"/>
      <c r="EJZ73" s="452"/>
      <c r="EKB73" s="452"/>
      <c r="EKC73" s="452"/>
      <c r="EKD73" s="453"/>
      <c r="EKE73" s="452"/>
      <c r="EKF73" s="452"/>
      <c r="EKH73" s="452"/>
      <c r="EKI73" s="452"/>
      <c r="EKJ73" s="453"/>
      <c r="EKK73" s="452"/>
      <c r="EKL73" s="452"/>
      <c r="EKN73" s="452"/>
      <c r="EKO73" s="452"/>
      <c r="EKP73" s="453"/>
      <c r="EKQ73" s="452"/>
      <c r="EKR73" s="452"/>
      <c r="EKT73" s="452"/>
      <c r="EKU73" s="452"/>
      <c r="EKV73" s="453"/>
      <c r="EKW73" s="452"/>
      <c r="EKX73" s="452"/>
      <c r="EKZ73" s="452"/>
      <c r="ELA73" s="452"/>
      <c r="ELB73" s="453"/>
      <c r="ELC73" s="452"/>
      <c r="ELD73" s="452"/>
      <c r="ELF73" s="452"/>
      <c r="ELG73" s="452"/>
      <c r="ELH73" s="453"/>
      <c r="ELI73" s="452"/>
      <c r="ELJ73" s="452"/>
      <c r="ELL73" s="452"/>
      <c r="ELM73" s="452"/>
      <c r="ELN73" s="453"/>
      <c r="ELO73" s="452"/>
      <c r="ELP73" s="452"/>
      <c r="ELR73" s="452"/>
      <c r="ELS73" s="452"/>
      <c r="ELT73" s="453"/>
      <c r="ELU73" s="452"/>
      <c r="ELV73" s="452"/>
      <c r="ELX73" s="452"/>
      <c r="ELY73" s="452"/>
      <c r="ELZ73" s="453"/>
      <c r="EMA73" s="452"/>
      <c r="EMB73" s="452"/>
      <c r="EMD73" s="452"/>
      <c r="EME73" s="452"/>
      <c r="EMF73" s="453"/>
      <c r="EMG73" s="452"/>
      <c r="EMH73" s="452"/>
      <c r="EMJ73" s="452"/>
      <c r="EMK73" s="452"/>
      <c r="EML73" s="453"/>
      <c r="EMM73" s="452"/>
      <c r="EMN73" s="452"/>
      <c r="EMP73" s="452"/>
      <c r="EMQ73" s="452"/>
      <c r="EMR73" s="453"/>
      <c r="EMS73" s="452"/>
      <c r="EMT73" s="452"/>
      <c r="EMV73" s="452"/>
      <c r="EMW73" s="452"/>
      <c r="EMX73" s="453"/>
      <c r="EMY73" s="452"/>
      <c r="EMZ73" s="452"/>
      <c r="ENB73" s="452"/>
      <c r="ENC73" s="452"/>
      <c r="END73" s="453"/>
      <c r="ENE73" s="452"/>
      <c r="ENF73" s="452"/>
      <c r="ENH73" s="452"/>
      <c r="ENI73" s="452"/>
      <c r="ENJ73" s="453"/>
      <c r="ENK73" s="452"/>
      <c r="ENL73" s="452"/>
      <c r="ENN73" s="452"/>
      <c r="ENO73" s="452"/>
      <c r="ENP73" s="453"/>
      <c r="ENQ73" s="452"/>
      <c r="ENR73" s="452"/>
      <c r="ENT73" s="452"/>
      <c r="ENU73" s="452"/>
      <c r="ENV73" s="453"/>
      <c r="ENW73" s="452"/>
      <c r="ENX73" s="452"/>
      <c r="ENZ73" s="452"/>
      <c r="EOA73" s="452"/>
      <c r="EOB73" s="453"/>
      <c r="EOC73" s="452"/>
      <c r="EOD73" s="452"/>
      <c r="EOF73" s="452"/>
      <c r="EOG73" s="452"/>
      <c r="EOH73" s="453"/>
      <c r="EOI73" s="452"/>
      <c r="EOJ73" s="452"/>
      <c r="EOL73" s="452"/>
      <c r="EOM73" s="452"/>
      <c r="EON73" s="453"/>
      <c r="EOO73" s="452"/>
      <c r="EOP73" s="452"/>
      <c r="EOR73" s="452"/>
      <c r="EOS73" s="452"/>
      <c r="EOT73" s="453"/>
      <c r="EOU73" s="452"/>
      <c r="EOV73" s="452"/>
      <c r="EOX73" s="452"/>
      <c r="EOY73" s="452"/>
      <c r="EOZ73" s="453"/>
      <c r="EPA73" s="452"/>
      <c r="EPB73" s="452"/>
      <c r="EPD73" s="452"/>
      <c r="EPE73" s="452"/>
      <c r="EPF73" s="453"/>
      <c r="EPG73" s="452"/>
      <c r="EPH73" s="452"/>
      <c r="EPJ73" s="452"/>
      <c r="EPK73" s="452"/>
      <c r="EPL73" s="453"/>
      <c r="EPM73" s="452"/>
      <c r="EPN73" s="452"/>
      <c r="EPP73" s="452"/>
      <c r="EPQ73" s="452"/>
      <c r="EPR73" s="453"/>
      <c r="EPS73" s="452"/>
      <c r="EPT73" s="452"/>
      <c r="EPV73" s="452"/>
      <c r="EPW73" s="452"/>
      <c r="EPX73" s="453"/>
      <c r="EPY73" s="452"/>
      <c r="EPZ73" s="452"/>
      <c r="EQB73" s="452"/>
      <c r="EQC73" s="452"/>
      <c r="EQD73" s="453"/>
      <c r="EQE73" s="452"/>
      <c r="EQF73" s="452"/>
      <c r="EQH73" s="452"/>
      <c r="EQI73" s="452"/>
      <c r="EQJ73" s="453"/>
      <c r="EQK73" s="452"/>
      <c r="EQL73" s="452"/>
      <c r="EQN73" s="452"/>
      <c r="EQO73" s="452"/>
      <c r="EQP73" s="453"/>
      <c r="EQQ73" s="452"/>
      <c r="EQR73" s="452"/>
      <c r="EQT73" s="452"/>
      <c r="EQU73" s="452"/>
      <c r="EQV73" s="453"/>
      <c r="EQW73" s="452"/>
      <c r="EQX73" s="452"/>
      <c r="EQZ73" s="452"/>
      <c r="ERA73" s="452"/>
      <c r="ERB73" s="453"/>
      <c r="ERC73" s="452"/>
      <c r="ERD73" s="452"/>
      <c r="ERF73" s="452"/>
      <c r="ERG73" s="452"/>
      <c r="ERH73" s="453"/>
      <c r="ERI73" s="452"/>
      <c r="ERJ73" s="452"/>
      <c r="ERL73" s="452"/>
      <c r="ERM73" s="452"/>
      <c r="ERN73" s="453"/>
      <c r="ERO73" s="452"/>
      <c r="ERP73" s="452"/>
      <c r="ERR73" s="452"/>
      <c r="ERS73" s="452"/>
      <c r="ERT73" s="453"/>
      <c r="ERU73" s="452"/>
      <c r="ERV73" s="452"/>
      <c r="ERX73" s="452"/>
      <c r="ERY73" s="452"/>
      <c r="ERZ73" s="453"/>
      <c r="ESA73" s="452"/>
      <c r="ESB73" s="452"/>
      <c r="ESD73" s="452"/>
      <c r="ESE73" s="452"/>
      <c r="ESF73" s="453"/>
      <c r="ESG73" s="452"/>
      <c r="ESH73" s="452"/>
      <c r="ESJ73" s="452"/>
      <c r="ESK73" s="452"/>
      <c r="ESL73" s="453"/>
      <c r="ESM73" s="452"/>
      <c r="ESN73" s="452"/>
      <c r="ESP73" s="452"/>
      <c r="ESQ73" s="452"/>
      <c r="ESR73" s="453"/>
      <c r="ESS73" s="452"/>
      <c r="EST73" s="452"/>
      <c r="ESV73" s="452"/>
      <c r="ESW73" s="452"/>
      <c r="ESX73" s="453"/>
      <c r="ESY73" s="452"/>
      <c r="ESZ73" s="452"/>
      <c r="ETB73" s="452"/>
      <c r="ETC73" s="452"/>
      <c r="ETD73" s="453"/>
      <c r="ETE73" s="452"/>
      <c r="ETF73" s="452"/>
      <c r="ETH73" s="452"/>
      <c r="ETI73" s="452"/>
      <c r="ETJ73" s="453"/>
      <c r="ETK73" s="452"/>
      <c r="ETL73" s="452"/>
      <c r="ETN73" s="452"/>
      <c r="ETO73" s="452"/>
      <c r="ETP73" s="453"/>
      <c r="ETQ73" s="452"/>
      <c r="ETR73" s="452"/>
      <c r="ETT73" s="452"/>
      <c r="ETU73" s="452"/>
      <c r="ETV73" s="453"/>
      <c r="ETW73" s="452"/>
      <c r="ETX73" s="452"/>
      <c r="ETZ73" s="452"/>
      <c r="EUA73" s="452"/>
      <c r="EUB73" s="453"/>
      <c r="EUC73" s="452"/>
      <c r="EUD73" s="452"/>
      <c r="EUF73" s="452"/>
      <c r="EUG73" s="452"/>
      <c r="EUH73" s="453"/>
      <c r="EUI73" s="452"/>
      <c r="EUJ73" s="452"/>
      <c r="EUL73" s="452"/>
      <c r="EUM73" s="452"/>
      <c r="EUN73" s="453"/>
      <c r="EUO73" s="452"/>
      <c r="EUP73" s="452"/>
      <c r="EUR73" s="452"/>
      <c r="EUS73" s="452"/>
      <c r="EUT73" s="453"/>
      <c r="EUU73" s="452"/>
      <c r="EUV73" s="452"/>
      <c r="EUX73" s="452"/>
      <c r="EUY73" s="452"/>
      <c r="EUZ73" s="453"/>
      <c r="EVA73" s="452"/>
      <c r="EVB73" s="452"/>
      <c r="EVD73" s="452"/>
      <c r="EVE73" s="452"/>
      <c r="EVF73" s="453"/>
      <c r="EVG73" s="452"/>
      <c r="EVH73" s="452"/>
      <c r="EVJ73" s="452"/>
      <c r="EVK73" s="452"/>
      <c r="EVL73" s="453"/>
      <c r="EVM73" s="452"/>
      <c r="EVN73" s="452"/>
      <c r="EVP73" s="452"/>
      <c r="EVQ73" s="452"/>
      <c r="EVR73" s="453"/>
      <c r="EVS73" s="452"/>
      <c r="EVT73" s="452"/>
      <c r="EVV73" s="452"/>
      <c r="EVW73" s="452"/>
      <c r="EVX73" s="453"/>
      <c r="EVY73" s="452"/>
      <c r="EVZ73" s="452"/>
      <c r="EWB73" s="452"/>
      <c r="EWC73" s="452"/>
      <c r="EWD73" s="453"/>
      <c r="EWE73" s="452"/>
      <c r="EWF73" s="452"/>
      <c r="EWH73" s="452"/>
      <c r="EWI73" s="452"/>
      <c r="EWJ73" s="453"/>
      <c r="EWK73" s="452"/>
      <c r="EWL73" s="452"/>
      <c r="EWN73" s="452"/>
      <c r="EWO73" s="452"/>
      <c r="EWP73" s="453"/>
      <c r="EWQ73" s="452"/>
      <c r="EWR73" s="452"/>
      <c r="EWT73" s="452"/>
      <c r="EWU73" s="452"/>
      <c r="EWV73" s="453"/>
      <c r="EWW73" s="452"/>
      <c r="EWX73" s="452"/>
      <c r="EWZ73" s="452"/>
      <c r="EXA73" s="452"/>
      <c r="EXB73" s="453"/>
      <c r="EXC73" s="452"/>
      <c r="EXD73" s="452"/>
      <c r="EXF73" s="452"/>
      <c r="EXG73" s="452"/>
      <c r="EXH73" s="453"/>
      <c r="EXI73" s="452"/>
      <c r="EXJ73" s="452"/>
      <c r="EXL73" s="452"/>
      <c r="EXM73" s="452"/>
      <c r="EXN73" s="453"/>
      <c r="EXO73" s="452"/>
      <c r="EXP73" s="452"/>
      <c r="EXR73" s="452"/>
      <c r="EXS73" s="452"/>
      <c r="EXT73" s="453"/>
      <c r="EXU73" s="452"/>
      <c r="EXV73" s="452"/>
      <c r="EXX73" s="452"/>
      <c r="EXY73" s="452"/>
      <c r="EXZ73" s="453"/>
      <c r="EYA73" s="452"/>
      <c r="EYB73" s="452"/>
      <c r="EYD73" s="452"/>
      <c r="EYE73" s="452"/>
      <c r="EYF73" s="453"/>
      <c r="EYG73" s="452"/>
      <c r="EYH73" s="452"/>
      <c r="EYJ73" s="452"/>
      <c r="EYK73" s="452"/>
      <c r="EYL73" s="453"/>
      <c r="EYM73" s="452"/>
      <c r="EYN73" s="452"/>
      <c r="EYP73" s="452"/>
      <c r="EYQ73" s="452"/>
      <c r="EYR73" s="453"/>
      <c r="EYS73" s="452"/>
      <c r="EYT73" s="452"/>
      <c r="EYV73" s="452"/>
      <c r="EYW73" s="452"/>
      <c r="EYX73" s="453"/>
      <c r="EYY73" s="452"/>
      <c r="EYZ73" s="452"/>
      <c r="EZB73" s="452"/>
      <c r="EZC73" s="452"/>
      <c r="EZD73" s="453"/>
      <c r="EZE73" s="452"/>
      <c r="EZF73" s="452"/>
      <c r="EZH73" s="452"/>
      <c r="EZI73" s="452"/>
      <c r="EZJ73" s="453"/>
      <c r="EZK73" s="452"/>
      <c r="EZL73" s="452"/>
      <c r="EZN73" s="452"/>
      <c r="EZO73" s="452"/>
      <c r="EZP73" s="453"/>
      <c r="EZQ73" s="452"/>
      <c r="EZR73" s="452"/>
      <c r="EZT73" s="452"/>
      <c r="EZU73" s="452"/>
      <c r="EZV73" s="453"/>
      <c r="EZW73" s="452"/>
      <c r="EZX73" s="452"/>
      <c r="EZZ73" s="452"/>
      <c r="FAA73" s="452"/>
      <c r="FAB73" s="453"/>
      <c r="FAC73" s="452"/>
      <c r="FAD73" s="452"/>
      <c r="FAF73" s="452"/>
      <c r="FAG73" s="452"/>
      <c r="FAH73" s="453"/>
      <c r="FAI73" s="452"/>
      <c r="FAJ73" s="452"/>
      <c r="FAL73" s="452"/>
      <c r="FAM73" s="452"/>
      <c r="FAN73" s="453"/>
      <c r="FAO73" s="452"/>
      <c r="FAP73" s="452"/>
      <c r="FAR73" s="452"/>
      <c r="FAS73" s="452"/>
      <c r="FAT73" s="453"/>
      <c r="FAU73" s="452"/>
      <c r="FAV73" s="452"/>
      <c r="FAX73" s="452"/>
      <c r="FAY73" s="452"/>
      <c r="FAZ73" s="453"/>
      <c r="FBA73" s="452"/>
      <c r="FBB73" s="452"/>
      <c r="FBD73" s="452"/>
      <c r="FBE73" s="452"/>
      <c r="FBF73" s="453"/>
      <c r="FBG73" s="452"/>
      <c r="FBH73" s="452"/>
      <c r="FBJ73" s="452"/>
      <c r="FBK73" s="452"/>
      <c r="FBL73" s="453"/>
      <c r="FBM73" s="452"/>
      <c r="FBN73" s="452"/>
      <c r="FBP73" s="452"/>
      <c r="FBQ73" s="452"/>
      <c r="FBR73" s="453"/>
      <c r="FBS73" s="452"/>
      <c r="FBT73" s="452"/>
      <c r="FBV73" s="452"/>
      <c r="FBW73" s="452"/>
      <c r="FBX73" s="453"/>
      <c r="FBY73" s="452"/>
      <c r="FBZ73" s="452"/>
      <c r="FCB73" s="452"/>
      <c r="FCC73" s="452"/>
      <c r="FCD73" s="453"/>
      <c r="FCE73" s="452"/>
      <c r="FCF73" s="452"/>
      <c r="FCH73" s="452"/>
      <c r="FCI73" s="452"/>
      <c r="FCJ73" s="453"/>
      <c r="FCK73" s="452"/>
      <c r="FCL73" s="452"/>
      <c r="FCN73" s="452"/>
      <c r="FCO73" s="452"/>
      <c r="FCP73" s="453"/>
      <c r="FCQ73" s="452"/>
      <c r="FCR73" s="452"/>
      <c r="FCT73" s="452"/>
      <c r="FCU73" s="452"/>
      <c r="FCV73" s="453"/>
      <c r="FCW73" s="452"/>
      <c r="FCX73" s="452"/>
      <c r="FCZ73" s="452"/>
      <c r="FDA73" s="452"/>
      <c r="FDB73" s="453"/>
      <c r="FDC73" s="452"/>
      <c r="FDD73" s="452"/>
      <c r="FDF73" s="452"/>
      <c r="FDG73" s="452"/>
      <c r="FDH73" s="453"/>
      <c r="FDI73" s="452"/>
      <c r="FDJ73" s="452"/>
      <c r="FDL73" s="452"/>
      <c r="FDM73" s="452"/>
      <c r="FDN73" s="453"/>
      <c r="FDO73" s="452"/>
      <c r="FDP73" s="452"/>
      <c r="FDR73" s="452"/>
      <c r="FDS73" s="452"/>
      <c r="FDT73" s="453"/>
      <c r="FDU73" s="452"/>
      <c r="FDV73" s="452"/>
      <c r="FDX73" s="452"/>
      <c r="FDY73" s="452"/>
      <c r="FDZ73" s="453"/>
      <c r="FEA73" s="452"/>
      <c r="FEB73" s="452"/>
      <c r="FED73" s="452"/>
      <c r="FEE73" s="452"/>
      <c r="FEF73" s="453"/>
      <c r="FEG73" s="452"/>
      <c r="FEH73" s="452"/>
      <c r="FEJ73" s="452"/>
      <c r="FEK73" s="452"/>
      <c r="FEL73" s="453"/>
      <c r="FEM73" s="452"/>
      <c r="FEN73" s="452"/>
      <c r="FEP73" s="452"/>
      <c r="FEQ73" s="452"/>
      <c r="FER73" s="453"/>
      <c r="FES73" s="452"/>
      <c r="FET73" s="452"/>
      <c r="FEV73" s="452"/>
      <c r="FEW73" s="452"/>
      <c r="FEX73" s="453"/>
      <c r="FEY73" s="452"/>
      <c r="FEZ73" s="452"/>
      <c r="FFB73" s="452"/>
      <c r="FFC73" s="452"/>
      <c r="FFD73" s="453"/>
      <c r="FFE73" s="452"/>
      <c r="FFF73" s="452"/>
      <c r="FFH73" s="452"/>
      <c r="FFI73" s="452"/>
      <c r="FFJ73" s="453"/>
      <c r="FFK73" s="452"/>
      <c r="FFL73" s="452"/>
      <c r="FFN73" s="452"/>
      <c r="FFO73" s="452"/>
      <c r="FFP73" s="453"/>
      <c r="FFQ73" s="452"/>
      <c r="FFR73" s="452"/>
      <c r="FFT73" s="452"/>
      <c r="FFU73" s="452"/>
      <c r="FFV73" s="453"/>
      <c r="FFW73" s="452"/>
      <c r="FFX73" s="452"/>
      <c r="FFZ73" s="452"/>
      <c r="FGA73" s="452"/>
      <c r="FGB73" s="453"/>
      <c r="FGC73" s="452"/>
      <c r="FGD73" s="452"/>
      <c r="FGF73" s="452"/>
      <c r="FGG73" s="452"/>
      <c r="FGH73" s="453"/>
      <c r="FGI73" s="452"/>
      <c r="FGJ73" s="452"/>
      <c r="FGL73" s="452"/>
      <c r="FGM73" s="452"/>
      <c r="FGN73" s="453"/>
      <c r="FGO73" s="452"/>
      <c r="FGP73" s="452"/>
      <c r="FGR73" s="452"/>
      <c r="FGS73" s="452"/>
      <c r="FGT73" s="453"/>
      <c r="FGU73" s="452"/>
      <c r="FGV73" s="452"/>
      <c r="FGX73" s="452"/>
      <c r="FGY73" s="452"/>
      <c r="FGZ73" s="453"/>
      <c r="FHA73" s="452"/>
      <c r="FHB73" s="452"/>
      <c r="FHD73" s="452"/>
      <c r="FHE73" s="452"/>
      <c r="FHF73" s="453"/>
      <c r="FHG73" s="452"/>
      <c r="FHH73" s="452"/>
      <c r="FHJ73" s="452"/>
      <c r="FHK73" s="452"/>
      <c r="FHL73" s="453"/>
      <c r="FHM73" s="452"/>
      <c r="FHN73" s="452"/>
      <c r="FHP73" s="452"/>
      <c r="FHQ73" s="452"/>
      <c r="FHR73" s="453"/>
      <c r="FHS73" s="452"/>
      <c r="FHT73" s="452"/>
      <c r="FHV73" s="452"/>
      <c r="FHW73" s="452"/>
      <c r="FHX73" s="453"/>
      <c r="FHY73" s="452"/>
      <c r="FHZ73" s="452"/>
      <c r="FIB73" s="452"/>
      <c r="FIC73" s="452"/>
      <c r="FID73" s="453"/>
      <c r="FIE73" s="452"/>
      <c r="FIF73" s="452"/>
      <c r="FIH73" s="452"/>
      <c r="FII73" s="452"/>
      <c r="FIJ73" s="453"/>
      <c r="FIK73" s="452"/>
      <c r="FIL73" s="452"/>
      <c r="FIN73" s="452"/>
      <c r="FIO73" s="452"/>
      <c r="FIP73" s="453"/>
      <c r="FIQ73" s="452"/>
      <c r="FIR73" s="452"/>
      <c r="FIT73" s="452"/>
      <c r="FIU73" s="452"/>
      <c r="FIV73" s="453"/>
      <c r="FIW73" s="452"/>
      <c r="FIX73" s="452"/>
      <c r="FIZ73" s="452"/>
      <c r="FJA73" s="452"/>
      <c r="FJB73" s="453"/>
      <c r="FJC73" s="452"/>
      <c r="FJD73" s="452"/>
      <c r="FJF73" s="452"/>
      <c r="FJG73" s="452"/>
      <c r="FJH73" s="453"/>
      <c r="FJI73" s="452"/>
      <c r="FJJ73" s="452"/>
      <c r="FJL73" s="452"/>
      <c r="FJM73" s="452"/>
      <c r="FJN73" s="453"/>
      <c r="FJO73" s="452"/>
      <c r="FJP73" s="452"/>
      <c r="FJR73" s="452"/>
      <c r="FJS73" s="452"/>
      <c r="FJT73" s="453"/>
      <c r="FJU73" s="452"/>
      <c r="FJV73" s="452"/>
      <c r="FJX73" s="452"/>
      <c r="FJY73" s="452"/>
      <c r="FJZ73" s="453"/>
      <c r="FKA73" s="452"/>
      <c r="FKB73" s="452"/>
      <c r="FKD73" s="452"/>
      <c r="FKE73" s="452"/>
      <c r="FKF73" s="453"/>
      <c r="FKG73" s="452"/>
      <c r="FKH73" s="452"/>
      <c r="FKJ73" s="452"/>
      <c r="FKK73" s="452"/>
      <c r="FKL73" s="453"/>
      <c r="FKM73" s="452"/>
      <c r="FKN73" s="452"/>
      <c r="FKP73" s="452"/>
      <c r="FKQ73" s="452"/>
      <c r="FKR73" s="453"/>
      <c r="FKS73" s="452"/>
      <c r="FKT73" s="452"/>
      <c r="FKV73" s="452"/>
      <c r="FKW73" s="452"/>
      <c r="FKX73" s="453"/>
      <c r="FKY73" s="452"/>
      <c r="FKZ73" s="452"/>
      <c r="FLB73" s="452"/>
      <c r="FLC73" s="452"/>
      <c r="FLD73" s="453"/>
      <c r="FLE73" s="452"/>
      <c r="FLF73" s="452"/>
      <c r="FLH73" s="452"/>
      <c r="FLI73" s="452"/>
      <c r="FLJ73" s="453"/>
      <c r="FLK73" s="452"/>
      <c r="FLL73" s="452"/>
      <c r="FLN73" s="452"/>
      <c r="FLO73" s="452"/>
      <c r="FLP73" s="453"/>
      <c r="FLQ73" s="452"/>
      <c r="FLR73" s="452"/>
      <c r="FLT73" s="452"/>
      <c r="FLU73" s="452"/>
      <c r="FLV73" s="453"/>
      <c r="FLW73" s="452"/>
      <c r="FLX73" s="452"/>
      <c r="FLZ73" s="452"/>
      <c r="FMA73" s="452"/>
      <c r="FMB73" s="453"/>
      <c r="FMC73" s="452"/>
      <c r="FMD73" s="452"/>
      <c r="FMF73" s="452"/>
      <c r="FMG73" s="452"/>
      <c r="FMH73" s="453"/>
      <c r="FMI73" s="452"/>
      <c r="FMJ73" s="452"/>
      <c r="FML73" s="452"/>
      <c r="FMM73" s="452"/>
      <c r="FMN73" s="453"/>
      <c r="FMO73" s="452"/>
      <c r="FMP73" s="452"/>
      <c r="FMR73" s="452"/>
      <c r="FMS73" s="452"/>
      <c r="FMT73" s="453"/>
      <c r="FMU73" s="452"/>
      <c r="FMV73" s="452"/>
      <c r="FMX73" s="452"/>
      <c r="FMY73" s="452"/>
      <c r="FMZ73" s="453"/>
      <c r="FNA73" s="452"/>
      <c r="FNB73" s="452"/>
      <c r="FND73" s="452"/>
      <c r="FNE73" s="452"/>
      <c r="FNF73" s="453"/>
      <c r="FNG73" s="452"/>
      <c r="FNH73" s="452"/>
      <c r="FNJ73" s="452"/>
      <c r="FNK73" s="452"/>
      <c r="FNL73" s="453"/>
      <c r="FNM73" s="452"/>
      <c r="FNN73" s="452"/>
      <c r="FNP73" s="452"/>
      <c r="FNQ73" s="452"/>
      <c r="FNR73" s="453"/>
      <c r="FNS73" s="452"/>
      <c r="FNT73" s="452"/>
      <c r="FNV73" s="452"/>
      <c r="FNW73" s="452"/>
      <c r="FNX73" s="453"/>
      <c r="FNY73" s="452"/>
      <c r="FNZ73" s="452"/>
      <c r="FOB73" s="452"/>
      <c r="FOC73" s="452"/>
      <c r="FOD73" s="453"/>
      <c r="FOE73" s="452"/>
      <c r="FOF73" s="452"/>
      <c r="FOH73" s="452"/>
      <c r="FOI73" s="452"/>
      <c r="FOJ73" s="453"/>
      <c r="FOK73" s="452"/>
      <c r="FOL73" s="452"/>
      <c r="FON73" s="452"/>
      <c r="FOO73" s="452"/>
      <c r="FOP73" s="453"/>
      <c r="FOQ73" s="452"/>
      <c r="FOR73" s="452"/>
      <c r="FOT73" s="452"/>
      <c r="FOU73" s="452"/>
      <c r="FOV73" s="453"/>
      <c r="FOW73" s="452"/>
      <c r="FOX73" s="452"/>
      <c r="FOZ73" s="452"/>
      <c r="FPA73" s="452"/>
      <c r="FPB73" s="453"/>
      <c r="FPC73" s="452"/>
      <c r="FPD73" s="452"/>
      <c r="FPF73" s="452"/>
      <c r="FPG73" s="452"/>
      <c r="FPH73" s="453"/>
      <c r="FPI73" s="452"/>
      <c r="FPJ73" s="452"/>
      <c r="FPL73" s="452"/>
      <c r="FPM73" s="452"/>
      <c r="FPN73" s="453"/>
      <c r="FPO73" s="452"/>
      <c r="FPP73" s="452"/>
      <c r="FPR73" s="452"/>
      <c r="FPS73" s="452"/>
      <c r="FPT73" s="453"/>
      <c r="FPU73" s="452"/>
      <c r="FPV73" s="452"/>
      <c r="FPX73" s="452"/>
      <c r="FPY73" s="452"/>
      <c r="FPZ73" s="453"/>
      <c r="FQA73" s="452"/>
      <c r="FQB73" s="452"/>
      <c r="FQD73" s="452"/>
      <c r="FQE73" s="452"/>
      <c r="FQF73" s="453"/>
      <c r="FQG73" s="452"/>
      <c r="FQH73" s="452"/>
      <c r="FQJ73" s="452"/>
      <c r="FQK73" s="452"/>
      <c r="FQL73" s="453"/>
      <c r="FQM73" s="452"/>
      <c r="FQN73" s="452"/>
      <c r="FQP73" s="452"/>
      <c r="FQQ73" s="452"/>
      <c r="FQR73" s="453"/>
      <c r="FQS73" s="452"/>
      <c r="FQT73" s="452"/>
      <c r="FQV73" s="452"/>
      <c r="FQW73" s="452"/>
      <c r="FQX73" s="453"/>
      <c r="FQY73" s="452"/>
      <c r="FQZ73" s="452"/>
      <c r="FRB73" s="452"/>
      <c r="FRC73" s="452"/>
      <c r="FRD73" s="453"/>
      <c r="FRE73" s="452"/>
      <c r="FRF73" s="452"/>
      <c r="FRH73" s="452"/>
      <c r="FRI73" s="452"/>
      <c r="FRJ73" s="453"/>
      <c r="FRK73" s="452"/>
      <c r="FRL73" s="452"/>
      <c r="FRN73" s="452"/>
      <c r="FRO73" s="452"/>
      <c r="FRP73" s="453"/>
      <c r="FRQ73" s="452"/>
      <c r="FRR73" s="452"/>
      <c r="FRT73" s="452"/>
      <c r="FRU73" s="452"/>
      <c r="FRV73" s="453"/>
      <c r="FRW73" s="452"/>
      <c r="FRX73" s="452"/>
      <c r="FRZ73" s="452"/>
      <c r="FSA73" s="452"/>
      <c r="FSB73" s="453"/>
      <c r="FSC73" s="452"/>
      <c r="FSD73" s="452"/>
      <c r="FSF73" s="452"/>
      <c r="FSG73" s="452"/>
      <c r="FSH73" s="453"/>
      <c r="FSI73" s="452"/>
      <c r="FSJ73" s="452"/>
      <c r="FSL73" s="452"/>
      <c r="FSM73" s="452"/>
      <c r="FSN73" s="453"/>
      <c r="FSO73" s="452"/>
      <c r="FSP73" s="452"/>
      <c r="FSR73" s="452"/>
      <c r="FSS73" s="452"/>
      <c r="FST73" s="453"/>
      <c r="FSU73" s="452"/>
      <c r="FSV73" s="452"/>
      <c r="FSX73" s="452"/>
      <c r="FSY73" s="452"/>
      <c r="FSZ73" s="453"/>
      <c r="FTA73" s="452"/>
      <c r="FTB73" s="452"/>
      <c r="FTD73" s="452"/>
      <c r="FTE73" s="452"/>
      <c r="FTF73" s="453"/>
      <c r="FTG73" s="452"/>
      <c r="FTH73" s="452"/>
      <c r="FTJ73" s="452"/>
      <c r="FTK73" s="452"/>
      <c r="FTL73" s="453"/>
      <c r="FTM73" s="452"/>
      <c r="FTN73" s="452"/>
      <c r="FTP73" s="452"/>
      <c r="FTQ73" s="452"/>
      <c r="FTR73" s="453"/>
      <c r="FTS73" s="452"/>
      <c r="FTT73" s="452"/>
      <c r="FTV73" s="452"/>
      <c r="FTW73" s="452"/>
      <c r="FTX73" s="453"/>
      <c r="FTY73" s="452"/>
      <c r="FTZ73" s="452"/>
      <c r="FUB73" s="452"/>
      <c r="FUC73" s="452"/>
      <c r="FUD73" s="453"/>
      <c r="FUE73" s="452"/>
      <c r="FUF73" s="452"/>
      <c r="FUH73" s="452"/>
      <c r="FUI73" s="452"/>
      <c r="FUJ73" s="453"/>
      <c r="FUK73" s="452"/>
      <c r="FUL73" s="452"/>
      <c r="FUN73" s="452"/>
      <c r="FUO73" s="452"/>
      <c r="FUP73" s="453"/>
      <c r="FUQ73" s="452"/>
      <c r="FUR73" s="452"/>
      <c r="FUT73" s="452"/>
      <c r="FUU73" s="452"/>
      <c r="FUV73" s="453"/>
      <c r="FUW73" s="452"/>
      <c r="FUX73" s="452"/>
      <c r="FUZ73" s="452"/>
      <c r="FVA73" s="452"/>
      <c r="FVB73" s="453"/>
      <c r="FVC73" s="452"/>
      <c r="FVD73" s="452"/>
      <c r="FVF73" s="452"/>
      <c r="FVG73" s="452"/>
      <c r="FVH73" s="453"/>
      <c r="FVI73" s="452"/>
      <c r="FVJ73" s="452"/>
      <c r="FVL73" s="452"/>
      <c r="FVM73" s="452"/>
      <c r="FVN73" s="453"/>
      <c r="FVO73" s="452"/>
      <c r="FVP73" s="452"/>
      <c r="FVR73" s="452"/>
      <c r="FVS73" s="452"/>
      <c r="FVT73" s="453"/>
      <c r="FVU73" s="452"/>
      <c r="FVV73" s="452"/>
      <c r="FVX73" s="452"/>
      <c r="FVY73" s="452"/>
      <c r="FVZ73" s="453"/>
      <c r="FWA73" s="452"/>
      <c r="FWB73" s="452"/>
      <c r="FWD73" s="452"/>
      <c r="FWE73" s="452"/>
      <c r="FWF73" s="453"/>
      <c r="FWG73" s="452"/>
      <c r="FWH73" s="452"/>
      <c r="FWJ73" s="452"/>
      <c r="FWK73" s="452"/>
      <c r="FWL73" s="453"/>
      <c r="FWM73" s="452"/>
      <c r="FWN73" s="452"/>
      <c r="FWP73" s="452"/>
      <c r="FWQ73" s="452"/>
      <c r="FWR73" s="453"/>
      <c r="FWS73" s="452"/>
      <c r="FWT73" s="452"/>
      <c r="FWV73" s="452"/>
      <c r="FWW73" s="452"/>
      <c r="FWX73" s="453"/>
      <c r="FWY73" s="452"/>
      <c r="FWZ73" s="452"/>
      <c r="FXB73" s="452"/>
      <c r="FXC73" s="452"/>
      <c r="FXD73" s="453"/>
      <c r="FXE73" s="452"/>
      <c r="FXF73" s="452"/>
      <c r="FXH73" s="452"/>
      <c r="FXI73" s="452"/>
      <c r="FXJ73" s="453"/>
      <c r="FXK73" s="452"/>
      <c r="FXL73" s="452"/>
      <c r="FXN73" s="452"/>
      <c r="FXO73" s="452"/>
      <c r="FXP73" s="453"/>
      <c r="FXQ73" s="452"/>
      <c r="FXR73" s="452"/>
      <c r="FXT73" s="452"/>
      <c r="FXU73" s="452"/>
      <c r="FXV73" s="453"/>
      <c r="FXW73" s="452"/>
      <c r="FXX73" s="452"/>
      <c r="FXZ73" s="452"/>
      <c r="FYA73" s="452"/>
      <c r="FYB73" s="453"/>
      <c r="FYC73" s="452"/>
      <c r="FYD73" s="452"/>
      <c r="FYF73" s="452"/>
      <c r="FYG73" s="452"/>
      <c r="FYH73" s="453"/>
      <c r="FYI73" s="452"/>
      <c r="FYJ73" s="452"/>
      <c r="FYL73" s="452"/>
      <c r="FYM73" s="452"/>
      <c r="FYN73" s="453"/>
      <c r="FYO73" s="452"/>
      <c r="FYP73" s="452"/>
      <c r="FYR73" s="452"/>
      <c r="FYS73" s="452"/>
      <c r="FYT73" s="453"/>
      <c r="FYU73" s="452"/>
      <c r="FYV73" s="452"/>
      <c r="FYX73" s="452"/>
      <c r="FYY73" s="452"/>
      <c r="FYZ73" s="453"/>
      <c r="FZA73" s="452"/>
      <c r="FZB73" s="452"/>
      <c r="FZD73" s="452"/>
      <c r="FZE73" s="452"/>
      <c r="FZF73" s="453"/>
      <c r="FZG73" s="452"/>
      <c r="FZH73" s="452"/>
      <c r="FZJ73" s="452"/>
      <c r="FZK73" s="452"/>
      <c r="FZL73" s="453"/>
      <c r="FZM73" s="452"/>
      <c r="FZN73" s="452"/>
      <c r="FZP73" s="452"/>
      <c r="FZQ73" s="452"/>
      <c r="FZR73" s="453"/>
      <c r="FZS73" s="452"/>
      <c r="FZT73" s="452"/>
      <c r="FZV73" s="452"/>
      <c r="FZW73" s="452"/>
      <c r="FZX73" s="453"/>
      <c r="FZY73" s="452"/>
      <c r="FZZ73" s="452"/>
      <c r="GAB73" s="452"/>
      <c r="GAC73" s="452"/>
      <c r="GAD73" s="453"/>
      <c r="GAE73" s="452"/>
      <c r="GAF73" s="452"/>
      <c r="GAH73" s="452"/>
      <c r="GAI73" s="452"/>
      <c r="GAJ73" s="453"/>
      <c r="GAK73" s="452"/>
      <c r="GAL73" s="452"/>
      <c r="GAN73" s="452"/>
      <c r="GAO73" s="452"/>
      <c r="GAP73" s="453"/>
      <c r="GAQ73" s="452"/>
      <c r="GAR73" s="452"/>
      <c r="GAT73" s="452"/>
      <c r="GAU73" s="452"/>
      <c r="GAV73" s="453"/>
      <c r="GAW73" s="452"/>
      <c r="GAX73" s="452"/>
      <c r="GAZ73" s="452"/>
      <c r="GBA73" s="452"/>
      <c r="GBB73" s="453"/>
      <c r="GBC73" s="452"/>
      <c r="GBD73" s="452"/>
      <c r="GBF73" s="452"/>
      <c r="GBG73" s="452"/>
      <c r="GBH73" s="453"/>
      <c r="GBI73" s="452"/>
      <c r="GBJ73" s="452"/>
      <c r="GBL73" s="452"/>
      <c r="GBM73" s="452"/>
      <c r="GBN73" s="453"/>
      <c r="GBO73" s="452"/>
      <c r="GBP73" s="452"/>
      <c r="GBR73" s="452"/>
      <c r="GBS73" s="452"/>
      <c r="GBT73" s="453"/>
      <c r="GBU73" s="452"/>
      <c r="GBV73" s="452"/>
      <c r="GBX73" s="452"/>
      <c r="GBY73" s="452"/>
      <c r="GBZ73" s="453"/>
      <c r="GCA73" s="452"/>
      <c r="GCB73" s="452"/>
      <c r="GCD73" s="452"/>
      <c r="GCE73" s="452"/>
      <c r="GCF73" s="453"/>
      <c r="GCG73" s="452"/>
      <c r="GCH73" s="452"/>
      <c r="GCJ73" s="452"/>
      <c r="GCK73" s="452"/>
      <c r="GCL73" s="453"/>
      <c r="GCM73" s="452"/>
      <c r="GCN73" s="452"/>
      <c r="GCP73" s="452"/>
      <c r="GCQ73" s="452"/>
      <c r="GCR73" s="453"/>
      <c r="GCS73" s="452"/>
      <c r="GCT73" s="452"/>
      <c r="GCV73" s="452"/>
      <c r="GCW73" s="452"/>
      <c r="GCX73" s="453"/>
      <c r="GCY73" s="452"/>
      <c r="GCZ73" s="452"/>
      <c r="GDB73" s="452"/>
      <c r="GDC73" s="452"/>
      <c r="GDD73" s="453"/>
      <c r="GDE73" s="452"/>
      <c r="GDF73" s="452"/>
      <c r="GDH73" s="452"/>
      <c r="GDI73" s="452"/>
      <c r="GDJ73" s="453"/>
      <c r="GDK73" s="452"/>
      <c r="GDL73" s="452"/>
      <c r="GDN73" s="452"/>
      <c r="GDO73" s="452"/>
      <c r="GDP73" s="453"/>
      <c r="GDQ73" s="452"/>
      <c r="GDR73" s="452"/>
      <c r="GDT73" s="452"/>
      <c r="GDU73" s="452"/>
      <c r="GDV73" s="453"/>
      <c r="GDW73" s="452"/>
      <c r="GDX73" s="452"/>
      <c r="GDZ73" s="452"/>
      <c r="GEA73" s="452"/>
      <c r="GEB73" s="453"/>
      <c r="GEC73" s="452"/>
      <c r="GED73" s="452"/>
      <c r="GEF73" s="452"/>
      <c r="GEG73" s="452"/>
      <c r="GEH73" s="453"/>
      <c r="GEI73" s="452"/>
      <c r="GEJ73" s="452"/>
      <c r="GEL73" s="452"/>
      <c r="GEM73" s="452"/>
      <c r="GEN73" s="453"/>
      <c r="GEO73" s="452"/>
      <c r="GEP73" s="452"/>
      <c r="GER73" s="452"/>
      <c r="GES73" s="452"/>
      <c r="GET73" s="453"/>
      <c r="GEU73" s="452"/>
      <c r="GEV73" s="452"/>
      <c r="GEX73" s="452"/>
      <c r="GEY73" s="452"/>
      <c r="GEZ73" s="453"/>
      <c r="GFA73" s="452"/>
      <c r="GFB73" s="452"/>
      <c r="GFD73" s="452"/>
      <c r="GFE73" s="452"/>
      <c r="GFF73" s="453"/>
      <c r="GFG73" s="452"/>
      <c r="GFH73" s="452"/>
      <c r="GFJ73" s="452"/>
      <c r="GFK73" s="452"/>
      <c r="GFL73" s="453"/>
      <c r="GFM73" s="452"/>
      <c r="GFN73" s="452"/>
      <c r="GFP73" s="452"/>
      <c r="GFQ73" s="452"/>
      <c r="GFR73" s="453"/>
      <c r="GFS73" s="452"/>
      <c r="GFT73" s="452"/>
      <c r="GFV73" s="452"/>
      <c r="GFW73" s="452"/>
      <c r="GFX73" s="453"/>
      <c r="GFY73" s="452"/>
      <c r="GFZ73" s="452"/>
      <c r="GGB73" s="452"/>
      <c r="GGC73" s="452"/>
      <c r="GGD73" s="453"/>
      <c r="GGE73" s="452"/>
      <c r="GGF73" s="452"/>
      <c r="GGH73" s="452"/>
      <c r="GGI73" s="452"/>
      <c r="GGJ73" s="453"/>
      <c r="GGK73" s="452"/>
      <c r="GGL73" s="452"/>
      <c r="GGN73" s="452"/>
      <c r="GGO73" s="452"/>
      <c r="GGP73" s="453"/>
      <c r="GGQ73" s="452"/>
      <c r="GGR73" s="452"/>
      <c r="GGT73" s="452"/>
      <c r="GGU73" s="452"/>
      <c r="GGV73" s="453"/>
      <c r="GGW73" s="452"/>
      <c r="GGX73" s="452"/>
      <c r="GGZ73" s="452"/>
      <c r="GHA73" s="452"/>
      <c r="GHB73" s="453"/>
      <c r="GHC73" s="452"/>
      <c r="GHD73" s="452"/>
      <c r="GHF73" s="452"/>
      <c r="GHG73" s="452"/>
      <c r="GHH73" s="453"/>
      <c r="GHI73" s="452"/>
      <c r="GHJ73" s="452"/>
      <c r="GHL73" s="452"/>
      <c r="GHM73" s="452"/>
      <c r="GHN73" s="453"/>
      <c r="GHO73" s="452"/>
      <c r="GHP73" s="452"/>
      <c r="GHR73" s="452"/>
      <c r="GHS73" s="452"/>
      <c r="GHT73" s="453"/>
      <c r="GHU73" s="452"/>
      <c r="GHV73" s="452"/>
      <c r="GHX73" s="452"/>
      <c r="GHY73" s="452"/>
      <c r="GHZ73" s="453"/>
      <c r="GIA73" s="452"/>
      <c r="GIB73" s="452"/>
      <c r="GID73" s="452"/>
      <c r="GIE73" s="452"/>
      <c r="GIF73" s="453"/>
      <c r="GIG73" s="452"/>
      <c r="GIH73" s="452"/>
      <c r="GIJ73" s="452"/>
      <c r="GIK73" s="452"/>
      <c r="GIL73" s="453"/>
      <c r="GIM73" s="452"/>
      <c r="GIN73" s="452"/>
      <c r="GIP73" s="452"/>
      <c r="GIQ73" s="452"/>
      <c r="GIR73" s="453"/>
      <c r="GIS73" s="452"/>
      <c r="GIT73" s="452"/>
      <c r="GIV73" s="452"/>
      <c r="GIW73" s="452"/>
      <c r="GIX73" s="453"/>
      <c r="GIY73" s="452"/>
      <c r="GIZ73" s="452"/>
      <c r="GJB73" s="452"/>
      <c r="GJC73" s="452"/>
      <c r="GJD73" s="453"/>
      <c r="GJE73" s="452"/>
      <c r="GJF73" s="452"/>
      <c r="GJH73" s="452"/>
      <c r="GJI73" s="452"/>
      <c r="GJJ73" s="453"/>
      <c r="GJK73" s="452"/>
      <c r="GJL73" s="452"/>
      <c r="GJN73" s="452"/>
      <c r="GJO73" s="452"/>
      <c r="GJP73" s="453"/>
      <c r="GJQ73" s="452"/>
      <c r="GJR73" s="452"/>
      <c r="GJT73" s="452"/>
      <c r="GJU73" s="452"/>
      <c r="GJV73" s="453"/>
      <c r="GJW73" s="452"/>
      <c r="GJX73" s="452"/>
      <c r="GJZ73" s="452"/>
      <c r="GKA73" s="452"/>
      <c r="GKB73" s="453"/>
      <c r="GKC73" s="452"/>
      <c r="GKD73" s="452"/>
      <c r="GKF73" s="452"/>
      <c r="GKG73" s="452"/>
      <c r="GKH73" s="453"/>
      <c r="GKI73" s="452"/>
      <c r="GKJ73" s="452"/>
      <c r="GKL73" s="452"/>
      <c r="GKM73" s="452"/>
      <c r="GKN73" s="453"/>
      <c r="GKO73" s="452"/>
      <c r="GKP73" s="452"/>
      <c r="GKR73" s="452"/>
      <c r="GKS73" s="452"/>
      <c r="GKT73" s="453"/>
      <c r="GKU73" s="452"/>
      <c r="GKV73" s="452"/>
      <c r="GKX73" s="452"/>
      <c r="GKY73" s="452"/>
      <c r="GKZ73" s="453"/>
      <c r="GLA73" s="452"/>
      <c r="GLB73" s="452"/>
      <c r="GLD73" s="452"/>
      <c r="GLE73" s="452"/>
      <c r="GLF73" s="453"/>
      <c r="GLG73" s="452"/>
      <c r="GLH73" s="452"/>
      <c r="GLJ73" s="452"/>
      <c r="GLK73" s="452"/>
      <c r="GLL73" s="453"/>
      <c r="GLM73" s="452"/>
      <c r="GLN73" s="452"/>
      <c r="GLP73" s="452"/>
      <c r="GLQ73" s="452"/>
      <c r="GLR73" s="453"/>
      <c r="GLS73" s="452"/>
      <c r="GLT73" s="452"/>
      <c r="GLV73" s="452"/>
      <c r="GLW73" s="452"/>
      <c r="GLX73" s="453"/>
      <c r="GLY73" s="452"/>
      <c r="GLZ73" s="452"/>
      <c r="GMB73" s="452"/>
      <c r="GMC73" s="452"/>
      <c r="GMD73" s="453"/>
      <c r="GME73" s="452"/>
      <c r="GMF73" s="452"/>
      <c r="GMH73" s="452"/>
      <c r="GMI73" s="452"/>
      <c r="GMJ73" s="453"/>
      <c r="GMK73" s="452"/>
      <c r="GML73" s="452"/>
      <c r="GMN73" s="452"/>
      <c r="GMO73" s="452"/>
      <c r="GMP73" s="453"/>
      <c r="GMQ73" s="452"/>
      <c r="GMR73" s="452"/>
      <c r="GMT73" s="452"/>
      <c r="GMU73" s="452"/>
      <c r="GMV73" s="453"/>
      <c r="GMW73" s="452"/>
      <c r="GMX73" s="452"/>
      <c r="GMZ73" s="452"/>
      <c r="GNA73" s="452"/>
      <c r="GNB73" s="453"/>
      <c r="GNC73" s="452"/>
      <c r="GND73" s="452"/>
      <c r="GNF73" s="452"/>
      <c r="GNG73" s="452"/>
      <c r="GNH73" s="453"/>
      <c r="GNI73" s="452"/>
      <c r="GNJ73" s="452"/>
      <c r="GNL73" s="452"/>
      <c r="GNM73" s="452"/>
      <c r="GNN73" s="453"/>
      <c r="GNO73" s="452"/>
      <c r="GNP73" s="452"/>
      <c r="GNR73" s="452"/>
      <c r="GNS73" s="452"/>
      <c r="GNT73" s="453"/>
      <c r="GNU73" s="452"/>
      <c r="GNV73" s="452"/>
      <c r="GNX73" s="452"/>
      <c r="GNY73" s="452"/>
      <c r="GNZ73" s="453"/>
      <c r="GOA73" s="452"/>
      <c r="GOB73" s="452"/>
      <c r="GOD73" s="452"/>
      <c r="GOE73" s="452"/>
      <c r="GOF73" s="453"/>
      <c r="GOG73" s="452"/>
      <c r="GOH73" s="452"/>
      <c r="GOJ73" s="452"/>
      <c r="GOK73" s="452"/>
      <c r="GOL73" s="453"/>
      <c r="GOM73" s="452"/>
      <c r="GON73" s="452"/>
      <c r="GOP73" s="452"/>
      <c r="GOQ73" s="452"/>
      <c r="GOR73" s="453"/>
      <c r="GOS73" s="452"/>
      <c r="GOT73" s="452"/>
      <c r="GOV73" s="452"/>
      <c r="GOW73" s="452"/>
      <c r="GOX73" s="453"/>
      <c r="GOY73" s="452"/>
      <c r="GOZ73" s="452"/>
      <c r="GPB73" s="452"/>
      <c r="GPC73" s="452"/>
      <c r="GPD73" s="453"/>
      <c r="GPE73" s="452"/>
      <c r="GPF73" s="452"/>
      <c r="GPH73" s="452"/>
      <c r="GPI73" s="452"/>
      <c r="GPJ73" s="453"/>
      <c r="GPK73" s="452"/>
      <c r="GPL73" s="452"/>
      <c r="GPN73" s="452"/>
      <c r="GPO73" s="452"/>
      <c r="GPP73" s="453"/>
      <c r="GPQ73" s="452"/>
      <c r="GPR73" s="452"/>
      <c r="GPT73" s="452"/>
      <c r="GPU73" s="452"/>
      <c r="GPV73" s="453"/>
      <c r="GPW73" s="452"/>
      <c r="GPX73" s="452"/>
      <c r="GPZ73" s="452"/>
      <c r="GQA73" s="452"/>
      <c r="GQB73" s="453"/>
      <c r="GQC73" s="452"/>
      <c r="GQD73" s="452"/>
      <c r="GQF73" s="452"/>
      <c r="GQG73" s="452"/>
      <c r="GQH73" s="453"/>
      <c r="GQI73" s="452"/>
      <c r="GQJ73" s="452"/>
      <c r="GQL73" s="452"/>
      <c r="GQM73" s="452"/>
      <c r="GQN73" s="453"/>
      <c r="GQO73" s="452"/>
      <c r="GQP73" s="452"/>
      <c r="GQR73" s="452"/>
      <c r="GQS73" s="452"/>
      <c r="GQT73" s="453"/>
      <c r="GQU73" s="452"/>
      <c r="GQV73" s="452"/>
      <c r="GQX73" s="452"/>
      <c r="GQY73" s="452"/>
      <c r="GQZ73" s="453"/>
      <c r="GRA73" s="452"/>
      <c r="GRB73" s="452"/>
      <c r="GRD73" s="452"/>
      <c r="GRE73" s="452"/>
      <c r="GRF73" s="453"/>
      <c r="GRG73" s="452"/>
      <c r="GRH73" s="452"/>
      <c r="GRJ73" s="452"/>
      <c r="GRK73" s="452"/>
      <c r="GRL73" s="453"/>
      <c r="GRM73" s="452"/>
      <c r="GRN73" s="452"/>
      <c r="GRP73" s="452"/>
      <c r="GRQ73" s="452"/>
      <c r="GRR73" s="453"/>
      <c r="GRS73" s="452"/>
      <c r="GRT73" s="452"/>
      <c r="GRV73" s="452"/>
      <c r="GRW73" s="452"/>
      <c r="GRX73" s="453"/>
      <c r="GRY73" s="452"/>
      <c r="GRZ73" s="452"/>
      <c r="GSB73" s="452"/>
      <c r="GSC73" s="452"/>
      <c r="GSD73" s="453"/>
      <c r="GSE73" s="452"/>
      <c r="GSF73" s="452"/>
      <c r="GSH73" s="452"/>
      <c r="GSI73" s="452"/>
      <c r="GSJ73" s="453"/>
      <c r="GSK73" s="452"/>
      <c r="GSL73" s="452"/>
      <c r="GSN73" s="452"/>
      <c r="GSO73" s="452"/>
      <c r="GSP73" s="453"/>
      <c r="GSQ73" s="452"/>
      <c r="GSR73" s="452"/>
      <c r="GST73" s="452"/>
      <c r="GSU73" s="452"/>
      <c r="GSV73" s="453"/>
      <c r="GSW73" s="452"/>
      <c r="GSX73" s="452"/>
      <c r="GSZ73" s="452"/>
      <c r="GTA73" s="452"/>
      <c r="GTB73" s="453"/>
      <c r="GTC73" s="452"/>
      <c r="GTD73" s="452"/>
      <c r="GTF73" s="452"/>
      <c r="GTG73" s="452"/>
      <c r="GTH73" s="453"/>
      <c r="GTI73" s="452"/>
      <c r="GTJ73" s="452"/>
      <c r="GTL73" s="452"/>
      <c r="GTM73" s="452"/>
      <c r="GTN73" s="453"/>
      <c r="GTO73" s="452"/>
      <c r="GTP73" s="452"/>
      <c r="GTR73" s="452"/>
      <c r="GTS73" s="452"/>
      <c r="GTT73" s="453"/>
      <c r="GTU73" s="452"/>
      <c r="GTV73" s="452"/>
      <c r="GTX73" s="452"/>
      <c r="GTY73" s="452"/>
      <c r="GTZ73" s="453"/>
      <c r="GUA73" s="452"/>
      <c r="GUB73" s="452"/>
      <c r="GUD73" s="452"/>
      <c r="GUE73" s="452"/>
      <c r="GUF73" s="453"/>
      <c r="GUG73" s="452"/>
      <c r="GUH73" s="452"/>
      <c r="GUJ73" s="452"/>
      <c r="GUK73" s="452"/>
      <c r="GUL73" s="453"/>
      <c r="GUM73" s="452"/>
      <c r="GUN73" s="452"/>
      <c r="GUP73" s="452"/>
      <c r="GUQ73" s="452"/>
      <c r="GUR73" s="453"/>
      <c r="GUS73" s="452"/>
      <c r="GUT73" s="452"/>
      <c r="GUV73" s="452"/>
      <c r="GUW73" s="452"/>
      <c r="GUX73" s="453"/>
      <c r="GUY73" s="452"/>
      <c r="GUZ73" s="452"/>
      <c r="GVB73" s="452"/>
      <c r="GVC73" s="452"/>
      <c r="GVD73" s="453"/>
      <c r="GVE73" s="452"/>
      <c r="GVF73" s="452"/>
      <c r="GVH73" s="452"/>
      <c r="GVI73" s="452"/>
      <c r="GVJ73" s="453"/>
      <c r="GVK73" s="452"/>
      <c r="GVL73" s="452"/>
      <c r="GVN73" s="452"/>
      <c r="GVO73" s="452"/>
      <c r="GVP73" s="453"/>
      <c r="GVQ73" s="452"/>
      <c r="GVR73" s="452"/>
      <c r="GVT73" s="452"/>
      <c r="GVU73" s="452"/>
      <c r="GVV73" s="453"/>
      <c r="GVW73" s="452"/>
      <c r="GVX73" s="452"/>
      <c r="GVZ73" s="452"/>
      <c r="GWA73" s="452"/>
      <c r="GWB73" s="453"/>
      <c r="GWC73" s="452"/>
      <c r="GWD73" s="452"/>
      <c r="GWF73" s="452"/>
      <c r="GWG73" s="452"/>
      <c r="GWH73" s="453"/>
      <c r="GWI73" s="452"/>
      <c r="GWJ73" s="452"/>
      <c r="GWL73" s="452"/>
      <c r="GWM73" s="452"/>
      <c r="GWN73" s="453"/>
      <c r="GWO73" s="452"/>
      <c r="GWP73" s="452"/>
      <c r="GWR73" s="452"/>
      <c r="GWS73" s="452"/>
      <c r="GWT73" s="453"/>
      <c r="GWU73" s="452"/>
      <c r="GWV73" s="452"/>
      <c r="GWX73" s="452"/>
      <c r="GWY73" s="452"/>
      <c r="GWZ73" s="453"/>
      <c r="GXA73" s="452"/>
      <c r="GXB73" s="452"/>
      <c r="GXD73" s="452"/>
      <c r="GXE73" s="452"/>
      <c r="GXF73" s="453"/>
      <c r="GXG73" s="452"/>
      <c r="GXH73" s="452"/>
      <c r="GXJ73" s="452"/>
      <c r="GXK73" s="452"/>
      <c r="GXL73" s="453"/>
      <c r="GXM73" s="452"/>
      <c r="GXN73" s="452"/>
      <c r="GXP73" s="452"/>
      <c r="GXQ73" s="452"/>
      <c r="GXR73" s="453"/>
      <c r="GXS73" s="452"/>
      <c r="GXT73" s="452"/>
      <c r="GXV73" s="452"/>
      <c r="GXW73" s="452"/>
      <c r="GXX73" s="453"/>
      <c r="GXY73" s="452"/>
      <c r="GXZ73" s="452"/>
      <c r="GYB73" s="452"/>
      <c r="GYC73" s="452"/>
      <c r="GYD73" s="453"/>
      <c r="GYE73" s="452"/>
      <c r="GYF73" s="452"/>
      <c r="GYH73" s="452"/>
      <c r="GYI73" s="452"/>
      <c r="GYJ73" s="453"/>
      <c r="GYK73" s="452"/>
      <c r="GYL73" s="452"/>
      <c r="GYN73" s="452"/>
      <c r="GYO73" s="452"/>
      <c r="GYP73" s="453"/>
      <c r="GYQ73" s="452"/>
      <c r="GYR73" s="452"/>
      <c r="GYT73" s="452"/>
      <c r="GYU73" s="452"/>
      <c r="GYV73" s="453"/>
      <c r="GYW73" s="452"/>
      <c r="GYX73" s="452"/>
      <c r="GYZ73" s="452"/>
      <c r="GZA73" s="452"/>
      <c r="GZB73" s="453"/>
      <c r="GZC73" s="452"/>
      <c r="GZD73" s="452"/>
      <c r="GZF73" s="452"/>
      <c r="GZG73" s="452"/>
      <c r="GZH73" s="453"/>
      <c r="GZI73" s="452"/>
      <c r="GZJ73" s="452"/>
      <c r="GZL73" s="452"/>
      <c r="GZM73" s="452"/>
      <c r="GZN73" s="453"/>
      <c r="GZO73" s="452"/>
      <c r="GZP73" s="452"/>
      <c r="GZR73" s="452"/>
      <c r="GZS73" s="452"/>
      <c r="GZT73" s="453"/>
      <c r="GZU73" s="452"/>
      <c r="GZV73" s="452"/>
      <c r="GZX73" s="452"/>
      <c r="GZY73" s="452"/>
      <c r="GZZ73" s="453"/>
      <c r="HAA73" s="452"/>
      <c r="HAB73" s="452"/>
      <c r="HAD73" s="452"/>
      <c r="HAE73" s="452"/>
      <c r="HAF73" s="453"/>
      <c r="HAG73" s="452"/>
      <c r="HAH73" s="452"/>
      <c r="HAJ73" s="452"/>
      <c r="HAK73" s="452"/>
      <c r="HAL73" s="453"/>
      <c r="HAM73" s="452"/>
      <c r="HAN73" s="452"/>
      <c r="HAP73" s="452"/>
      <c r="HAQ73" s="452"/>
      <c r="HAR73" s="453"/>
      <c r="HAS73" s="452"/>
      <c r="HAT73" s="452"/>
      <c r="HAV73" s="452"/>
      <c r="HAW73" s="452"/>
      <c r="HAX73" s="453"/>
      <c r="HAY73" s="452"/>
      <c r="HAZ73" s="452"/>
      <c r="HBB73" s="452"/>
      <c r="HBC73" s="452"/>
      <c r="HBD73" s="453"/>
      <c r="HBE73" s="452"/>
      <c r="HBF73" s="452"/>
      <c r="HBH73" s="452"/>
      <c r="HBI73" s="452"/>
      <c r="HBJ73" s="453"/>
      <c r="HBK73" s="452"/>
      <c r="HBL73" s="452"/>
      <c r="HBN73" s="452"/>
      <c r="HBO73" s="452"/>
      <c r="HBP73" s="453"/>
      <c r="HBQ73" s="452"/>
      <c r="HBR73" s="452"/>
      <c r="HBT73" s="452"/>
      <c r="HBU73" s="452"/>
      <c r="HBV73" s="453"/>
      <c r="HBW73" s="452"/>
      <c r="HBX73" s="452"/>
      <c r="HBZ73" s="452"/>
      <c r="HCA73" s="452"/>
      <c r="HCB73" s="453"/>
      <c r="HCC73" s="452"/>
      <c r="HCD73" s="452"/>
      <c r="HCF73" s="452"/>
      <c r="HCG73" s="452"/>
      <c r="HCH73" s="453"/>
      <c r="HCI73" s="452"/>
      <c r="HCJ73" s="452"/>
      <c r="HCL73" s="452"/>
      <c r="HCM73" s="452"/>
      <c r="HCN73" s="453"/>
      <c r="HCO73" s="452"/>
      <c r="HCP73" s="452"/>
      <c r="HCR73" s="452"/>
      <c r="HCS73" s="452"/>
      <c r="HCT73" s="453"/>
      <c r="HCU73" s="452"/>
      <c r="HCV73" s="452"/>
      <c r="HCX73" s="452"/>
      <c r="HCY73" s="452"/>
      <c r="HCZ73" s="453"/>
      <c r="HDA73" s="452"/>
      <c r="HDB73" s="452"/>
      <c r="HDD73" s="452"/>
      <c r="HDE73" s="452"/>
      <c r="HDF73" s="453"/>
      <c r="HDG73" s="452"/>
      <c r="HDH73" s="452"/>
      <c r="HDJ73" s="452"/>
      <c r="HDK73" s="452"/>
      <c r="HDL73" s="453"/>
      <c r="HDM73" s="452"/>
      <c r="HDN73" s="452"/>
      <c r="HDP73" s="452"/>
      <c r="HDQ73" s="452"/>
      <c r="HDR73" s="453"/>
      <c r="HDS73" s="452"/>
      <c r="HDT73" s="452"/>
      <c r="HDV73" s="452"/>
      <c r="HDW73" s="452"/>
      <c r="HDX73" s="453"/>
      <c r="HDY73" s="452"/>
      <c r="HDZ73" s="452"/>
      <c r="HEB73" s="452"/>
      <c r="HEC73" s="452"/>
      <c r="HED73" s="453"/>
      <c r="HEE73" s="452"/>
      <c r="HEF73" s="452"/>
      <c r="HEH73" s="452"/>
      <c r="HEI73" s="452"/>
      <c r="HEJ73" s="453"/>
      <c r="HEK73" s="452"/>
      <c r="HEL73" s="452"/>
      <c r="HEN73" s="452"/>
      <c r="HEO73" s="452"/>
      <c r="HEP73" s="453"/>
      <c r="HEQ73" s="452"/>
      <c r="HER73" s="452"/>
      <c r="HET73" s="452"/>
      <c r="HEU73" s="452"/>
      <c r="HEV73" s="453"/>
      <c r="HEW73" s="452"/>
      <c r="HEX73" s="452"/>
      <c r="HEZ73" s="452"/>
      <c r="HFA73" s="452"/>
      <c r="HFB73" s="453"/>
      <c r="HFC73" s="452"/>
      <c r="HFD73" s="452"/>
      <c r="HFF73" s="452"/>
      <c r="HFG73" s="452"/>
      <c r="HFH73" s="453"/>
      <c r="HFI73" s="452"/>
      <c r="HFJ73" s="452"/>
      <c r="HFL73" s="452"/>
      <c r="HFM73" s="452"/>
      <c r="HFN73" s="453"/>
      <c r="HFO73" s="452"/>
      <c r="HFP73" s="452"/>
      <c r="HFR73" s="452"/>
      <c r="HFS73" s="452"/>
      <c r="HFT73" s="453"/>
      <c r="HFU73" s="452"/>
      <c r="HFV73" s="452"/>
      <c r="HFX73" s="452"/>
      <c r="HFY73" s="452"/>
      <c r="HFZ73" s="453"/>
      <c r="HGA73" s="452"/>
      <c r="HGB73" s="452"/>
      <c r="HGD73" s="452"/>
      <c r="HGE73" s="452"/>
      <c r="HGF73" s="453"/>
      <c r="HGG73" s="452"/>
      <c r="HGH73" s="452"/>
      <c r="HGJ73" s="452"/>
      <c r="HGK73" s="452"/>
      <c r="HGL73" s="453"/>
      <c r="HGM73" s="452"/>
      <c r="HGN73" s="452"/>
      <c r="HGP73" s="452"/>
      <c r="HGQ73" s="452"/>
      <c r="HGR73" s="453"/>
      <c r="HGS73" s="452"/>
      <c r="HGT73" s="452"/>
      <c r="HGV73" s="452"/>
      <c r="HGW73" s="452"/>
      <c r="HGX73" s="453"/>
      <c r="HGY73" s="452"/>
      <c r="HGZ73" s="452"/>
      <c r="HHB73" s="452"/>
      <c r="HHC73" s="452"/>
      <c r="HHD73" s="453"/>
      <c r="HHE73" s="452"/>
      <c r="HHF73" s="452"/>
      <c r="HHH73" s="452"/>
      <c r="HHI73" s="452"/>
      <c r="HHJ73" s="453"/>
      <c r="HHK73" s="452"/>
      <c r="HHL73" s="452"/>
      <c r="HHN73" s="452"/>
      <c r="HHO73" s="452"/>
      <c r="HHP73" s="453"/>
      <c r="HHQ73" s="452"/>
      <c r="HHR73" s="452"/>
      <c r="HHT73" s="452"/>
      <c r="HHU73" s="452"/>
      <c r="HHV73" s="453"/>
      <c r="HHW73" s="452"/>
      <c r="HHX73" s="452"/>
      <c r="HHZ73" s="452"/>
      <c r="HIA73" s="452"/>
      <c r="HIB73" s="453"/>
      <c r="HIC73" s="452"/>
      <c r="HID73" s="452"/>
      <c r="HIF73" s="452"/>
      <c r="HIG73" s="452"/>
      <c r="HIH73" s="453"/>
      <c r="HII73" s="452"/>
      <c r="HIJ73" s="452"/>
      <c r="HIL73" s="452"/>
      <c r="HIM73" s="452"/>
      <c r="HIN73" s="453"/>
      <c r="HIO73" s="452"/>
      <c r="HIP73" s="452"/>
      <c r="HIR73" s="452"/>
      <c r="HIS73" s="452"/>
      <c r="HIT73" s="453"/>
      <c r="HIU73" s="452"/>
      <c r="HIV73" s="452"/>
      <c r="HIX73" s="452"/>
      <c r="HIY73" s="452"/>
      <c r="HIZ73" s="453"/>
      <c r="HJA73" s="452"/>
      <c r="HJB73" s="452"/>
      <c r="HJD73" s="452"/>
      <c r="HJE73" s="452"/>
      <c r="HJF73" s="453"/>
      <c r="HJG73" s="452"/>
      <c r="HJH73" s="452"/>
      <c r="HJJ73" s="452"/>
      <c r="HJK73" s="452"/>
      <c r="HJL73" s="453"/>
      <c r="HJM73" s="452"/>
      <c r="HJN73" s="452"/>
      <c r="HJP73" s="452"/>
      <c r="HJQ73" s="452"/>
      <c r="HJR73" s="453"/>
      <c r="HJS73" s="452"/>
      <c r="HJT73" s="452"/>
      <c r="HJV73" s="452"/>
      <c r="HJW73" s="452"/>
      <c r="HJX73" s="453"/>
      <c r="HJY73" s="452"/>
      <c r="HJZ73" s="452"/>
      <c r="HKB73" s="452"/>
      <c r="HKC73" s="452"/>
      <c r="HKD73" s="453"/>
      <c r="HKE73" s="452"/>
      <c r="HKF73" s="452"/>
      <c r="HKH73" s="452"/>
      <c r="HKI73" s="452"/>
      <c r="HKJ73" s="453"/>
      <c r="HKK73" s="452"/>
      <c r="HKL73" s="452"/>
      <c r="HKN73" s="452"/>
      <c r="HKO73" s="452"/>
      <c r="HKP73" s="453"/>
      <c r="HKQ73" s="452"/>
      <c r="HKR73" s="452"/>
      <c r="HKT73" s="452"/>
      <c r="HKU73" s="452"/>
      <c r="HKV73" s="453"/>
      <c r="HKW73" s="452"/>
      <c r="HKX73" s="452"/>
      <c r="HKZ73" s="452"/>
      <c r="HLA73" s="452"/>
      <c r="HLB73" s="453"/>
      <c r="HLC73" s="452"/>
      <c r="HLD73" s="452"/>
      <c r="HLF73" s="452"/>
      <c r="HLG73" s="452"/>
      <c r="HLH73" s="453"/>
      <c r="HLI73" s="452"/>
      <c r="HLJ73" s="452"/>
      <c r="HLL73" s="452"/>
      <c r="HLM73" s="452"/>
      <c r="HLN73" s="453"/>
      <c r="HLO73" s="452"/>
      <c r="HLP73" s="452"/>
      <c r="HLR73" s="452"/>
      <c r="HLS73" s="452"/>
      <c r="HLT73" s="453"/>
      <c r="HLU73" s="452"/>
      <c r="HLV73" s="452"/>
      <c r="HLX73" s="452"/>
      <c r="HLY73" s="452"/>
      <c r="HLZ73" s="453"/>
      <c r="HMA73" s="452"/>
      <c r="HMB73" s="452"/>
      <c r="HMD73" s="452"/>
      <c r="HME73" s="452"/>
      <c r="HMF73" s="453"/>
      <c r="HMG73" s="452"/>
      <c r="HMH73" s="452"/>
      <c r="HMJ73" s="452"/>
      <c r="HMK73" s="452"/>
      <c r="HML73" s="453"/>
      <c r="HMM73" s="452"/>
      <c r="HMN73" s="452"/>
      <c r="HMP73" s="452"/>
      <c r="HMQ73" s="452"/>
      <c r="HMR73" s="453"/>
      <c r="HMS73" s="452"/>
      <c r="HMT73" s="452"/>
      <c r="HMV73" s="452"/>
      <c r="HMW73" s="452"/>
      <c r="HMX73" s="453"/>
      <c r="HMY73" s="452"/>
      <c r="HMZ73" s="452"/>
      <c r="HNB73" s="452"/>
      <c r="HNC73" s="452"/>
      <c r="HND73" s="453"/>
      <c r="HNE73" s="452"/>
      <c r="HNF73" s="452"/>
      <c r="HNH73" s="452"/>
      <c r="HNI73" s="452"/>
      <c r="HNJ73" s="453"/>
      <c r="HNK73" s="452"/>
      <c r="HNL73" s="452"/>
      <c r="HNN73" s="452"/>
      <c r="HNO73" s="452"/>
      <c r="HNP73" s="453"/>
      <c r="HNQ73" s="452"/>
      <c r="HNR73" s="452"/>
      <c r="HNT73" s="452"/>
      <c r="HNU73" s="452"/>
      <c r="HNV73" s="453"/>
      <c r="HNW73" s="452"/>
      <c r="HNX73" s="452"/>
      <c r="HNZ73" s="452"/>
      <c r="HOA73" s="452"/>
      <c r="HOB73" s="453"/>
      <c r="HOC73" s="452"/>
      <c r="HOD73" s="452"/>
      <c r="HOF73" s="452"/>
      <c r="HOG73" s="452"/>
      <c r="HOH73" s="453"/>
      <c r="HOI73" s="452"/>
      <c r="HOJ73" s="452"/>
      <c r="HOL73" s="452"/>
      <c r="HOM73" s="452"/>
      <c r="HON73" s="453"/>
      <c r="HOO73" s="452"/>
      <c r="HOP73" s="452"/>
      <c r="HOR73" s="452"/>
      <c r="HOS73" s="452"/>
      <c r="HOT73" s="453"/>
      <c r="HOU73" s="452"/>
      <c r="HOV73" s="452"/>
      <c r="HOX73" s="452"/>
      <c r="HOY73" s="452"/>
      <c r="HOZ73" s="453"/>
      <c r="HPA73" s="452"/>
      <c r="HPB73" s="452"/>
      <c r="HPD73" s="452"/>
      <c r="HPE73" s="452"/>
      <c r="HPF73" s="453"/>
      <c r="HPG73" s="452"/>
      <c r="HPH73" s="452"/>
      <c r="HPJ73" s="452"/>
      <c r="HPK73" s="452"/>
      <c r="HPL73" s="453"/>
      <c r="HPM73" s="452"/>
      <c r="HPN73" s="452"/>
      <c r="HPP73" s="452"/>
      <c r="HPQ73" s="452"/>
      <c r="HPR73" s="453"/>
      <c r="HPS73" s="452"/>
      <c r="HPT73" s="452"/>
      <c r="HPV73" s="452"/>
      <c r="HPW73" s="452"/>
      <c r="HPX73" s="453"/>
      <c r="HPY73" s="452"/>
      <c r="HPZ73" s="452"/>
      <c r="HQB73" s="452"/>
      <c r="HQC73" s="452"/>
      <c r="HQD73" s="453"/>
      <c r="HQE73" s="452"/>
      <c r="HQF73" s="452"/>
      <c r="HQH73" s="452"/>
      <c r="HQI73" s="452"/>
      <c r="HQJ73" s="453"/>
      <c r="HQK73" s="452"/>
      <c r="HQL73" s="452"/>
      <c r="HQN73" s="452"/>
      <c r="HQO73" s="452"/>
      <c r="HQP73" s="453"/>
      <c r="HQQ73" s="452"/>
      <c r="HQR73" s="452"/>
      <c r="HQT73" s="452"/>
      <c r="HQU73" s="452"/>
      <c r="HQV73" s="453"/>
      <c r="HQW73" s="452"/>
      <c r="HQX73" s="452"/>
      <c r="HQZ73" s="452"/>
      <c r="HRA73" s="452"/>
      <c r="HRB73" s="453"/>
      <c r="HRC73" s="452"/>
      <c r="HRD73" s="452"/>
      <c r="HRF73" s="452"/>
      <c r="HRG73" s="452"/>
      <c r="HRH73" s="453"/>
      <c r="HRI73" s="452"/>
      <c r="HRJ73" s="452"/>
      <c r="HRL73" s="452"/>
      <c r="HRM73" s="452"/>
      <c r="HRN73" s="453"/>
      <c r="HRO73" s="452"/>
      <c r="HRP73" s="452"/>
      <c r="HRR73" s="452"/>
      <c r="HRS73" s="452"/>
      <c r="HRT73" s="453"/>
      <c r="HRU73" s="452"/>
      <c r="HRV73" s="452"/>
      <c r="HRX73" s="452"/>
      <c r="HRY73" s="452"/>
      <c r="HRZ73" s="453"/>
      <c r="HSA73" s="452"/>
      <c r="HSB73" s="452"/>
      <c r="HSD73" s="452"/>
      <c r="HSE73" s="452"/>
      <c r="HSF73" s="453"/>
      <c r="HSG73" s="452"/>
      <c r="HSH73" s="452"/>
      <c r="HSJ73" s="452"/>
      <c r="HSK73" s="452"/>
      <c r="HSL73" s="453"/>
      <c r="HSM73" s="452"/>
      <c r="HSN73" s="452"/>
      <c r="HSP73" s="452"/>
      <c r="HSQ73" s="452"/>
      <c r="HSR73" s="453"/>
      <c r="HSS73" s="452"/>
      <c r="HST73" s="452"/>
      <c r="HSV73" s="452"/>
      <c r="HSW73" s="452"/>
      <c r="HSX73" s="453"/>
      <c r="HSY73" s="452"/>
      <c r="HSZ73" s="452"/>
      <c r="HTB73" s="452"/>
      <c r="HTC73" s="452"/>
      <c r="HTD73" s="453"/>
      <c r="HTE73" s="452"/>
      <c r="HTF73" s="452"/>
      <c r="HTH73" s="452"/>
      <c r="HTI73" s="452"/>
      <c r="HTJ73" s="453"/>
      <c r="HTK73" s="452"/>
      <c r="HTL73" s="452"/>
      <c r="HTN73" s="452"/>
      <c r="HTO73" s="452"/>
      <c r="HTP73" s="453"/>
      <c r="HTQ73" s="452"/>
      <c r="HTR73" s="452"/>
      <c r="HTT73" s="452"/>
      <c r="HTU73" s="452"/>
      <c r="HTV73" s="453"/>
      <c r="HTW73" s="452"/>
      <c r="HTX73" s="452"/>
      <c r="HTZ73" s="452"/>
      <c r="HUA73" s="452"/>
      <c r="HUB73" s="453"/>
      <c r="HUC73" s="452"/>
      <c r="HUD73" s="452"/>
      <c r="HUF73" s="452"/>
      <c r="HUG73" s="452"/>
      <c r="HUH73" s="453"/>
      <c r="HUI73" s="452"/>
      <c r="HUJ73" s="452"/>
      <c r="HUL73" s="452"/>
      <c r="HUM73" s="452"/>
      <c r="HUN73" s="453"/>
      <c r="HUO73" s="452"/>
      <c r="HUP73" s="452"/>
      <c r="HUR73" s="452"/>
      <c r="HUS73" s="452"/>
      <c r="HUT73" s="453"/>
      <c r="HUU73" s="452"/>
      <c r="HUV73" s="452"/>
      <c r="HUX73" s="452"/>
      <c r="HUY73" s="452"/>
      <c r="HUZ73" s="453"/>
      <c r="HVA73" s="452"/>
      <c r="HVB73" s="452"/>
      <c r="HVD73" s="452"/>
      <c r="HVE73" s="452"/>
      <c r="HVF73" s="453"/>
      <c r="HVG73" s="452"/>
      <c r="HVH73" s="452"/>
      <c r="HVJ73" s="452"/>
      <c r="HVK73" s="452"/>
      <c r="HVL73" s="453"/>
      <c r="HVM73" s="452"/>
      <c r="HVN73" s="452"/>
      <c r="HVP73" s="452"/>
      <c r="HVQ73" s="452"/>
      <c r="HVR73" s="453"/>
      <c r="HVS73" s="452"/>
      <c r="HVT73" s="452"/>
      <c r="HVV73" s="452"/>
      <c r="HVW73" s="452"/>
      <c r="HVX73" s="453"/>
      <c r="HVY73" s="452"/>
      <c r="HVZ73" s="452"/>
      <c r="HWB73" s="452"/>
      <c r="HWC73" s="452"/>
      <c r="HWD73" s="453"/>
      <c r="HWE73" s="452"/>
      <c r="HWF73" s="452"/>
      <c r="HWH73" s="452"/>
      <c r="HWI73" s="452"/>
      <c r="HWJ73" s="453"/>
      <c r="HWK73" s="452"/>
      <c r="HWL73" s="452"/>
      <c r="HWN73" s="452"/>
      <c r="HWO73" s="452"/>
      <c r="HWP73" s="453"/>
      <c r="HWQ73" s="452"/>
      <c r="HWR73" s="452"/>
      <c r="HWT73" s="452"/>
      <c r="HWU73" s="452"/>
      <c r="HWV73" s="453"/>
      <c r="HWW73" s="452"/>
      <c r="HWX73" s="452"/>
      <c r="HWZ73" s="452"/>
      <c r="HXA73" s="452"/>
      <c r="HXB73" s="453"/>
      <c r="HXC73" s="452"/>
      <c r="HXD73" s="452"/>
      <c r="HXF73" s="452"/>
      <c r="HXG73" s="452"/>
      <c r="HXH73" s="453"/>
      <c r="HXI73" s="452"/>
      <c r="HXJ73" s="452"/>
      <c r="HXL73" s="452"/>
      <c r="HXM73" s="452"/>
      <c r="HXN73" s="453"/>
      <c r="HXO73" s="452"/>
      <c r="HXP73" s="452"/>
      <c r="HXR73" s="452"/>
      <c r="HXS73" s="452"/>
      <c r="HXT73" s="453"/>
      <c r="HXU73" s="452"/>
      <c r="HXV73" s="452"/>
      <c r="HXX73" s="452"/>
      <c r="HXY73" s="452"/>
      <c r="HXZ73" s="453"/>
      <c r="HYA73" s="452"/>
      <c r="HYB73" s="452"/>
      <c r="HYD73" s="452"/>
      <c r="HYE73" s="452"/>
      <c r="HYF73" s="453"/>
      <c r="HYG73" s="452"/>
      <c r="HYH73" s="452"/>
      <c r="HYJ73" s="452"/>
      <c r="HYK73" s="452"/>
      <c r="HYL73" s="453"/>
      <c r="HYM73" s="452"/>
      <c r="HYN73" s="452"/>
      <c r="HYP73" s="452"/>
      <c r="HYQ73" s="452"/>
      <c r="HYR73" s="453"/>
      <c r="HYS73" s="452"/>
      <c r="HYT73" s="452"/>
      <c r="HYV73" s="452"/>
      <c r="HYW73" s="452"/>
      <c r="HYX73" s="453"/>
      <c r="HYY73" s="452"/>
      <c r="HYZ73" s="452"/>
      <c r="HZB73" s="452"/>
      <c r="HZC73" s="452"/>
      <c r="HZD73" s="453"/>
      <c r="HZE73" s="452"/>
      <c r="HZF73" s="452"/>
      <c r="HZH73" s="452"/>
      <c r="HZI73" s="452"/>
      <c r="HZJ73" s="453"/>
      <c r="HZK73" s="452"/>
      <c r="HZL73" s="452"/>
      <c r="HZN73" s="452"/>
      <c r="HZO73" s="452"/>
      <c r="HZP73" s="453"/>
      <c r="HZQ73" s="452"/>
      <c r="HZR73" s="452"/>
      <c r="HZT73" s="452"/>
      <c r="HZU73" s="452"/>
      <c r="HZV73" s="453"/>
      <c r="HZW73" s="452"/>
      <c r="HZX73" s="452"/>
      <c r="HZZ73" s="452"/>
      <c r="IAA73" s="452"/>
      <c r="IAB73" s="453"/>
      <c r="IAC73" s="452"/>
      <c r="IAD73" s="452"/>
      <c r="IAF73" s="452"/>
      <c r="IAG73" s="452"/>
      <c r="IAH73" s="453"/>
      <c r="IAI73" s="452"/>
      <c r="IAJ73" s="452"/>
      <c r="IAL73" s="452"/>
      <c r="IAM73" s="452"/>
      <c r="IAN73" s="453"/>
      <c r="IAO73" s="452"/>
      <c r="IAP73" s="452"/>
      <c r="IAR73" s="452"/>
      <c r="IAS73" s="452"/>
      <c r="IAT73" s="453"/>
      <c r="IAU73" s="452"/>
      <c r="IAV73" s="452"/>
      <c r="IAX73" s="452"/>
      <c r="IAY73" s="452"/>
      <c r="IAZ73" s="453"/>
      <c r="IBA73" s="452"/>
      <c r="IBB73" s="452"/>
      <c r="IBD73" s="452"/>
      <c r="IBE73" s="452"/>
      <c r="IBF73" s="453"/>
      <c r="IBG73" s="452"/>
      <c r="IBH73" s="452"/>
      <c r="IBJ73" s="452"/>
      <c r="IBK73" s="452"/>
      <c r="IBL73" s="453"/>
      <c r="IBM73" s="452"/>
      <c r="IBN73" s="452"/>
      <c r="IBP73" s="452"/>
      <c r="IBQ73" s="452"/>
      <c r="IBR73" s="453"/>
      <c r="IBS73" s="452"/>
      <c r="IBT73" s="452"/>
      <c r="IBV73" s="452"/>
      <c r="IBW73" s="452"/>
      <c r="IBX73" s="453"/>
      <c r="IBY73" s="452"/>
      <c r="IBZ73" s="452"/>
      <c r="ICB73" s="452"/>
      <c r="ICC73" s="452"/>
      <c r="ICD73" s="453"/>
      <c r="ICE73" s="452"/>
      <c r="ICF73" s="452"/>
      <c r="ICH73" s="452"/>
      <c r="ICI73" s="452"/>
      <c r="ICJ73" s="453"/>
      <c r="ICK73" s="452"/>
      <c r="ICL73" s="452"/>
      <c r="ICN73" s="452"/>
      <c r="ICO73" s="452"/>
      <c r="ICP73" s="453"/>
      <c r="ICQ73" s="452"/>
      <c r="ICR73" s="452"/>
      <c r="ICT73" s="452"/>
      <c r="ICU73" s="452"/>
      <c r="ICV73" s="453"/>
      <c r="ICW73" s="452"/>
      <c r="ICX73" s="452"/>
      <c r="ICZ73" s="452"/>
      <c r="IDA73" s="452"/>
      <c r="IDB73" s="453"/>
      <c r="IDC73" s="452"/>
      <c r="IDD73" s="452"/>
      <c r="IDF73" s="452"/>
      <c r="IDG73" s="452"/>
      <c r="IDH73" s="453"/>
      <c r="IDI73" s="452"/>
      <c r="IDJ73" s="452"/>
      <c r="IDL73" s="452"/>
      <c r="IDM73" s="452"/>
      <c r="IDN73" s="453"/>
      <c r="IDO73" s="452"/>
      <c r="IDP73" s="452"/>
      <c r="IDR73" s="452"/>
      <c r="IDS73" s="452"/>
      <c r="IDT73" s="453"/>
      <c r="IDU73" s="452"/>
      <c r="IDV73" s="452"/>
      <c r="IDX73" s="452"/>
      <c r="IDY73" s="452"/>
      <c r="IDZ73" s="453"/>
      <c r="IEA73" s="452"/>
      <c r="IEB73" s="452"/>
      <c r="IED73" s="452"/>
      <c r="IEE73" s="452"/>
      <c r="IEF73" s="453"/>
      <c r="IEG73" s="452"/>
      <c r="IEH73" s="452"/>
      <c r="IEJ73" s="452"/>
      <c r="IEK73" s="452"/>
      <c r="IEL73" s="453"/>
      <c r="IEM73" s="452"/>
      <c r="IEN73" s="452"/>
      <c r="IEP73" s="452"/>
      <c r="IEQ73" s="452"/>
      <c r="IER73" s="453"/>
      <c r="IES73" s="452"/>
      <c r="IET73" s="452"/>
      <c r="IEV73" s="452"/>
      <c r="IEW73" s="452"/>
      <c r="IEX73" s="453"/>
      <c r="IEY73" s="452"/>
      <c r="IEZ73" s="452"/>
      <c r="IFB73" s="452"/>
      <c r="IFC73" s="452"/>
      <c r="IFD73" s="453"/>
      <c r="IFE73" s="452"/>
      <c r="IFF73" s="452"/>
      <c r="IFH73" s="452"/>
      <c r="IFI73" s="452"/>
      <c r="IFJ73" s="453"/>
      <c r="IFK73" s="452"/>
      <c r="IFL73" s="452"/>
      <c r="IFN73" s="452"/>
      <c r="IFO73" s="452"/>
      <c r="IFP73" s="453"/>
      <c r="IFQ73" s="452"/>
      <c r="IFR73" s="452"/>
      <c r="IFT73" s="452"/>
      <c r="IFU73" s="452"/>
      <c r="IFV73" s="453"/>
      <c r="IFW73" s="452"/>
      <c r="IFX73" s="452"/>
      <c r="IFZ73" s="452"/>
      <c r="IGA73" s="452"/>
      <c r="IGB73" s="453"/>
      <c r="IGC73" s="452"/>
      <c r="IGD73" s="452"/>
      <c r="IGF73" s="452"/>
      <c r="IGG73" s="452"/>
      <c r="IGH73" s="453"/>
      <c r="IGI73" s="452"/>
      <c r="IGJ73" s="452"/>
      <c r="IGL73" s="452"/>
      <c r="IGM73" s="452"/>
      <c r="IGN73" s="453"/>
      <c r="IGO73" s="452"/>
      <c r="IGP73" s="452"/>
      <c r="IGR73" s="452"/>
      <c r="IGS73" s="452"/>
      <c r="IGT73" s="453"/>
      <c r="IGU73" s="452"/>
      <c r="IGV73" s="452"/>
      <c r="IGX73" s="452"/>
      <c r="IGY73" s="452"/>
      <c r="IGZ73" s="453"/>
      <c r="IHA73" s="452"/>
      <c r="IHB73" s="452"/>
      <c r="IHD73" s="452"/>
      <c r="IHE73" s="452"/>
      <c r="IHF73" s="453"/>
      <c r="IHG73" s="452"/>
      <c r="IHH73" s="452"/>
      <c r="IHJ73" s="452"/>
      <c r="IHK73" s="452"/>
      <c r="IHL73" s="453"/>
      <c r="IHM73" s="452"/>
      <c r="IHN73" s="452"/>
      <c r="IHP73" s="452"/>
      <c r="IHQ73" s="452"/>
      <c r="IHR73" s="453"/>
      <c r="IHS73" s="452"/>
      <c r="IHT73" s="452"/>
      <c r="IHV73" s="452"/>
      <c r="IHW73" s="452"/>
      <c r="IHX73" s="453"/>
      <c r="IHY73" s="452"/>
      <c r="IHZ73" s="452"/>
      <c r="IIB73" s="452"/>
      <c r="IIC73" s="452"/>
      <c r="IID73" s="453"/>
      <c r="IIE73" s="452"/>
      <c r="IIF73" s="452"/>
      <c r="IIH73" s="452"/>
      <c r="III73" s="452"/>
      <c r="IIJ73" s="453"/>
      <c r="IIK73" s="452"/>
      <c r="IIL73" s="452"/>
      <c r="IIN73" s="452"/>
      <c r="IIO73" s="452"/>
      <c r="IIP73" s="453"/>
      <c r="IIQ73" s="452"/>
      <c r="IIR73" s="452"/>
      <c r="IIT73" s="452"/>
      <c r="IIU73" s="452"/>
      <c r="IIV73" s="453"/>
      <c r="IIW73" s="452"/>
      <c r="IIX73" s="452"/>
      <c r="IIZ73" s="452"/>
      <c r="IJA73" s="452"/>
      <c r="IJB73" s="453"/>
      <c r="IJC73" s="452"/>
      <c r="IJD73" s="452"/>
      <c r="IJF73" s="452"/>
      <c r="IJG73" s="452"/>
      <c r="IJH73" s="453"/>
      <c r="IJI73" s="452"/>
      <c r="IJJ73" s="452"/>
      <c r="IJL73" s="452"/>
      <c r="IJM73" s="452"/>
      <c r="IJN73" s="453"/>
      <c r="IJO73" s="452"/>
      <c r="IJP73" s="452"/>
      <c r="IJR73" s="452"/>
      <c r="IJS73" s="452"/>
      <c r="IJT73" s="453"/>
      <c r="IJU73" s="452"/>
      <c r="IJV73" s="452"/>
      <c r="IJX73" s="452"/>
      <c r="IJY73" s="452"/>
      <c r="IJZ73" s="453"/>
      <c r="IKA73" s="452"/>
      <c r="IKB73" s="452"/>
      <c r="IKD73" s="452"/>
      <c r="IKE73" s="452"/>
      <c r="IKF73" s="453"/>
      <c r="IKG73" s="452"/>
      <c r="IKH73" s="452"/>
      <c r="IKJ73" s="452"/>
      <c r="IKK73" s="452"/>
      <c r="IKL73" s="453"/>
      <c r="IKM73" s="452"/>
      <c r="IKN73" s="452"/>
      <c r="IKP73" s="452"/>
      <c r="IKQ73" s="452"/>
      <c r="IKR73" s="453"/>
      <c r="IKS73" s="452"/>
      <c r="IKT73" s="452"/>
      <c r="IKV73" s="452"/>
      <c r="IKW73" s="452"/>
      <c r="IKX73" s="453"/>
      <c r="IKY73" s="452"/>
      <c r="IKZ73" s="452"/>
      <c r="ILB73" s="452"/>
      <c r="ILC73" s="452"/>
      <c r="ILD73" s="453"/>
      <c r="ILE73" s="452"/>
      <c r="ILF73" s="452"/>
      <c r="ILH73" s="452"/>
      <c r="ILI73" s="452"/>
      <c r="ILJ73" s="453"/>
      <c r="ILK73" s="452"/>
      <c r="ILL73" s="452"/>
      <c r="ILN73" s="452"/>
      <c r="ILO73" s="452"/>
      <c r="ILP73" s="453"/>
      <c r="ILQ73" s="452"/>
      <c r="ILR73" s="452"/>
      <c r="ILT73" s="452"/>
      <c r="ILU73" s="452"/>
      <c r="ILV73" s="453"/>
      <c r="ILW73" s="452"/>
      <c r="ILX73" s="452"/>
      <c r="ILZ73" s="452"/>
      <c r="IMA73" s="452"/>
      <c r="IMB73" s="453"/>
      <c r="IMC73" s="452"/>
      <c r="IMD73" s="452"/>
      <c r="IMF73" s="452"/>
      <c r="IMG73" s="452"/>
      <c r="IMH73" s="453"/>
      <c r="IMI73" s="452"/>
      <c r="IMJ73" s="452"/>
      <c r="IML73" s="452"/>
      <c r="IMM73" s="452"/>
      <c r="IMN73" s="453"/>
      <c r="IMO73" s="452"/>
      <c r="IMP73" s="452"/>
      <c r="IMR73" s="452"/>
      <c r="IMS73" s="452"/>
      <c r="IMT73" s="453"/>
      <c r="IMU73" s="452"/>
      <c r="IMV73" s="452"/>
      <c r="IMX73" s="452"/>
      <c r="IMY73" s="452"/>
      <c r="IMZ73" s="453"/>
      <c r="INA73" s="452"/>
      <c r="INB73" s="452"/>
      <c r="IND73" s="452"/>
      <c r="INE73" s="452"/>
      <c r="INF73" s="453"/>
      <c r="ING73" s="452"/>
      <c r="INH73" s="452"/>
      <c r="INJ73" s="452"/>
      <c r="INK73" s="452"/>
      <c r="INL73" s="453"/>
      <c r="INM73" s="452"/>
      <c r="INN73" s="452"/>
      <c r="INP73" s="452"/>
      <c r="INQ73" s="452"/>
      <c r="INR73" s="453"/>
      <c r="INS73" s="452"/>
      <c r="INT73" s="452"/>
      <c r="INV73" s="452"/>
      <c r="INW73" s="452"/>
      <c r="INX73" s="453"/>
      <c r="INY73" s="452"/>
      <c r="INZ73" s="452"/>
      <c r="IOB73" s="452"/>
      <c r="IOC73" s="452"/>
      <c r="IOD73" s="453"/>
      <c r="IOE73" s="452"/>
      <c r="IOF73" s="452"/>
      <c r="IOH73" s="452"/>
      <c r="IOI73" s="452"/>
      <c r="IOJ73" s="453"/>
      <c r="IOK73" s="452"/>
      <c r="IOL73" s="452"/>
      <c r="ION73" s="452"/>
      <c r="IOO73" s="452"/>
      <c r="IOP73" s="453"/>
      <c r="IOQ73" s="452"/>
      <c r="IOR73" s="452"/>
      <c r="IOT73" s="452"/>
      <c r="IOU73" s="452"/>
      <c r="IOV73" s="453"/>
      <c r="IOW73" s="452"/>
      <c r="IOX73" s="452"/>
      <c r="IOZ73" s="452"/>
      <c r="IPA73" s="452"/>
      <c r="IPB73" s="453"/>
      <c r="IPC73" s="452"/>
      <c r="IPD73" s="452"/>
      <c r="IPF73" s="452"/>
      <c r="IPG73" s="452"/>
      <c r="IPH73" s="453"/>
      <c r="IPI73" s="452"/>
      <c r="IPJ73" s="452"/>
      <c r="IPL73" s="452"/>
      <c r="IPM73" s="452"/>
      <c r="IPN73" s="453"/>
      <c r="IPO73" s="452"/>
      <c r="IPP73" s="452"/>
      <c r="IPR73" s="452"/>
      <c r="IPS73" s="452"/>
      <c r="IPT73" s="453"/>
      <c r="IPU73" s="452"/>
      <c r="IPV73" s="452"/>
      <c r="IPX73" s="452"/>
      <c r="IPY73" s="452"/>
      <c r="IPZ73" s="453"/>
      <c r="IQA73" s="452"/>
      <c r="IQB73" s="452"/>
      <c r="IQD73" s="452"/>
      <c r="IQE73" s="452"/>
      <c r="IQF73" s="453"/>
      <c r="IQG73" s="452"/>
      <c r="IQH73" s="452"/>
      <c r="IQJ73" s="452"/>
      <c r="IQK73" s="452"/>
      <c r="IQL73" s="453"/>
      <c r="IQM73" s="452"/>
      <c r="IQN73" s="452"/>
      <c r="IQP73" s="452"/>
      <c r="IQQ73" s="452"/>
      <c r="IQR73" s="453"/>
      <c r="IQS73" s="452"/>
      <c r="IQT73" s="452"/>
      <c r="IQV73" s="452"/>
      <c r="IQW73" s="452"/>
      <c r="IQX73" s="453"/>
      <c r="IQY73" s="452"/>
      <c r="IQZ73" s="452"/>
      <c r="IRB73" s="452"/>
      <c r="IRC73" s="452"/>
      <c r="IRD73" s="453"/>
      <c r="IRE73" s="452"/>
      <c r="IRF73" s="452"/>
      <c r="IRH73" s="452"/>
      <c r="IRI73" s="452"/>
      <c r="IRJ73" s="453"/>
      <c r="IRK73" s="452"/>
      <c r="IRL73" s="452"/>
      <c r="IRN73" s="452"/>
      <c r="IRO73" s="452"/>
      <c r="IRP73" s="453"/>
      <c r="IRQ73" s="452"/>
      <c r="IRR73" s="452"/>
      <c r="IRT73" s="452"/>
      <c r="IRU73" s="452"/>
      <c r="IRV73" s="453"/>
      <c r="IRW73" s="452"/>
      <c r="IRX73" s="452"/>
      <c r="IRZ73" s="452"/>
      <c r="ISA73" s="452"/>
      <c r="ISB73" s="453"/>
      <c r="ISC73" s="452"/>
      <c r="ISD73" s="452"/>
      <c r="ISF73" s="452"/>
      <c r="ISG73" s="452"/>
      <c r="ISH73" s="453"/>
      <c r="ISI73" s="452"/>
      <c r="ISJ73" s="452"/>
      <c r="ISL73" s="452"/>
      <c r="ISM73" s="452"/>
      <c r="ISN73" s="453"/>
      <c r="ISO73" s="452"/>
      <c r="ISP73" s="452"/>
      <c r="ISR73" s="452"/>
      <c r="ISS73" s="452"/>
      <c r="IST73" s="453"/>
      <c r="ISU73" s="452"/>
      <c r="ISV73" s="452"/>
      <c r="ISX73" s="452"/>
      <c r="ISY73" s="452"/>
      <c r="ISZ73" s="453"/>
      <c r="ITA73" s="452"/>
      <c r="ITB73" s="452"/>
      <c r="ITD73" s="452"/>
      <c r="ITE73" s="452"/>
      <c r="ITF73" s="453"/>
      <c r="ITG73" s="452"/>
      <c r="ITH73" s="452"/>
      <c r="ITJ73" s="452"/>
      <c r="ITK73" s="452"/>
      <c r="ITL73" s="453"/>
      <c r="ITM73" s="452"/>
      <c r="ITN73" s="452"/>
      <c r="ITP73" s="452"/>
      <c r="ITQ73" s="452"/>
      <c r="ITR73" s="453"/>
      <c r="ITS73" s="452"/>
      <c r="ITT73" s="452"/>
      <c r="ITV73" s="452"/>
      <c r="ITW73" s="452"/>
      <c r="ITX73" s="453"/>
      <c r="ITY73" s="452"/>
      <c r="ITZ73" s="452"/>
      <c r="IUB73" s="452"/>
      <c r="IUC73" s="452"/>
      <c r="IUD73" s="453"/>
      <c r="IUE73" s="452"/>
      <c r="IUF73" s="452"/>
      <c r="IUH73" s="452"/>
      <c r="IUI73" s="452"/>
      <c r="IUJ73" s="453"/>
      <c r="IUK73" s="452"/>
      <c r="IUL73" s="452"/>
      <c r="IUN73" s="452"/>
      <c r="IUO73" s="452"/>
      <c r="IUP73" s="453"/>
      <c r="IUQ73" s="452"/>
      <c r="IUR73" s="452"/>
      <c r="IUT73" s="452"/>
      <c r="IUU73" s="452"/>
      <c r="IUV73" s="453"/>
      <c r="IUW73" s="452"/>
      <c r="IUX73" s="452"/>
      <c r="IUZ73" s="452"/>
      <c r="IVA73" s="452"/>
      <c r="IVB73" s="453"/>
      <c r="IVC73" s="452"/>
      <c r="IVD73" s="452"/>
      <c r="IVF73" s="452"/>
      <c r="IVG73" s="452"/>
      <c r="IVH73" s="453"/>
      <c r="IVI73" s="452"/>
      <c r="IVJ73" s="452"/>
      <c r="IVL73" s="452"/>
      <c r="IVM73" s="452"/>
      <c r="IVN73" s="453"/>
      <c r="IVO73" s="452"/>
      <c r="IVP73" s="452"/>
      <c r="IVR73" s="452"/>
      <c r="IVS73" s="452"/>
      <c r="IVT73" s="453"/>
      <c r="IVU73" s="452"/>
      <c r="IVV73" s="452"/>
      <c r="IVX73" s="452"/>
      <c r="IVY73" s="452"/>
      <c r="IVZ73" s="453"/>
      <c r="IWA73" s="452"/>
      <c r="IWB73" s="452"/>
      <c r="IWD73" s="452"/>
      <c r="IWE73" s="452"/>
      <c r="IWF73" s="453"/>
      <c r="IWG73" s="452"/>
      <c r="IWH73" s="452"/>
      <c r="IWJ73" s="452"/>
      <c r="IWK73" s="452"/>
      <c r="IWL73" s="453"/>
      <c r="IWM73" s="452"/>
      <c r="IWN73" s="452"/>
      <c r="IWP73" s="452"/>
      <c r="IWQ73" s="452"/>
      <c r="IWR73" s="453"/>
      <c r="IWS73" s="452"/>
      <c r="IWT73" s="452"/>
      <c r="IWV73" s="452"/>
      <c r="IWW73" s="452"/>
      <c r="IWX73" s="453"/>
      <c r="IWY73" s="452"/>
      <c r="IWZ73" s="452"/>
      <c r="IXB73" s="452"/>
      <c r="IXC73" s="452"/>
      <c r="IXD73" s="453"/>
      <c r="IXE73" s="452"/>
      <c r="IXF73" s="452"/>
      <c r="IXH73" s="452"/>
      <c r="IXI73" s="452"/>
      <c r="IXJ73" s="453"/>
      <c r="IXK73" s="452"/>
      <c r="IXL73" s="452"/>
      <c r="IXN73" s="452"/>
      <c r="IXO73" s="452"/>
      <c r="IXP73" s="453"/>
      <c r="IXQ73" s="452"/>
      <c r="IXR73" s="452"/>
      <c r="IXT73" s="452"/>
      <c r="IXU73" s="452"/>
      <c r="IXV73" s="453"/>
      <c r="IXW73" s="452"/>
      <c r="IXX73" s="452"/>
      <c r="IXZ73" s="452"/>
      <c r="IYA73" s="452"/>
      <c r="IYB73" s="453"/>
      <c r="IYC73" s="452"/>
      <c r="IYD73" s="452"/>
      <c r="IYF73" s="452"/>
      <c r="IYG73" s="452"/>
      <c r="IYH73" s="453"/>
      <c r="IYI73" s="452"/>
      <c r="IYJ73" s="452"/>
      <c r="IYL73" s="452"/>
      <c r="IYM73" s="452"/>
      <c r="IYN73" s="453"/>
      <c r="IYO73" s="452"/>
      <c r="IYP73" s="452"/>
      <c r="IYR73" s="452"/>
      <c r="IYS73" s="452"/>
      <c r="IYT73" s="453"/>
      <c r="IYU73" s="452"/>
      <c r="IYV73" s="452"/>
      <c r="IYX73" s="452"/>
      <c r="IYY73" s="452"/>
      <c r="IYZ73" s="453"/>
      <c r="IZA73" s="452"/>
      <c r="IZB73" s="452"/>
      <c r="IZD73" s="452"/>
      <c r="IZE73" s="452"/>
      <c r="IZF73" s="453"/>
      <c r="IZG73" s="452"/>
      <c r="IZH73" s="452"/>
      <c r="IZJ73" s="452"/>
      <c r="IZK73" s="452"/>
      <c r="IZL73" s="453"/>
      <c r="IZM73" s="452"/>
      <c r="IZN73" s="452"/>
      <c r="IZP73" s="452"/>
      <c r="IZQ73" s="452"/>
      <c r="IZR73" s="453"/>
      <c r="IZS73" s="452"/>
      <c r="IZT73" s="452"/>
      <c r="IZV73" s="452"/>
      <c r="IZW73" s="452"/>
      <c r="IZX73" s="453"/>
      <c r="IZY73" s="452"/>
      <c r="IZZ73" s="452"/>
      <c r="JAB73" s="452"/>
      <c r="JAC73" s="452"/>
      <c r="JAD73" s="453"/>
      <c r="JAE73" s="452"/>
      <c r="JAF73" s="452"/>
      <c r="JAH73" s="452"/>
      <c r="JAI73" s="452"/>
      <c r="JAJ73" s="453"/>
      <c r="JAK73" s="452"/>
      <c r="JAL73" s="452"/>
      <c r="JAN73" s="452"/>
      <c r="JAO73" s="452"/>
      <c r="JAP73" s="453"/>
      <c r="JAQ73" s="452"/>
      <c r="JAR73" s="452"/>
      <c r="JAT73" s="452"/>
      <c r="JAU73" s="452"/>
      <c r="JAV73" s="453"/>
      <c r="JAW73" s="452"/>
      <c r="JAX73" s="452"/>
      <c r="JAZ73" s="452"/>
      <c r="JBA73" s="452"/>
      <c r="JBB73" s="453"/>
      <c r="JBC73" s="452"/>
      <c r="JBD73" s="452"/>
      <c r="JBF73" s="452"/>
      <c r="JBG73" s="452"/>
      <c r="JBH73" s="453"/>
      <c r="JBI73" s="452"/>
      <c r="JBJ73" s="452"/>
      <c r="JBL73" s="452"/>
      <c r="JBM73" s="452"/>
      <c r="JBN73" s="453"/>
      <c r="JBO73" s="452"/>
      <c r="JBP73" s="452"/>
      <c r="JBR73" s="452"/>
      <c r="JBS73" s="452"/>
      <c r="JBT73" s="453"/>
      <c r="JBU73" s="452"/>
      <c r="JBV73" s="452"/>
      <c r="JBX73" s="452"/>
      <c r="JBY73" s="452"/>
      <c r="JBZ73" s="453"/>
      <c r="JCA73" s="452"/>
      <c r="JCB73" s="452"/>
      <c r="JCD73" s="452"/>
      <c r="JCE73" s="452"/>
      <c r="JCF73" s="453"/>
      <c r="JCG73" s="452"/>
      <c r="JCH73" s="452"/>
      <c r="JCJ73" s="452"/>
      <c r="JCK73" s="452"/>
      <c r="JCL73" s="453"/>
      <c r="JCM73" s="452"/>
      <c r="JCN73" s="452"/>
      <c r="JCP73" s="452"/>
      <c r="JCQ73" s="452"/>
      <c r="JCR73" s="453"/>
      <c r="JCS73" s="452"/>
      <c r="JCT73" s="452"/>
      <c r="JCV73" s="452"/>
      <c r="JCW73" s="452"/>
      <c r="JCX73" s="453"/>
      <c r="JCY73" s="452"/>
      <c r="JCZ73" s="452"/>
      <c r="JDB73" s="452"/>
      <c r="JDC73" s="452"/>
      <c r="JDD73" s="453"/>
      <c r="JDE73" s="452"/>
      <c r="JDF73" s="452"/>
      <c r="JDH73" s="452"/>
      <c r="JDI73" s="452"/>
      <c r="JDJ73" s="453"/>
      <c r="JDK73" s="452"/>
      <c r="JDL73" s="452"/>
      <c r="JDN73" s="452"/>
      <c r="JDO73" s="452"/>
      <c r="JDP73" s="453"/>
      <c r="JDQ73" s="452"/>
      <c r="JDR73" s="452"/>
      <c r="JDT73" s="452"/>
      <c r="JDU73" s="452"/>
      <c r="JDV73" s="453"/>
      <c r="JDW73" s="452"/>
      <c r="JDX73" s="452"/>
      <c r="JDZ73" s="452"/>
      <c r="JEA73" s="452"/>
      <c r="JEB73" s="453"/>
      <c r="JEC73" s="452"/>
      <c r="JED73" s="452"/>
      <c r="JEF73" s="452"/>
      <c r="JEG73" s="452"/>
      <c r="JEH73" s="453"/>
      <c r="JEI73" s="452"/>
      <c r="JEJ73" s="452"/>
      <c r="JEL73" s="452"/>
      <c r="JEM73" s="452"/>
      <c r="JEN73" s="453"/>
      <c r="JEO73" s="452"/>
      <c r="JEP73" s="452"/>
      <c r="JER73" s="452"/>
      <c r="JES73" s="452"/>
      <c r="JET73" s="453"/>
      <c r="JEU73" s="452"/>
      <c r="JEV73" s="452"/>
      <c r="JEX73" s="452"/>
      <c r="JEY73" s="452"/>
      <c r="JEZ73" s="453"/>
      <c r="JFA73" s="452"/>
      <c r="JFB73" s="452"/>
      <c r="JFD73" s="452"/>
      <c r="JFE73" s="452"/>
      <c r="JFF73" s="453"/>
      <c r="JFG73" s="452"/>
      <c r="JFH73" s="452"/>
      <c r="JFJ73" s="452"/>
      <c r="JFK73" s="452"/>
      <c r="JFL73" s="453"/>
      <c r="JFM73" s="452"/>
      <c r="JFN73" s="452"/>
      <c r="JFP73" s="452"/>
      <c r="JFQ73" s="452"/>
      <c r="JFR73" s="453"/>
      <c r="JFS73" s="452"/>
      <c r="JFT73" s="452"/>
      <c r="JFV73" s="452"/>
      <c r="JFW73" s="452"/>
      <c r="JFX73" s="453"/>
      <c r="JFY73" s="452"/>
      <c r="JFZ73" s="452"/>
      <c r="JGB73" s="452"/>
      <c r="JGC73" s="452"/>
      <c r="JGD73" s="453"/>
      <c r="JGE73" s="452"/>
      <c r="JGF73" s="452"/>
      <c r="JGH73" s="452"/>
      <c r="JGI73" s="452"/>
      <c r="JGJ73" s="453"/>
      <c r="JGK73" s="452"/>
      <c r="JGL73" s="452"/>
      <c r="JGN73" s="452"/>
      <c r="JGO73" s="452"/>
      <c r="JGP73" s="453"/>
      <c r="JGQ73" s="452"/>
      <c r="JGR73" s="452"/>
      <c r="JGT73" s="452"/>
      <c r="JGU73" s="452"/>
      <c r="JGV73" s="453"/>
      <c r="JGW73" s="452"/>
      <c r="JGX73" s="452"/>
      <c r="JGZ73" s="452"/>
      <c r="JHA73" s="452"/>
      <c r="JHB73" s="453"/>
      <c r="JHC73" s="452"/>
      <c r="JHD73" s="452"/>
      <c r="JHF73" s="452"/>
      <c r="JHG73" s="452"/>
      <c r="JHH73" s="453"/>
      <c r="JHI73" s="452"/>
      <c r="JHJ73" s="452"/>
      <c r="JHL73" s="452"/>
      <c r="JHM73" s="452"/>
      <c r="JHN73" s="453"/>
      <c r="JHO73" s="452"/>
      <c r="JHP73" s="452"/>
      <c r="JHR73" s="452"/>
      <c r="JHS73" s="452"/>
      <c r="JHT73" s="453"/>
      <c r="JHU73" s="452"/>
      <c r="JHV73" s="452"/>
      <c r="JHX73" s="452"/>
      <c r="JHY73" s="452"/>
      <c r="JHZ73" s="453"/>
      <c r="JIA73" s="452"/>
      <c r="JIB73" s="452"/>
      <c r="JID73" s="452"/>
      <c r="JIE73" s="452"/>
      <c r="JIF73" s="453"/>
      <c r="JIG73" s="452"/>
      <c r="JIH73" s="452"/>
      <c r="JIJ73" s="452"/>
      <c r="JIK73" s="452"/>
      <c r="JIL73" s="453"/>
      <c r="JIM73" s="452"/>
      <c r="JIN73" s="452"/>
      <c r="JIP73" s="452"/>
      <c r="JIQ73" s="452"/>
      <c r="JIR73" s="453"/>
      <c r="JIS73" s="452"/>
      <c r="JIT73" s="452"/>
      <c r="JIV73" s="452"/>
      <c r="JIW73" s="452"/>
      <c r="JIX73" s="453"/>
      <c r="JIY73" s="452"/>
      <c r="JIZ73" s="452"/>
      <c r="JJB73" s="452"/>
      <c r="JJC73" s="452"/>
      <c r="JJD73" s="453"/>
      <c r="JJE73" s="452"/>
      <c r="JJF73" s="452"/>
      <c r="JJH73" s="452"/>
      <c r="JJI73" s="452"/>
      <c r="JJJ73" s="453"/>
      <c r="JJK73" s="452"/>
      <c r="JJL73" s="452"/>
      <c r="JJN73" s="452"/>
      <c r="JJO73" s="452"/>
      <c r="JJP73" s="453"/>
      <c r="JJQ73" s="452"/>
      <c r="JJR73" s="452"/>
      <c r="JJT73" s="452"/>
      <c r="JJU73" s="452"/>
      <c r="JJV73" s="453"/>
      <c r="JJW73" s="452"/>
      <c r="JJX73" s="452"/>
      <c r="JJZ73" s="452"/>
      <c r="JKA73" s="452"/>
      <c r="JKB73" s="453"/>
      <c r="JKC73" s="452"/>
      <c r="JKD73" s="452"/>
      <c r="JKF73" s="452"/>
      <c r="JKG73" s="452"/>
      <c r="JKH73" s="453"/>
      <c r="JKI73" s="452"/>
      <c r="JKJ73" s="452"/>
      <c r="JKL73" s="452"/>
      <c r="JKM73" s="452"/>
      <c r="JKN73" s="453"/>
      <c r="JKO73" s="452"/>
      <c r="JKP73" s="452"/>
      <c r="JKR73" s="452"/>
      <c r="JKS73" s="452"/>
      <c r="JKT73" s="453"/>
      <c r="JKU73" s="452"/>
      <c r="JKV73" s="452"/>
      <c r="JKX73" s="452"/>
      <c r="JKY73" s="452"/>
      <c r="JKZ73" s="453"/>
      <c r="JLA73" s="452"/>
      <c r="JLB73" s="452"/>
      <c r="JLD73" s="452"/>
      <c r="JLE73" s="452"/>
      <c r="JLF73" s="453"/>
      <c r="JLG73" s="452"/>
      <c r="JLH73" s="452"/>
      <c r="JLJ73" s="452"/>
      <c r="JLK73" s="452"/>
      <c r="JLL73" s="453"/>
      <c r="JLM73" s="452"/>
      <c r="JLN73" s="452"/>
      <c r="JLP73" s="452"/>
      <c r="JLQ73" s="452"/>
      <c r="JLR73" s="453"/>
      <c r="JLS73" s="452"/>
      <c r="JLT73" s="452"/>
      <c r="JLV73" s="452"/>
      <c r="JLW73" s="452"/>
      <c r="JLX73" s="453"/>
      <c r="JLY73" s="452"/>
      <c r="JLZ73" s="452"/>
      <c r="JMB73" s="452"/>
      <c r="JMC73" s="452"/>
      <c r="JMD73" s="453"/>
      <c r="JME73" s="452"/>
      <c r="JMF73" s="452"/>
      <c r="JMH73" s="452"/>
      <c r="JMI73" s="452"/>
      <c r="JMJ73" s="453"/>
      <c r="JMK73" s="452"/>
      <c r="JML73" s="452"/>
      <c r="JMN73" s="452"/>
      <c r="JMO73" s="452"/>
      <c r="JMP73" s="453"/>
      <c r="JMQ73" s="452"/>
      <c r="JMR73" s="452"/>
      <c r="JMT73" s="452"/>
      <c r="JMU73" s="452"/>
      <c r="JMV73" s="453"/>
      <c r="JMW73" s="452"/>
      <c r="JMX73" s="452"/>
      <c r="JMZ73" s="452"/>
      <c r="JNA73" s="452"/>
      <c r="JNB73" s="453"/>
      <c r="JNC73" s="452"/>
      <c r="JND73" s="452"/>
      <c r="JNF73" s="452"/>
      <c r="JNG73" s="452"/>
      <c r="JNH73" s="453"/>
      <c r="JNI73" s="452"/>
      <c r="JNJ73" s="452"/>
      <c r="JNL73" s="452"/>
      <c r="JNM73" s="452"/>
      <c r="JNN73" s="453"/>
      <c r="JNO73" s="452"/>
      <c r="JNP73" s="452"/>
      <c r="JNR73" s="452"/>
      <c r="JNS73" s="452"/>
      <c r="JNT73" s="453"/>
      <c r="JNU73" s="452"/>
      <c r="JNV73" s="452"/>
      <c r="JNX73" s="452"/>
      <c r="JNY73" s="452"/>
      <c r="JNZ73" s="453"/>
      <c r="JOA73" s="452"/>
      <c r="JOB73" s="452"/>
      <c r="JOD73" s="452"/>
      <c r="JOE73" s="452"/>
      <c r="JOF73" s="453"/>
      <c r="JOG73" s="452"/>
      <c r="JOH73" s="452"/>
      <c r="JOJ73" s="452"/>
      <c r="JOK73" s="452"/>
      <c r="JOL73" s="453"/>
      <c r="JOM73" s="452"/>
      <c r="JON73" s="452"/>
      <c r="JOP73" s="452"/>
      <c r="JOQ73" s="452"/>
      <c r="JOR73" s="453"/>
      <c r="JOS73" s="452"/>
      <c r="JOT73" s="452"/>
      <c r="JOV73" s="452"/>
      <c r="JOW73" s="452"/>
      <c r="JOX73" s="453"/>
      <c r="JOY73" s="452"/>
      <c r="JOZ73" s="452"/>
      <c r="JPB73" s="452"/>
      <c r="JPC73" s="452"/>
      <c r="JPD73" s="453"/>
      <c r="JPE73" s="452"/>
      <c r="JPF73" s="452"/>
      <c r="JPH73" s="452"/>
      <c r="JPI73" s="452"/>
      <c r="JPJ73" s="453"/>
      <c r="JPK73" s="452"/>
      <c r="JPL73" s="452"/>
      <c r="JPN73" s="452"/>
      <c r="JPO73" s="452"/>
      <c r="JPP73" s="453"/>
      <c r="JPQ73" s="452"/>
      <c r="JPR73" s="452"/>
      <c r="JPT73" s="452"/>
      <c r="JPU73" s="452"/>
      <c r="JPV73" s="453"/>
      <c r="JPW73" s="452"/>
      <c r="JPX73" s="452"/>
      <c r="JPZ73" s="452"/>
      <c r="JQA73" s="452"/>
      <c r="JQB73" s="453"/>
      <c r="JQC73" s="452"/>
      <c r="JQD73" s="452"/>
      <c r="JQF73" s="452"/>
      <c r="JQG73" s="452"/>
      <c r="JQH73" s="453"/>
      <c r="JQI73" s="452"/>
      <c r="JQJ73" s="452"/>
      <c r="JQL73" s="452"/>
      <c r="JQM73" s="452"/>
      <c r="JQN73" s="453"/>
      <c r="JQO73" s="452"/>
      <c r="JQP73" s="452"/>
      <c r="JQR73" s="452"/>
      <c r="JQS73" s="452"/>
      <c r="JQT73" s="453"/>
      <c r="JQU73" s="452"/>
      <c r="JQV73" s="452"/>
      <c r="JQX73" s="452"/>
      <c r="JQY73" s="452"/>
      <c r="JQZ73" s="453"/>
      <c r="JRA73" s="452"/>
      <c r="JRB73" s="452"/>
      <c r="JRD73" s="452"/>
      <c r="JRE73" s="452"/>
      <c r="JRF73" s="453"/>
      <c r="JRG73" s="452"/>
      <c r="JRH73" s="452"/>
      <c r="JRJ73" s="452"/>
      <c r="JRK73" s="452"/>
      <c r="JRL73" s="453"/>
      <c r="JRM73" s="452"/>
      <c r="JRN73" s="452"/>
      <c r="JRP73" s="452"/>
      <c r="JRQ73" s="452"/>
      <c r="JRR73" s="453"/>
      <c r="JRS73" s="452"/>
      <c r="JRT73" s="452"/>
      <c r="JRV73" s="452"/>
      <c r="JRW73" s="452"/>
      <c r="JRX73" s="453"/>
      <c r="JRY73" s="452"/>
      <c r="JRZ73" s="452"/>
      <c r="JSB73" s="452"/>
      <c r="JSC73" s="452"/>
      <c r="JSD73" s="453"/>
      <c r="JSE73" s="452"/>
      <c r="JSF73" s="452"/>
      <c r="JSH73" s="452"/>
      <c r="JSI73" s="452"/>
      <c r="JSJ73" s="453"/>
      <c r="JSK73" s="452"/>
      <c r="JSL73" s="452"/>
      <c r="JSN73" s="452"/>
      <c r="JSO73" s="452"/>
      <c r="JSP73" s="453"/>
      <c r="JSQ73" s="452"/>
      <c r="JSR73" s="452"/>
      <c r="JST73" s="452"/>
      <c r="JSU73" s="452"/>
      <c r="JSV73" s="453"/>
      <c r="JSW73" s="452"/>
      <c r="JSX73" s="452"/>
      <c r="JSZ73" s="452"/>
      <c r="JTA73" s="452"/>
      <c r="JTB73" s="453"/>
      <c r="JTC73" s="452"/>
      <c r="JTD73" s="452"/>
      <c r="JTF73" s="452"/>
      <c r="JTG73" s="452"/>
      <c r="JTH73" s="453"/>
      <c r="JTI73" s="452"/>
      <c r="JTJ73" s="452"/>
      <c r="JTL73" s="452"/>
      <c r="JTM73" s="452"/>
      <c r="JTN73" s="453"/>
      <c r="JTO73" s="452"/>
      <c r="JTP73" s="452"/>
      <c r="JTR73" s="452"/>
      <c r="JTS73" s="452"/>
      <c r="JTT73" s="453"/>
      <c r="JTU73" s="452"/>
      <c r="JTV73" s="452"/>
      <c r="JTX73" s="452"/>
      <c r="JTY73" s="452"/>
      <c r="JTZ73" s="453"/>
      <c r="JUA73" s="452"/>
      <c r="JUB73" s="452"/>
      <c r="JUD73" s="452"/>
      <c r="JUE73" s="452"/>
      <c r="JUF73" s="453"/>
      <c r="JUG73" s="452"/>
      <c r="JUH73" s="452"/>
      <c r="JUJ73" s="452"/>
      <c r="JUK73" s="452"/>
      <c r="JUL73" s="453"/>
      <c r="JUM73" s="452"/>
      <c r="JUN73" s="452"/>
      <c r="JUP73" s="452"/>
      <c r="JUQ73" s="452"/>
      <c r="JUR73" s="453"/>
      <c r="JUS73" s="452"/>
      <c r="JUT73" s="452"/>
      <c r="JUV73" s="452"/>
      <c r="JUW73" s="452"/>
      <c r="JUX73" s="453"/>
      <c r="JUY73" s="452"/>
      <c r="JUZ73" s="452"/>
      <c r="JVB73" s="452"/>
      <c r="JVC73" s="452"/>
      <c r="JVD73" s="453"/>
      <c r="JVE73" s="452"/>
      <c r="JVF73" s="452"/>
      <c r="JVH73" s="452"/>
      <c r="JVI73" s="452"/>
      <c r="JVJ73" s="453"/>
      <c r="JVK73" s="452"/>
      <c r="JVL73" s="452"/>
      <c r="JVN73" s="452"/>
      <c r="JVO73" s="452"/>
      <c r="JVP73" s="453"/>
      <c r="JVQ73" s="452"/>
      <c r="JVR73" s="452"/>
      <c r="JVT73" s="452"/>
      <c r="JVU73" s="452"/>
      <c r="JVV73" s="453"/>
      <c r="JVW73" s="452"/>
      <c r="JVX73" s="452"/>
      <c r="JVZ73" s="452"/>
      <c r="JWA73" s="452"/>
      <c r="JWB73" s="453"/>
      <c r="JWC73" s="452"/>
      <c r="JWD73" s="452"/>
      <c r="JWF73" s="452"/>
      <c r="JWG73" s="452"/>
      <c r="JWH73" s="453"/>
      <c r="JWI73" s="452"/>
      <c r="JWJ73" s="452"/>
      <c r="JWL73" s="452"/>
      <c r="JWM73" s="452"/>
      <c r="JWN73" s="453"/>
      <c r="JWO73" s="452"/>
      <c r="JWP73" s="452"/>
      <c r="JWR73" s="452"/>
      <c r="JWS73" s="452"/>
      <c r="JWT73" s="453"/>
      <c r="JWU73" s="452"/>
      <c r="JWV73" s="452"/>
      <c r="JWX73" s="452"/>
      <c r="JWY73" s="452"/>
      <c r="JWZ73" s="453"/>
      <c r="JXA73" s="452"/>
      <c r="JXB73" s="452"/>
      <c r="JXD73" s="452"/>
      <c r="JXE73" s="452"/>
      <c r="JXF73" s="453"/>
      <c r="JXG73" s="452"/>
      <c r="JXH73" s="452"/>
      <c r="JXJ73" s="452"/>
      <c r="JXK73" s="452"/>
      <c r="JXL73" s="453"/>
      <c r="JXM73" s="452"/>
      <c r="JXN73" s="452"/>
      <c r="JXP73" s="452"/>
      <c r="JXQ73" s="452"/>
      <c r="JXR73" s="453"/>
      <c r="JXS73" s="452"/>
      <c r="JXT73" s="452"/>
      <c r="JXV73" s="452"/>
      <c r="JXW73" s="452"/>
      <c r="JXX73" s="453"/>
      <c r="JXY73" s="452"/>
      <c r="JXZ73" s="452"/>
      <c r="JYB73" s="452"/>
      <c r="JYC73" s="452"/>
      <c r="JYD73" s="453"/>
      <c r="JYE73" s="452"/>
      <c r="JYF73" s="452"/>
      <c r="JYH73" s="452"/>
      <c r="JYI73" s="452"/>
      <c r="JYJ73" s="453"/>
      <c r="JYK73" s="452"/>
      <c r="JYL73" s="452"/>
      <c r="JYN73" s="452"/>
      <c r="JYO73" s="452"/>
      <c r="JYP73" s="453"/>
      <c r="JYQ73" s="452"/>
      <c r="JYR73" s="452"/>
      <c r="JYT73" s="452"/>
      <c r="JYU73" s="452"/>
      <c r="JYV73" s="453"/>
      <c r="JYW73" s="452"/>
      <c r="JYX73" s="452"/>
      <c r="JYZ73" s="452"/>
      <c r="JZA73" s="452"/>
      <c r="JZB73" s="453"/>
      <c r="JZC73" s="452"/>
      <c r="JZD73" s="452"/>
      <c r="JZF73" s="452"/>
      <c r="JZG73" s="452"/>
      <c r="JZH73" s="453"/>
      <c r="JZI73" s="452"/>
      <c r="JZJ73" s="452"/>
      <c r="JZL73" s="452"/>
      <c r="JZM73" s="452"/>
      <c r="JZN73" s="453"/>
      <c r="JZO73" s="452"/>
      <c r="JZP73" s="452"/>
      <c r="JZR73" s="452"/>
      <c r="JZS73" s="452"/>
      <c r="JZT73" s="453"/>
      <c r="JZU73" s="452"/>
      <c r="JZV73" s="452"/>
      <c r="JZX73" s="452"/>
      <c r="JZY73" s="452"/>
      <c r="JZZ73" s="453"/>
      <c r="KAA73" s="452"/>
      <c r="KAB73" s="452"/>
      <c r="KAD73" s="452"/>
      <c r="KAE73" s="452"/>
      <c r="KAF73" s="453"/>
      <c r="KAG73" s="452"/>
      <c r="KAH73" s="452"/>
      <c r="KAJ73" s="452"/>
      <c r="KAK73" s="452"/>
      <c r="KAL73" s="453"/>
      <c r="KAM73" s="452"/>
      <c r="KAN73" s="452"/>
      <c r="KAP73" s="452"/>
      <c r="KAQ73" s="452"/>
      <c r="KAR73" s="453"/>
      <c r="KAS73" s="452"/>
      <c r="KAT73" s="452"/>
      <c r="KAV73" s="452"/>
      <c r="KAW73" s="452"/>
      <c r="KAX73" s="453"/>
      <c r="KAY73" s="452"/>
      <c r="KAZ73" s="452"/>
      <c r="KBB73" s="452"/>
      <c r="KBC73" s="452"/>
      <c r="KBD73" s="453"/>
      <c r="KBE73" s="452"/>
      <c r="KBF73" s="452"/>
      <c r="KBH73" s="452"/>
      <c r="KBI73" s="452"/>
      <c r="KBJ73" s="453"/>
      <c r="KBK73" s="452"/>
      <c r="KBL73" s="452"/>
      <c r="KBN73" s="452"/>
      <c r="KBO73" s="452"/>
      <c r="KBP73" s="453"/>
      <c r="KBQ73" s="452"/>
      <c r="KBR73" s="452"/>
      <c r="KBT73" s="452"/>
      <c r="KBU73" s="452"/>
      <c r="KBV73" s="453"/>
      <c r="KBW73" s="452"/>
      <c r="KBX73" s="452"/>
      <c r="KBZ73" s="452"/>
      <c r="KCA73" s="452"/>
      <c r="KCB73" s="453"/>
      <c r="KCC73" s="452"/>
      <c r="KCD73" s="452"/>
      <c r="KCF73" s="452"/>
      <c r="KCG73" s="452"/>
      <c r="KCH73" s="453"/>
      <c r="KCI73" s="452"/>
      <c r="KCJ73" s="452"/>
      <c r="KCL73" s="452"/>
      <c r="KCM73" s="452"/>
      <c r="KCN73" s="453"/>
      <c r="KCO73" s="452"/>
      <c r="KCP73" s="452"/>
      <c r="KCR73" s="452"/>
      <c r="KCS73" s="452"/>
      <c r="KCT73" s="453"/>
      <c r="KCU73" s="452"/>
      <c r="KCV73" s="452"/>
      <c r="KCX73" s="452"/>
      <c r="KCY73" s="452"/>
      <c r="KCZ73" s="453"/>
      <c r="KDA73" s="452"/>
      <c r="KDB73" s="452"/>
      <c r="KDD73" s="452"/>
      <c r="KDE73" s="452"/>
      <c r="KDF73" s="453"/>
      <c r="KDG73" s="452"/>
      <c r="KDH73" s="452"/>
      <c r="KDJ73" s="452"/>
      <c r="KDK73" s="452"/>
      <c r="KDL73" s="453"/>
      <c r="KDM73" s="452"/>
      <c r="KDN73" s="452"/>
      <c r="KDP73" s="452"/>
      <c r="KDQ73" s="452"/>
      <c r="KDR73" s="453"/>
      <c r="KDS73" s="452"/>
      <c r="KDT73" s="452"/>
      <c r="KDV73" s="452"/>
      <c r="KDW73" s="452"/>
      <c r="KDX73" s="453"/>
      <c r="KDY73" s="452"/>
      <c r="KDZ73" s="452"/>
      <c r="KEB73" s="452"/>
      <c r="KEC73" s="452"/>
      <c r="KED73" s="453"/>
      <c r="KEE73" s="452"/>
      <c r="KEF73" s="452"/>
      <c r="KEH73" s="452"/>
      <c r="KEI73" s="452"/>
      <c r="KEJ73" s="453"/>
      <c r="KEK73" s="452"/>
      <c r="KEL73" s="452"/>
      <c r="KEN73" s="452"/>
      <c r="KEO73" s="452"/>
      <c r="KEP73" s="453"/>
      <c r="KEQ73" s="452"/>
      <c r="KER73" s="452"/>
      <c r="KET73" s="452"/>
      <c r="KEU73" s="452"/>
      <c r="KEV73" s="453"/>
      <c r="KEW73" s="452"/>
      <c r="KEX73" s="452"/>
      <c r="KEZ73" s="452"/>
      <c r="KFA73" s="452"/>
      <c r="KFB73" s="453"/>
      <c r="KFC73" s="452"/>
      <c r="KFD73" s="452"/>
      <c r="KFF73" s="452"/>
      <c r="KFG73" s="452"/>
      <c r="KFH73" s="453"/>
      <c r="KFI73" s="452"/>
      <c r="KFJ73" s="452"/>
      <c r="KFL73" s="452"/>
      <c r="KFM73" s="452"/>
      <c r="KFN73" s="453"/>
      <c r="KFO73" s="452"/>
      <c r="KFP73" s="452"/>
      <c r="KFR73" s="452"/>
      <c r="KFS73" s="452"/>
      <c r="KFT73" s="453"/>
      <c r="KFU73" s="452"/>
      <c r="KFV73" s="452"/>
      <c r="KFX73" s="452"/>
      <c r="KFY73" s="452"/>
      <c r="KFZ73" s="453"/>
      <c r="KGA73" s="452"/>
      <c r="KGB73" s="452"/>
      <c r="KGD73" s="452"/>
      <c r="KGE73" s="452"/>
      <c r="KGF73" s="453"/>
      <c r="KGG73" s="452"/>
      <c r="KGH73" s="452"/>
      <c r="KGJ73" s="452"/>
      <c r="KGK73" s="452"/>
      <c r="KGL73" s="453"/>
      <c r="KGM73" s="452"/>
      <c r="KGN73" s="452"/>
      <c r="KGP73" s="452"/>
      <c r="KGQ73" s="452"/>
      <c r="KGR73" s="453"/>
      <c r="KGS73" s="452"/>
      <c r="KGT73" s="452"/>
      <c r="KGV73" s="452"/>
      <c r="KGW73" s="452"/>
      <c r="KGX73" s="453"/>
      <c r="KGY73" s="452"/>
      <c r="KGZ73" s="452"/>
      <c r="KHB73" s="452"/>
      <c r="KHC73" s="452"/>
      <c r="KHD73" s="453"/>
      <c r="KHE73" s="452"/>
      <c r="KHF73" s="452"/>
      <c r="KHH73" s="452"/>
      <c r="KHI73" s="452"/>
      <c r="KHJ73" s="453"/>
      <c r="KHK73" s="452"/>
      <c r="KHL73" s="452"/>
      <c r="KHN73" s="452"/>
      <c r="KHO73" s="452"/>
      <c r="KHP73" s="453"/>
      <c r="KHQ73" s="452"/>
      <c r="KHR73" s="452"/>
      <c r="KHT73" s="452"/>
      <c r="KHU73" s="452"/>
      <c r="KHV73" s="453"/>
      <c r="KHW73" s="452"/>
      <c r="KHX73" s="452"/>
      <c r="KHZ73" s="452"/>
      <c r="KIA73" s="452"/>
      <c r="KIB73" s="453"/>
      <c r="KIC73" s="452"/>
      <c r="KID73" s="452"/>
      <c r="KIF73" s="452"/>
      <c r="KIG73" s="452"/>
      <c r="KIH73" s="453"/>
      <c r="KII73" s="452"/>
      <c r="KIJ73" s="452"/>
      <c r="KIL73" s="452"/>
      <c r="KIM73" s="452"/>
      <c r="KIN73" s="453"/>
      <c r="KIO73" s="452"/>
      <c r="KIP73" s="452"/>
      <c r="KIR73" s="452"/>
      <c r="KIS73" s="452"/>
      <c r="KIT73" s="453"/>
      <c r="KIU73" s="452"/>
      <c r="KIV73" s="452"/>
      <c r="KIX73" s="452"/>
      <c r="KIY73" s="452"/>
      <c r="KIZ73" s="453"/>
      <c r="KJA73" s="452"/>
      <c r="KJB73" s="452"/>
      <c r="KJD73" s="452"/>
      <c r="KJE73" s="452"/>
      <c r="KJF73" s="453"/>
      <c r="KJG73" s="452"/>
      <c r="KJH73" s="452"/>
      <c r="KJJ73" s="452"/>
      <c r="KJK73" s="452"/>
      <c r="KJL73" s="453"/>
      <c r="KJM73" s="452"/>
      <c r="KJN73" s="452"/>
      <c r="KJP73" s="452"/>
      <c r="KJQ73" s="452"/>
      <c r="KJR73" s="453"/>
      <c r="KJS73" s="452"/>
      <c r="KJT73" s="452"/>
      <c r="KJV73" s="452"/>
      <c r="KJW73" s="452"/>
      <c r="KJX73" s="453"/>
      <c r="KJY73" s="452"/>
      <c r="KJZ73" s="452"/>
      <c r="KKB73" s="452"/>
      <c r="KKC73" s="452"/>
      <c r="KKD73" s="453"/>
      <c r="KKE73" s="452"/>
      <c r="KKF73" s="452"/>
      <c r="KKH73" s="452"/>
      <c r="KKI73" s="452"/>
      <c r="KKJ73" s="453"/>
      <c r="KKK73" s="452"/>
      <c r="KKL73" s="452"/>
      <c r="KKN73" s="452"/>
      <c r="KKO73" s="452"/>
      <c r="KKP73" s="453"/>
      <c r="KKQ73" s="452"/>
      <c r="KKR73" s="452"/>
      <c r="KKT73" s="452"/>
      <c r="KKU73" s="452"/>
      <c r="KKV73" s="453"/>
      <c r="KKW73" s="452"/>
      <c r="KKX73" s="452"/>
      <c r="KKZ73" s="452"/>
      <c r="KLA73" s="452"/>
      <c r="KLB73" s="453"/>
      <c r="KLC73" s="452"/>
      <c r="KLD73" s="452"/>
      <c r="KLF73" s="452"/>
      <c r="KLG73" s="452"/>
      <c r="KLH73" s="453"/>
      <c r="KLI73" s="452"/>
      <c r="KLJ73" s="452"/>
      <c r="KLL73" s="452"/>
      <c r="KLM73" s="452"/>
      <c r="KLN73" s="453"/>
      <c r="KLO73" s="452"/>
      <c r="KLP73" s="452"/>
      <c r="KLR73" s="452"/>
      <c r="KLS73" s="452"/>
      <c r="KLT73" s="453"/>
      <c r="KLU73" s="452"/>
      <c r="KLV73" s="452"/>
      <c r="KLX73" s="452"/>
      <c r="KLY73" s="452"/>
      <c r="KLZ73" s="453"/>
      <c r="KMA73" s="452"/>
      <c r="KMB73" s="452"/>
      <c r="KMD73" s="452"/>
      <c r="KME73" s="452"/>
      <c r="KMF73" s="453"/>
      <c r="KMG73" s="452"/>
      <c r="KMH73" s="452"/>
      <c r="KMJ73" s="452"/>
      <c r="KMK73" s="452"/>
      <c r="KML73" s="453"/>
      <c r="KMM73" s="452"/>
      <c r="KMN73" s="452"/>
      <c r="KMP73" s="452"/>
      <c r="KMQ73" s="452"/>
      <c r="KMR73" s="453"/>
      <c r="KMS73" s="452"/>
      <c r="KMT73" s="452"/>
      <c r="KMV73" s="452"/>
      <c r="KMW73" s="452"/>
      <c r="KMX73" s="453"/>
      <c r="KMY73" s="452"/>
      <c r="KMZ73" s="452"/>
      <c r="KNB73" s="452"/>
      <c r="KNC73" s="452"/>
      <c r="KND73" s="453"/>
      <c r="KNE73" s="452"/>
      <c r="KNF73" s="452"/>
      <c r="KNH73" s="452"/>
      <c r="KNI73" s="452"/>
      <c r="KNJ73" s="453"/>
      <c r="KNK73" s="452"/>
      <c r="KNL73" s="452"/>
      <c r="KNN73" s="452"/>
      <c r="KNO73" s="452"/>
      <c r="KNP73" s="453"/>
      <c r="KNQ73" s="452"/>
      <c r="KNR73" s="452"/>
      <c r="KNT73" s="452"/>
      <c r="KNU73" s="452"/>
      <c r="KNV73" s="453"/>
      <c r="KNW73" s="452"/>
      <c r="KNX73" s="452"/>
      <c r="KNZ73" s="452"/>
      <c r="KOA73" s="452"/>
      <c r="KOB73" s="453"/>
      <c r="KOC73" s="452"/>
      <c r="KOD73" s="452"/>
      <c r="KOF73" s="452"/>
      <c r="KOG73" s="452"/>
      <c r="KOH73" s="453"/>
      <c r="KOI73" s="452"/>
      <c r="KOJ73" s="452"/>
      <c r="KOL73" s="452"/>
      <c r="KOM73" s="452"/>
      <c r="KON73" s="453"/>
      <c r="KOO73" s="452"/>
      <c r="KOP73" s="452"/>
      <c r="KOR73" s="452"/>
      <c r="KOS73" s="452"/>
      <c r="KOT73" s="453"/>
      <c r="KOU73" s="452"/>
      <c r="KOV73" s="452"/>
      <c r="KOX73" s="452"/>
      <c r="KOY73" s="452"/>
      <c r="KOZ73" s="453"/>
      <c r="KPA73" s="452"/>
      <c r="KPB73" s="452"/>
      <c r="KPD73" s="452"/>
      <c r="KPE73" s="452"/>
      <c r="KPF73" s="453"/>
      <c r="KPG73" s="452"/>
      <c r="KPH73" s="452"/>
      <c r="KPJ73" s="452"/>
      <c r="KPK73" s="452"/>
      <c r="KPL73" s="453"/>
      <c r="KPM73" s="452"/>
      <c r="KPN73" s="452"/>
      <c r="KPP73" s="452"/>
      <c r="KPQ73" s="452"/>
      <c r="KPR73" s="453"/>
      <c r="KPS73" s="452"/>
      <c r="KPT73" s="452"/>
      <c r="KPV73" s="452"/>
      <c r="KPW73" s="452"/>
      <c r="KPX73" s="453"/>
      <c r="KPY73" s="452"/>
      <c r="KPZ73" s="452"/>
      <c r="KQB73" s="452"/>
      <c r="KQC73" s="452"/>
      <c r="KQD73" s="453"/>
      <c r="KQE73" s="452"/>
      <c r="KQF73" s="452"/>
      <c r="KQH73" s="452"/>
      <c r="KQI73" s="452"/>
      <c r="KQJ73" s="453"/>
      <c r="KQK73" s="452"/>
      <c r="KQL73" s="452"/>
      <c r="KQN73" s="452"/>
      <c r="KQO73" s="452"/>
      <c r="KQP73" s="453"/>
      <c r="KQQ73" s="452"/>
      <c r="KQR73" s="452"/>
      <c r="KQT73" s="452"/>
      <c r="KQU73" s="452"/>
      <c r="KQV73" s="453"/>
      <c r="KQW73" s="452"/>
      <c r="KQX73" s="452"/>
      <c r="KQZ73" s="452"/>
      <c r="KRA73" s="452"/>
      <c r="KRB73" s="453"/>
      <c r="KRC73" s="452"/>
      <c r="KRD73" s="452"/>
      <c r="KRF73" s="452"/>
      <c r="KRG73" s="452"/>
      <c r="KRH73" s="453"/>
      <c r="KRI73" s="452"/>
      <c r="KRJ73" s="452"/>
      <c r="KRL73" s="452"/>
      <c r="KRM73" s="452"/>
      <c r="KRN73" s="453"/>
      <c r="KRO73" s="452"/>
      <c r="KRP73" s="452"/>
      <c r="KRR73" s="452"/>
      <c r="KRS73" s="452"/>
      <c r="KRT73" s="453"/>
      <c r="KRU73" s="452"/>
      <c r="KRV73" s="452"/>
      <c r="KRX73" s="452"/>
      <c r="KRY73" s="452"/>
      <c r="KRZ73" s="453"/>
      <c r="KSA73" s="452"/>
      <c r="KSB73" s="452"/>
      <c r="KSD73" s="452"/>
      <c r="KSE73" s="452"/>
      <c r="KSF73" s="453"/>
      <c r="KSG73" s="452"/>
      <c r="KSH73" s="452"/>
      <c r="KSJ73" s="452"/>
      <c r="KSK73" s="452"/>
      <c r="KSL73" s="453"/>
      <c r="KSM73" s="452"/>
      <c r="KSN73" s="452"/>
      <c r="KSP73" s="452"/>
      <c r="KSQ73" s="452"/>
      <c r="KSR73" s="453"/>
      <c r="KSS73" s="452"/>
      <c r="KST73" s="452"/>
      <c r="KSV73" s="452"/>
      <c r="KSW73" s="452"/>
      <c r="KSX73" s="453"/>
      <c r="KSY73" s="452"/>
      <c r="KSZ73" s="452"/>
      <c r="KTB73" s="452"/>
      <c r="KTC73" s="452"/>
      <c r="KTD73" s="453"/>
      <c r="KTE73" s="452"/>
      <c r="KTF73" s="452"/>
      <c r="KTH73" s="452"/>
      <c r="KTI73" s="452"/>
      <c r="KTJ73" s="453"/>
      <c r="KTK73" s="452"/>
      <c r="KTL73" s="452"/>
      <c r="KTN73" s="452"/>
      <c r="KTO73" s="452"/>
      <c r="KTP73" s="453"/>
      <c r="KTQ73" s="452"/>
      <c r="KTR73" s="452"/>
      <c r="KTT73" s="452"/>
      <c r="KTU73" s="452"/>
      <c r="KTV73" s="453"/>
      <c r="KTW73" s="452"/>
      <c r="KTX73" s="452"/>
      <c r="KTZ73" s="452"/>
      <c r="KUA73" s="452"/>
      <c r="KUB73" s="453"/>
      <c r="KUC73" s="452"/>
      <c r="KUD73" s="452"/>
      <c r="KUF73" s="452"/>
      <c r="KUG73" s="452"/>
      <c r="KUH73" s="453"/>
      <c r="KUI73" s="452"/>
      <c r="KUJ73" s="452"/>
      <c r="KUL73" s="452"/>
      <c r="KUM73" s="452"/>
      <c r="KUN73" s="453"/>
      <c r="KUO73" s="452"/>
      <c r="KUP73" s="452"/>
      <c r="KUR73" s="452"/>
      <c r="KUS73" s="452"/>
      <c r="KUT73" s="453"/>
      <c r="KUU73" s="452"/>
      <c r="KUV73" s="452"/>
      <c r="KUX73" s="452"/>
      <c r="KUY73" s="452"/>
      <c r="KUZ73" s="453"/>
      <c r="KVA73" s="452"/>
      <c r="KVB73" s="452"/>
      <c r="KVD73" s="452"/>
      <c r="KVE73" s="452"/>
      <c r="KVF73" s="453"/>
      <c r="KVG73" s="452"/>
      <c r="KVH73" s="452"/>
      <c r="KVJ73" s="452"/>
      <c r="KVK73" s="452"/>
      <c r="KVL73" s="453"/>
      <c r="KVM73" s="452"/>
      <c r="KVN73" s="452"/>
      <c r="KVP73" s="452"/>
      <c r="KVQ73" s="452"/>
      <c r="KVR73" s="453"/>
      <c r="KVS73" s="452"/>
      <c r="KVT73" s="452"/>
      <c r="KVV73" s="452"/>
      <c r="KVW73" s="452"/>
      <c r="KVX73" s="453"/>
      <c r="KVY73" s="452"/>
      <c r="KVZ73" s="452"/>
      <c r="KWB73" s="452"/>
      <c r="KWC73" s="452"/>
      <c r="KWD73" s="453"/>
      <c r="KWE73" s="452"/>
      <c r="KWF73" s="452"/>
      <c r="KWH73" s="452"/>
      <c r="KWI73" s="452"/>
      <c r="KWJ73" s="453"/>
      <c r="KWK73" s="452"/>
      <c r="KWL73" s="452"/>
      <c r="KWN73" s="452"/>
      <c r="KWO73" s="452"/>
      <c r="KWP73" s="453"/>
      <c r="KWQ73" s="452"/>
      <c r="KWR73" s="452"/>
      <c r="KWT73" s="452"/>
      <c r="KWU73" s="452"/>
      <c r="KWV73" s="453"/>
      <c r="KWW73" s="452"/>
      <c r="KWX73" s="452"/>
      <c r="KWZ73" s="452"/>
      <c r="KXA73" s="452"/>
      <c r="KXB73" s="453"/>
      <c r="KXC73" s="452"/>
      <c r="KXD73" s="452"/>
      <c r="KXF73" s="452"/>
      <c r="KXG73" s="452"/>
      <c r="KXH73" s="453"/>
      <c r="KXI73" s="452"/>
      <c r="KXJ73" s="452"/>
      <c r="KXL73" s="452"/>
      <c r="KXM73" s="452"/>
      <c r="KXN73" s="453"/>
      <c r="KXO73" s="452"/>
      <c r="KXP73" s="452"/>
      <c r="KXR73" s="452"/>
      <c r="KXS73" s="452"/>
      <c r="KXT73" s="453"/>
      <c r="KXU73" s="452"/>
      <c r="KXV73" s="452"/>
      <c r="KXX73" s="452"/>
      <c r="KXY73" s="452"/>
      <c r="KXZ73" s="453"/>
      <c r="KYA73" s="452"/>
      <c r="KYB73" s="452"/>
      <c r="KYD73" s="452"/>
      <c r="KYE73" s="452"/>
      <c r="KYF73" s="453"/>
      <c r="KYG73" s="452"/>
      <c r="KYH73" s="452"/>
      <c r="KYJ73" s="452"/>
      <c r="KYK73" s="452"/>
      <c r="KYL73" s="453"/>
      <c r="KYM73" s="452"/>
      <c r="KYN73" s="452"/>
      <c r="KYP73" s="452"/>
      <c r="KYQ73" s="452"/>
      <c r="KYR73" s="453"/>
      <c r="KYS73" s="452"/>
      <c r="KYT73" s="452"/>
      <c r="KYV73" s="452"/>
      <c r="KYW73" s="452"/>
      <c r="KYX73" s="453"/>
      <c r="KYY73" s="452"/>
      <c r="KYZ73" s="452"/>
      <c r="KZB73" s="452"/>
      <c r="KZC73" s="452"/>
      <c r="KZD73" s="453"/>
      <c r="KZE73" s="452"/>
      <c r="KZF73" s="452"/>
      <c r="KZH73" s="452"/>
      <c r="KZI73" s="452"/>
      <c r="KZJ73" s="453"/>
      <c r="KZK73" s="452"/>
      <c r="KZL73" s="452"/>
      <c r="KZN73" s="452"/>
      <c r="KZO73" s="452"/>
      <c r="KZP73" s="453"/>
      <c r="KZQ73" s="452"/>
      <c r="KZR73" s="452"/>
      <c r="KZT73" s="452"/>
      <c r="KZU73" s="452"/>
      <c r="KZV73" s="453"/>
      <c r="KZW73" s="452"/>
      <c r="KZX73" s="452"/>
      <c r="KZZ73" s="452"/>
      <c r="LAA73" s="452"/>
      <c r="LAB73" s="453"/>
      <c r="LAC73" s="452"/>
      <c r="LAD73" s="452"/>
      <c r="LAF73" s="452"/>
      <c r="LAG73" s="452"/>
      <c r="LAH73" s="453"/>
      <c r="LAI73" s="452"/>
      <c r="LAJ73" s="452"/>
      <c r="LAL73" s="452"/>
      <c r="LAM73" s="452"/>
      <c r="LAN73" s="453"/>
      <c r="LAO73" s="452"/>
      <c r="LAP73" s="452"/>
      <c r="LAR73" s="452"/>
      <c r="LAS73" s="452"/>
      <c r="LAT73" s="453"/>
      <c r="LAU73" s="452"/>
      <c r="LAV73" s="452"/>
      <c r="LAX73" s="452"/>
      <c r="LAY73" s="452"/>
      <c r="LAZ73" s="453"/>
      <c r="LBA73" s="452"/>
      <c r="LBB73" s="452"/>
      <c r="LBD73" s="452"/>
      <c r="LBE73" s="452"/>
      <c r="LBF73" s="453"/>
      <c r="LBG73" s="452"/>
      <c r="LBH73" s="452"/>
      <c r="LBJ73" s="452"/>
      <c r="LBK73" s="452"/>
      <c r="LBL73" s="453"/>
      <c r="LBM73" s="452"/>
      <c r="LBN73" s="452"/>
      <c r="LBP73" s="452"/>
      <c r="LBQ73" s="452"/>
      <c r="LBR73" s="453"/>
      <c r="LBS73" s="452"/>
      <c r="LBT73" s="452"/>
      <c r="LBV73" s="452"/>
      <c r="LBW73" s="452"/>
      <c r="LBX73" s="453"/>
      <c r="LBY73" s="452"/>
      <c r="LBZ73" s="452"/>
      <c r="LCB73" s="452"/>
      <c r="LCC73" s="452"/>
      <c r="LCD73" s="453"/>
      <c r="LCE73" s="452"/>
      <c r="LCF73" s="452"/>
      <c r="LCH73" s="452"/>
      <c r="LCI73" s="452"/>
      <c r="LCJ73" s="453"/>
      <c r="LCK73" s="452"/>
      <c r="LCL73" s="452"/>
      <c r="LCN73" s="452"/>
      <c r="LCO73" s="452"/>
      <c r="LCP73" s="453"/>
      <c r="LCQ73" s="452"/>
      <c r="LCR73" s="452"/>
      <c r="LCT73" s="452"/>
      <c r="LCU73" s="452"/>
      <c r="LCV73" s="453"/>
      <c r="LCW73" s="452"/>
      <c r="LCX73" s="452"/>
      <c r="LCZ73" s="452"/>
      <c r="LDA73" s="452"/>
      <c r="LDB73" s="453"/>
      <c r="LDC73" s="452"/>
      <c r="LDD73" s="452"/>
      <c r="LDF73" s="452"/>
      <c r="LDG73" s="452"/>
      <c r="LDH73" s="453"/>
      <c r="LDI73" s="452"/>
      <c r="LDJ73" s="452"/>
      <c r="LDL73" s="452"/>
      <c r="LDM73" s="452"/>
      <c r="LDN73" s="453"/>
      <c r="LDO73" s="452"/>
      <c r="LDP73" s="452"/>
      <c r="LDR73" s="452"/>
      <c r="LDS73" s="452"/>
      <c r="LDT73" s="453"/>
      <c r="LDU73" s="452"/>
      <c r="LDV73" s="452"/>
      <c r="LDX73" s="452"/>
      <c r="LDY73" s="452"/>
      <c r="LDZ73" s="453"/>
      <c r="LEA73" s="452"/>
      <c r="LEB73" s="452"/>
      <c r="LED73" s="452"/>
      <c r="LEE73" s="452"/>
      <c r="LEF73" s="453"/>
      <c r="LEG73" s="452"/>
      <c r="LEH73" s="452"/>
      <c r="LEJ73" s="452"/>
      <c r="LEK73" s="452"/>
      <c r="LEL73" s="453"/>
      <c r="LEM73" s="452"/>
      <c r="LEN73" s="452"/>
      <c r="LEP73" s="452"/>
      <c r="LEQ73" s="452"/>
      <c r="LER73" s="453"/>
      <c r="LES73" s="452"/>
      <c r="LET73" s="452"/>
      <c r="LEV73" s="452"/>
      <c r="LEW73" s="452"/>
      <c r="LEX73" s="453"/>
      <c r="LEY73" s="452"/>
      <c r="LEZ73" s="452"/>
      <c r="LFB73" s="452"/>
      <c r="LFC73" s="452"/>
      <c r="LFD73" s="453"/>
      <c r="LFE73" s="452"/>
      <c r="LFF73" s="452"/>
      <c r="LFH73" s="452"/>
      <c r="LFI73" s="452"/>
      <c r="LFJ73" s="453"/>
      <c r="LFK73" s="452"/>
      <c r="LFL73" s="452"/>
      <c r="LFN73" s="452"/>
      <c r="LFO73" s="452"/>
      <c r="LFP73" s="453"/>
      <c r="LFQ73" s="452"/>
      <c r="LFR73" s="452"/>
      <c r="LFT73" s="452"/>
      <c r="LFU73" s="452"/>
      <c r="LFV73" s="453"/>
      <c r="LFW73" s="452"/>
      <c r="LFX73" s="452"/>
      <c r="LFZ73" s="452"/>
      <c r="LGA73" s="452"/>
      <c r="LGB73" s="453"/>
      <c r="LGC73" s="452"/>
      <c r="LGD73" s="452"/>
      <c r="LGF73" s="452"/>
      <c r="LGG73" s="452"/>
      <c r="LGH73" s="453"/>
      <c r="LGI73" s="452"/>
      <c r="LGJ73" s="452"/>
      <c r="LGL73" s="452"/>
      <c r="LGM73" s="452"/>
      <c r="LGN73" s="453"/>
      <c r="LGO73" s="452"/>
      <c r="LGP73" s="452"/>
      <c r="LGR73" s="452"/>
      <c r="LGS73" s="452"/>
      <c r="LGT73" s="453"/>
      <c r="LGU73" s="452"/>
      <c r="LGV73" s="452"/>
      <c r="LGX73" s="452"/>
      <c r="LGY73" s="452"/>
      <c r="LGZ73" s="453"/>
      <c r="LHA73" s="452"/>
      <c r="LHB73" s="452"/>
      <c r="LHD73" s="452"/>
      <c r="LHE73" s="452"/>
      <c r="LHF73" s="453"/>
      <c r="LHG73" s="452"/>
      <c r="LHH73" s="452"/>
      <c r="LHJ73" s="452"/>
      <c r="LHK73" s="452"/>
      <c r="LHL73" s="453"/>
      <c r="LHM73" s="452"/>
      <c r="LHN73" s="452"/>
      <c r="LHP73" s="452"/>
      <c r="LHQ73" s="452"/>
      <c r="LHR73" s="453"/>
      <c r="LHS73" s="452"/>
      <c r="LHT73" s="452"/>
      <c r="LHV73" s="452"/>
      <c r="LHW73" s="452"/>
      <c r="LHX73" s="453"/>
      <c r="LHY73" s="452"/>
      <c r="LHZ73" s="452"/>
      <c r="LIB73" s="452"/>
      <c r="LIC73" s="452"/>
      <c r="LID73" s="453"/>
      <c r="LIE73" s="452"/>
      <c r="LIF73" s="452"/>
      <c r="LIH73" s="452"/>
      <c r="LII73" s="452"/>
      <c r="LIJ73" s="453"/>
      <c r="LIK73" s="452"/>
      <c r="LIL73" s="452"/>
      <c r="LIN73" s="452"/>
      <c r="LIO73" s="452"/>
      <c r="LIP73" s="453"/>
      <c r="LIQ73" s="452"/>
      <c r="LIR73" s="452"/>
      <c r="LIT73" s="452"/>
      <c r="LIU73" s="452"/>
      <c r="LIV73" s="453"/>
      <c r="LIW73" s="452"/>
      <c r="LIX73" s="452"/>
      <c r="LIZ73" s="452"/>
      <c r="LJA73" s="452"/>
      <c r="LJB73" s="453"/>
      <c r="LJC73" s="452"/>
      <c r="LJD73" s="452"/>
      <c r="LJF73" s="452"/>
      <c r="LJG73" s="452"/>
      <c r="LJH73" s="453"/>
      <c r="LJI73" s="452"/>
      <c r="LJJ73" s="452"/>
      <c r="LJL73" s="452"/>
      <c r="LJM73" s="452"/>
      <c r="LJN73" s="453"/>
      <c r="LJO73" s="452"/>
      <c r="LJP73" s="452"/>
      <c r="LJR73" s="452"/>
      <c r="LJS73" s="452"/>
      <c r="LJT73" s="453"/>
      <c r="LJU73" s="452"/>
      <c r="LJV73" s="452"/>
      <c r="LJX73" s="452"/>
      <c r="LJY73" s="452"/>
      <c r="LJZ73" s="453"/>
      <c r="LKA73" s="452"/>
      <c r="LKB73" s="452"/>
      <c r="LKD73" s="452"/>
      <c r="LKE73" s="452"/>
      <c r="LKF73" s="453"/>
      <c r="LKG73" s="452"/>
      <c r="LKH73" s="452"/>
      <c r="LKJ73" s="452"/>
      <c r="LKK73" s="452"/>
      <c r="LKL73" s="453"/>
      <c r="LKM73" s="452"/>
      <c r="LKN73" s="452"/>
      <c r="LKP73" s="452"/>
      <c r="LKQ73" s="452"/>
      <c r="LKR73" s="453"/>
      <c r="LKS73" s="452"/>
      <c r="LKT73" s="452"/>
      <c r="LKV73" s="452"/>
      <c r="LKW73" s="452"/>
      <c r="LKX73" s="453"/>
      <c r="LKY73" s="452"/>
      <c r="LKZ73" s="452"/>
      <c r="LLB73" s="452"/>
      <c r="LLC73" s="452"/>
      <c r="LLD73" s="453"/>
      <c r="LLE73" s="452"/>
      <c r="LLF73" s="452"/>
      <c r="LLH73" s="452"/>
      <c r="LLI73" s="452"/>
      <c r="LLJ73" s="453"/>
      <c r="LLK73" s="452"/>
      <c r="LLL73" s="452"/>
      <c r="LLN73" s="452"/>
      <c r="LLO73" s="452"/>
      <c r="LLP73" s="453"/>
      <c r="LLQ73" s="452"/>
      <c r="LLR73" s="452"/>
      <c r="LLT73" s="452"/>
      <c r="LLU73" s="452"/>
      <c r="LLV73" s="453"/>
      <c r="LLW73" s="452"/>
      <c r="LLX73" s="452"/>
      <c r="LLZ73" s="452"/>
      <c r="LMA73" s="452"/>
      <c r="LMB73" s="453"/>
      <c r="LMC73" s="452"/>
      <c r="LMD73" s="452"/>
      <c r="LMF73" s="452"/>
      <c r="LMG73" s="452"/>
      <c r="LMH73" s="453"/>
      <c r="LMI73" s="452"/>
      <c r="LMJ73" s="452"/>
      <c r="LML73" s="452"/>
      <c r="LMM73" s="452"/>
      <c r="LMN73" s="453"/>
      <c r="LMO73" s="452"/>
      <c r="LMP73" s="452"/>
      <c r="LMR73" s="452"/>
      <c r="LMS73" s="452"/>
      <c r="LMT73" s="453"/>
      <c r="LMU73" s="452"/>
      <c r="LMV73" s="452"/>
      <c r="LMX73" s="452"/>
      <c r="LMY73" s="452"/>
      <c r="LMZ73" s="453"/>
      <c r="LNA73" s="452"/>
      <c r="LNB73" s="452"/>
      <c r="LND73" s="452"/>
      <c r="LNE73" s="452"/>
      <c r="LNF73" s="453"/>
      <c r="LNG73" s="452"/>
      <c r="LNH73" s="452"/>
      <c r="LNJ73" s="452"/>
      <c r="LNK73" s="452"/>
      <c r="LNL73" s="453"/>
      <c r="LNM73" s="452"/>
      <c r="LNN73" s="452"/>
      <c r="LNP73" s="452"/>
      <c r="LNQ73" s="452"/>
      <c r="LNR73" s="453"/>
      <c r="LNS73" s="452"/>
      <c r="LNT73" s="452"/>
      <c r="LNV73" s="452"/>
      <c r="LNW73" s="452"/>
      <c r="LNX73" s="453"/>
      <c r="LNY73" s="452"/>
      <c r="LNZ73" s="452"/>
      <c r="LOB73" s="452"/>
      <c r="LOC73" s="452"/>
      <c r="LOD73" s="453"/>
      <c r="LOE73" s="452"/>
      <c r="LOF73" s="452"/>
      <c r="LOH73" s="452"/>
      <c r="LOI73" s="452"/>
      <c r="LOJ73" s="453"/>
      <c r="LOK73" s="452"/>
      <c r="LOL73" s="452"/>
      <c r="LON73" s="452"/>
      <c r="LOO73" s="452"/>
      <c r="LOP73" s="453"/>
      <c r="LOQ73" s="452"/>
      <c r="LOR73" s="452"/>
      <c r="LOT73" s="452"/>
      <c r="LOU73" s="452"/>
      <c r="LOV73" s="453"/>
      <c r="LOW73" s="452"/>
      <c r="LOX73" s="452"/>
      <c r="LOZ73" s="452"/>
      <c r="LPA73" s="452"/>
      <c r="LPB73" s="453"/>
      <c r="LPC73" s="452"/>
      <c r="LPD73" s="452"/>
      <c r="LPF73" s="452"/>
      <c r="LPG73" s="452"/>
      <c r="LPH73" s="453"/>
      <c r="LPI73" s="452"/>
      <c r="LPJ73" s="452"/>
      <c r="LPL73" s="452"/>
      <c r="LPM73" s="452"/>
      <c r="LPN73" s="453"/>
      <c r="LPO73" s="452"/>
      <c r="LPP73" s="452"/>
      <c r="LPR73" s="452"/>
      <c r="LPS73" s="452"/>
      <c r="LPT73" s="453"/>
      <c r="LPU73" s="452"/>
      <c r="LPV73" s="452"/>
      <c r="LPX73" s="452"/>
      <c r="LPY73" s="452"/>
      <c r="LPZ73" s="453"/>
      <c r="LQA73" s="452"/>
      <c r="LQB73" s="452"/>
      <c r="LQD73" s="452"/>
      <c r="LQE73" s="452"/>
      <c r="LQF73" s="453"/>
      <c r="LQG73" s="452"/>
      <c r="LQH73" s="452"/>
      <c r="LQJ73" s="452"/>
      <c r="LQK73" s="452"/>
      <c r="LQL73" s="453"/>
      <c r="LQM73" s="452"/>
      <c r="LQN73" s="452"/>
      <c r="LQP73" s="452"/>
      <c r="LQQ73" s="452"/>
      <c r="LQR73" s="453"/>
      <c r="LQS73" s="452"/>
      <c r="LQT73" s="452"/>
      <c r="LQV73" s="452"/>
      <c r="LQW73" s="452"/>
      <c r="LQX73" s="453"/>
      <c r="LQY73" s="452"/>
      <c r="LQZ73" s="452"/>
      <c r="LRB73" s="452"/>
      <c r="LRC73" s="452"/>
      <c r="LRD73" s="453"/>
      <c r="LRE73" s="452"/>
      <c r="LRF73" s="452"/>
      <c r="LRH73" s="452"/>
      <c r="LRI73" s="452"/>
      <c r="LRJ73" s="453"/>
      <c r="LRK73" s="452"/>
      <c r="LRL73" s="452"/>
      <c r="LRN73" s="452"/>
      <c r="LRO73" s="452"/>
      <c r="LRP73" s="453"/>
      <c r="LRQ73" s="452"/>
      <c r="LRR73" s="452"/>
      <c r="LRT73" s="452"/>
      <c r="LRU73" s="452"/>
      <c r="LRV73" s="453"/>
      <c r="LRW73" s="452"/>
      <c r="LRX73" s="452"/>
      <c r="LRZ73" s="452"/>
      <c r="LSA73" s="452"/>
      <c r="LSB73" s="453"/>
      <c r="LSC73" s="452"/>
      <c r="LSD73" s="452"/>
      <c r="LSF73" s="452"/>
      <c r="LSG73" s="452"/>
      <c r="LSH73" s="453"/>
      <c r="LSI73" s="452"/>
      <c r="LSJ73" s="452"/>
      <c r="LSL73" s="452"/>
      <c r="LSM73" s="452"/>
      <c r="LSN73" s="453"/>
      <c r="LSO73" s="452"/>
      <c r="LSP73" s="452"/>
      <c r="LSR73" s="452"/>
      <c r="LSS73" s="452"/>
      <c r="LST73" s="453"/>
      <c r="LSU73" s="452"/>
      <c r="LSV73" s="452"/>
      <c r="LSX73" s="452"/>
      <c r="LSY73" s="452"/>
      <c r="LSZ73" s="453"/>
      <c r="LTA73" s="452"/>
      <c r="LTB73" s="452"/>
      <c r="LTD73" s="452"/>
      <c r="LTE73" s="452"/>
      <c r="LTF73" s="453"/>
      <c r="LTG73" s="452"/>
      <c r="LTH73" s="452"/>
      <c r="LTJ73" s="452"/>
      <c r="LTK73" s="452"/>
      <c r="LTL73" s="453"/>
      <c r="LTM73" s="452"/>
      <c r="LTN73" s="452"/>
      <c r="LTP73" s="452"/>
      <c r="LTQ73" s="452"/>
      <c r="LTR73" s="453"/>
      <c r="LTS73" s="452"/>
      <c r="LTT73" s="452"/>
      <c r="LTV73" s="452"/>
      <c r="LTW73" s="452"/>
      <c r="LTX73" s="453"/>
      <c r="LTY73" s="452"/>
      <c r="LTZ73" s="452"/>
      <c r="LUB73" s="452"/>
      <c r="LUC73" s="452"/>
      <c r="LUD73" s="453"/>
      <c r="LUE73" s="452"/>
      <c r="LUF73" s="452"/>
      <c r="LUH73" s="452"/>
      <c r="LUI73" s="452"/>
      <c r="LUJ73" s="453"/>
      <c r="LUK73" s="452"/>
      <c r="LUL73" s="452"/>
      <c r="LUN73" s="452"/>
      <c r="LUO73" s="452"/>
      <c r="LUP73" s="453"/>
      <c r="LUQ73" s="452"/>
      <c r="LUR73" s="452"/>
      <c r="LUT73" s="452"/>
      <c r="LUU73" s="452"/>
      <c r="LUV73" s="453"/>
      <c r="LUW73" s="452"/>
      <c r="LUX73" s="452"/>
      <c r="LUZ73" s="452"/>
      <c r="LVA73" s="452"/>
      <c r="LVB73" s="453"/>
      <c r="LVC73" s="452"/>
      <c r="LVD73" s="452"/>
      <c r="LVF73" s="452"/>
      <c r="LVG73" s="452"/>
      <c r="LVH73" s="453"/>
      <c r="LVI73" s="452"/>
      <c r="LVJ73" s="452"/>
      <c r="LVL73" s="452"/>
      <c r="LVM73" s="452"/>
      <c r="LVN73" s="453"/>
      <c r="LVO73" s="452"/>
      <c r="LVP73" s="452"/>
      <c r="LVR73" s="452"/>
      <c r="LVS73" s="452"/>
      <c r="LVT73" s="453"/>
      <c r="LVU73" s="452"/>
      <c r="LVV73" s="452"/>
      <c r="LVX73" s="452"/>
      <c r="LVY73" s="452"/>
      <c r="LVZ73" s="453"/>
      <c r="LWA73" s="452"/>
      <c r="LWB73" s="452"/>
      <c r="LWD73" s="452"/>
      <c r="LWE73" s="452"/>
      <c r="LWF73" s="453"/>
      <c r="LWG73" s="452"/>
      <c r="LWH73" s="452"/>
      <c r="LWJ73" s="452"/>
      <c r="LWK73" s="452"/>
      <c r="LWL73" s="453"/>
      <c r="LWM73" s="452"/>
      <c r="LWN73" s="452"/>
      <c r="LWP73" s="452"/>
      <c r="LWQ73" s="452"/>
      <c r="LWR73" s="453"/>
      <c r="LWS73" s="452"/>
      <c r="LWT73" s="452"/>
      <c r="LWV73" s="452"/>
      <c r="LWW73" s="452"/>
      <c r="LWX73" s="453"/>
      <c r="LWY73" s="452"/>
      <c r="LWZ73" s="452"/>
      <c r="LXB73" s="452"/>
      <c r="LXC73" s="452"/>
      <c r="LXD73" s="453"/>
      <c r="LXE73" s="452"/>
      <c r="LXF73" s="452"/>
      <c r="LXH73" s="452"/>
      <c r="LXI73" s="452"/>
      <c r="LXJ73" s="453"/>
      <c r="LXK73" s="452"/>
      <c r="LXL73" s="452"/>
      <c r="LXN73" s="452"/>
      <c r="LXO73" s="452"/>
      <c r="LXP73" s="453"/>
      <c r="LXQ73" s="452"/>
      <c r="LXR73" s="452"/>
      <c r="LXT73" s="452"/>
      <c r="LXU73" s="452"/>
      <c r="LXV73" s="453"/>
      <c r="LXW73" s="452"/>
      <c r="LXX73" s="452"/>
      <c r="LXZ73" s="452"/>
      <c r="LYA73" s="452"/>
      <c r="LYB73" s="453"/>
      <c r="LYC73" s="452"/>
      <c r="LYD73" s="452"/>
      <c r="LYF73" s="452"/>
      <c r="LYG73" s="452"/>
      <c r="LYH73" s="453"/>
      <c r="LYI73" s="452"/>
      <c r="LYJ73" s="452"/>
      <c r="LYL73" s="452"/>
      <c r="LYM73" s="452"/>
      <c r="LYN73" s="453"/>
      <c r="LYO73" s="452"/>
      <c r="LYP73" s="452"/>
      <c r="LYR73" s="452"/>
      <c r="LYS73" s="452"/>
      <c r="LYT73" s="453"/>
      <c r="LYU73" s="452"/>
      <c r="LYV73" s="452"/>
      <c r="LYX73" s="452"/>
      <c r="LYY73" s="452"/>
      <c r="LYZ73" s="453"/>
      <c r="LZA73" s="452"/>
      <c r="LZB73" s="452"/>
      <c r="LZD73" s="452"/>
      <c r="LZE73" s="452"/>
      <c r="LZF73" s="453"/>
      <c r="LZG73" s="452"/>
      <c r="LZH73" s="452"/>
      <c r="LZJ73" s="452"/>
      <c r="LZK73" s="452"/>
      <c r="LZL73" s="453"/>
      <c r="LZM73" s="452"/>
      <c r="LZN73" s="452"/>
      <c r="LZP73" s="452"/>
      <c r="LZQ73" s="452"/>
      <c r="LZR73" s="453"/>
      <c r="LZS73" s="452"/>
      <c r="LZT73" s="452"/>
      <c r="LZV73" s="452"/>
      <c r="LZW73" s="452"/>
      <c r="LZX73" s="453"/>
      <c r="LZY73" s="452"/>
      <c r="LZZ73" s="452"/>
      <c r="MAB73" s="452"/>
      <c r="MAC73" s="452"/>
      <c r="MAD73" s="453"/>
      <c r="MAE73" s="452"/>
      <c r="MAF73" s="452"/>
      <c r="MAH73" s="452"/>
      <c r="MAI73" s="452"/>
      <c r="MAJ73" s="453"/>
      <c r="MAK73" s="452"/>
      <c r="MAL73" s="452"/>
      <c r="MAN73" s="452"/>
      <c r="MAO73" s="452"/>
      <c r="MAP73" s="453"/>
      <c r="MAQ73" s="452"/>
      <c r="MAR73" s="452"/>
      <c r="MAT73" s="452"/>
      <c r="MAU73" s="452"/>
      <c r="MAV73" s="453"/>
      <c r="MAW73" s="452"/>
      <c r="MAX73" s="452"/>
      <c r="MAZ73" s="452"/>
      <c r="MBA73" s="452"/>
      <c r="MBB73" s="453"/>
      <c r="MBC73" s="452"/>
      <c r="MBD73" s="452"/>
      <c r="MBF73" s="452"/>
      <c r="MBG73" s="452"/>
      <c r="MBH73" s="453"/>
      <c r="MBI73" s="452"/>
      <c r="MBJ73" s="452"/>
      <c r="MBL73" s="452"/>
      <c r="MBM73" s="452"/>
      <c r="MBN73" s="453"/>
      <c r="MBO73" s="452"/>
      <c r="MBP73" s="452"/>
      <c r="MBR73" s="452"/>
      <c r="MBS73" s="452"/>
      <c r="MBT73" s="453"/>
      <c r="MBU73" s="452"/>
      <c r="MBV73" s="452"/>
      <c r="MBX73" s="452"/>
      <c r="MBY73" s="452"/>
      <c r="MBZ73" s="453"/>
      <c r="MCA73" s="452"/>
      <c r="MCB73" s="452"/>
      <c r="MCD73" s="452"/>
      <c r="MCE73" s="452"/>
      <c r="MCF73" s="453"/>
      <c r="MCG73" s="452"/>
      <c r="MCH73" s="452"/>
      <c r="MCJ73" s="452"/>
      <c r="MCK73" s="452"/>
      <c r="MCL73" s="453"/>
      <c r="MCM73" s="452"/>
      <c r="MCN73" s="452"/>
      <c r="MCP73" s="452"/>
      <c r="MCQ73" s="452"/>
      <c r="MCR73" s="453"/>
      <c r="MCS73" s="452"/>
      <c r="MCT73" s="452"/>
      <c r="MCV73" s="452"/>
      <c r="MCW73" s="452"/>
      <c r="MCX73" s="453"/>
      <c r="MCY73" s="452"/>
      <c r="MCZ73" s="452"/>
      <c r="MDB73" s="452"/>
      <c r="MDC73" s="452"/>
      <c r="MDD73" s="453"/>
      <c r="MDE73" s="452"/>
      <c r="MDF73" s="452"/>
      <c r="MDH73" s="452"/>
      <c r="MDI73" s="452"/>
      <c r="MDJ73" s="453"/>
      <c r="MDK73" s="452"/>
      <c r="MDL73" s="452"/>
      <c r="MDN73" s="452"/>
      <c r="MDO73" s="452"/>
      <c r="MDP73" s="453"/>
      <c r="MDQ73" s="452"/>
      <c r="MDR73" s="452"/>
      <c r="MDT73" s="452"/>
      <c r="MDU73" s="452"/>
      <c r="MDV73" s="453"/>
      <c r="MDW73" s="452"/>
      <c r="MDX73" s="452"/>
      <c r="MDZ73" s="452"/>
      <c r="MEA73" s="452"/>
      <c r="MEB73" s="453"/>
      <c r="MEC73" s="452"/>
      <c r="MED73" s="452"/>
      <c r="MEF73" s="452"/>
      <c r="MEG73" s="452"/>
      <c r="MEH73" s="453"/>
      <c r="MEI73" s="452"/>
      <c r="MEJ73" s="452"/>
      <c r="MEL73" s="452"/>
      <c r="MEM73" s="452"/>
      <c r="MEN73" s="453"/>
      <c r="MEO73" s="452"/>
      <c r="MEP73" s="452"/>
      <c r="MER73" s="452"/>
      <c r="MES73" s="452"/>
      <c r="MET73" s="453"/>
      <c r="MEU73" s="452"/>
      <c r="MEV73" s="452"/>
      <c r="MEX73" s="452"/>
      <c r="MEY73" s="452"/>
      <c r="MEZ73" s="453"/>
      <c r="MFA73" s="452"/>
      <c r="MFB73" s="452"/>
      <c r="MFD73" s="452"/>
      <c r="MFE73" s="452"/>
      <c r="MFF73" s="453"/>
      <c r="MFG73" s="452"/>
      <c r="MFH73" s="452"/>
      <c r="MFJ73" s="452"/>
      <c r="MFK73" s="452"/>
      <c r="MFL73" s="453"/>
      <c r="MFM73" s="452"/>
      <c r="MFN73" s="452"/>
      <c r="MFP73" s="452"/>
      <c r="MFQ73" s="452"/>
      <c r="MFR73" s="453"/>
      <c r="MFS73" s="452"/>
      <c r="MFT73" s="452"/>
      <c r="MFV73" s="452"/>
      <c r="MFW73" s="452"/>
      <c r="MFX73" s="453"/>
      <c r="MFY73" s="452"/>
      <c r="MFZ73" s="452"/>
      <c r="MGB73" s="452"/>
      <c r="MGC73" s="452"/>
      <c r="MGD73" s="453"/>
      <c r="MGE73" s="452"/>
      <c r="MGF73" s="452"/>
      <c r="MGH73" s="452"/>
      <c r="MGI73" s="452"/>
      <c r="MGJ73" s="453"/>
      <c r="MGK73" s="452"/>
      <c r="MGL73" s="452"/>
      <c r="MGN73" s="452"/>
      <c r="MGO73" s="452"/>
      <c r="MGP73" s="453"/>
      <c r="MGQ73" s="452"/>
      <c r="MGR73" s="452"/>
      <c r="MGT73" s="452"/>
      <c r="MGU73" s="452"/>
      <c r="MGV73" s="453"/>
      <c r="MGW73" s="452"/>
      <c r="MGX73" s="452"/>
      <c r="MGZ73" s="452"/>
      <c r="MHA73" s="452"/>
      <c r="MHB73" s="453"/>
      <c r="MHC73" s="452"/>
      <c r="MHD73" s="452"/>
      <c r="MHF73" s="452"/>
      <c r="MHG73" s="452"/>
      <c r="MHH73" s="453"/>
      <c r="MHI73" s="452"/>
      <c r="MHJ73" s="452"/>
      <c r="MHL73" s="452"/>
      <c r="MHM73" s="452"/>
      <c r="MHN73" s="453"/>
      <c r="MHO73" s="452"/>
      <c r="MHP73" s="452"/>
      <c r="MHR73" s="452"/>
      <c r="MHS73" s="452"/>
      <c r="MHT73" s="453"/>
      <c r="MHU73" s="452"/>
      <c r="MHV73" s="452"/>
      <c r="MHX73" s="452"/>
      <c r="MHY73" s="452"/>
      <c r="MHZ73" s="453"/>
      <c r="MIA73" s="452"/>
      <c r="MIB73" s="452"/>
      <c r="MID73" s="452"/>
      <c r="MIE73" s="452"/>
      <c r="MIF73" s="453"/>
      <c r="MIG73" s="452"/>
      <c r="MIH73" s="452"/>
      <c r="MIJ73" s="452"/>
      <c r="MIK73" s="452"/>
      <c r="MIL73" s="453"/>
      <c r="MIM73" s="452"/>
      <c r="MIN73" s="452"/>
      <c r="MIP73" s="452"/>
      <c r="MIQ73" s="452"/>
      <c r="MIR73" s="453"/>
      <c r="MIS73" s="452"/>
      <c r="MIT73" s="452"/>
      <c r="MIV73" s="452"/>
      <c r="MIW73" s="452"/>
      <c r="MIX73" s="453"/>
      <c r="MIY73" s="452"/>
      <c r="MIZ73" s="452"/>
      <c r="MJB73" s="452"/>
      <c r="MJC73" s="452"/>
      <c r="MJD73" s="453"/>
      <c r="MJE73" s="452"/>
      <c r="MJF73" s="452"/>
      <c r="MJH73" s="452"/>
      <c r="MJI73" s="452"/>
      <c r="MJJ73" s="453"/>
      <c r="MJK73" s="452"/>
      <c r="MJL73" s="452"/>
      <c r="MJN73" s="452"/>
      <c r="MJO73" s="452"/>
      <c r="MJP73" s="453"/>
      <c r="MJQ73" s="452"/>
      <c r="MJR73" s="452"/>
      <c r="MJT73" s="452"/>
      <c r="MJU73" s="452"/>
      <c r="MJV73" s="453"/>
      <c r="MJW73" s="452"/>
      <c r="MJX73" s="452"/>
      <c r="MJZ73" s="452"/>
      <c r="MKA73" s="452"/>
      <c r="MKB73" s="453"/>
      <c r="MKC73" s="452"/>
      <c r="MKD73" s="452"/>
      <c r="MKF73" s="452"/>
      <c r="MKG73" s="452"/>
      <c r="MKH73" s="453"/>
      <c r="MKI73" s="452"/>
      <c r="MKJ73" s="452"/>
      <c r="MKL73" s="452"/>
      <c r="MKM73" s="452"/>
      <c r="MKN73" s="453"/>
      <c r="MKO73" s="452"/>
      <c r="MKP73" s="452"/>
      <c r="MKR73" s="452"/>
      <c r="MKS73" s="452"/>
      <c r="MKT73" s="453"/>
      <c r="MKU73" s="452"/>
      <c r="MKV73" s="452"/>
      <c r="MKX73" s="452"/>
      <c r="MKY73" s="452"/>
      <c r="MKZ73" s="453"/>
      <c r="MLA73" s="452"/>
      <c r="MLB73" s="452"/>
      <c r="MLD73" s="452"/>
      <c r="MLE73" s="452"/>
      <c r="MLF73" s="453"/>
      <c r="MLG73" s="452"/>
      <c r="MLH73" s="452"/>
      <c r="MLJ73" s="452"/>
      <c r="MLK73" s="452"/>
      <c r="MLL73" s="453"/>
      <c r="MLM73" s="452"/>
      <c r="MLN73" s="452"/>
      <c r="MLP73" s="452"/>
      <c r="MLQ73" s="452"/>
      <c r="MLR73" s="453"/>
      <c r="MLS73" s="452"/>
      <c r="MLT73" s="452"/>
      <c r="MLV73" s="452"/>
      <c r="MLW73" s="452"/>
      <c r="MLX73" s="453"/>
      <c r="MLY73" s="452"/>
      <c r="MLZ73" s="452"/>
      <c r="MMB73" s="452"/>
      <c r="MMC73" s="452"/>
      <c r="MMD73" s="453"/>
      <c r="MME73" s="452"/>
      <c r="MMF73" s="452"/>
      <c r="MMH73" s="452"/>
      <c r="MMI73" s="452"/>
      <c r="MMJ73" s="453"/>
      <c r="MMK73" s="452"/>
      <c r="MML73" s="452"/>
      <c r="MMN73" s="452"/>
      <c r="MMO73" s="452"/>
      <c r="MMP73" s="453"/>
      <c r="MMQ73" s="452"/>
      <c r="MMR73" s="452"/>
      <c r="MMT73" s="452"/>
      <c r="MMU73" s="452"/>
      <c r="MMV73" s="453"/>
      <c r="MMW73" s="452"/>
      <c r="MMX73" s="452"/>
      <c r="MMZ73" s="452"/>
      <c r="MNA73" s="452"/>
      <c r="MNB73" s="453"/>
      <c r="MNC73" s="452"/>
      <c r="MND73" s="452"/>
      <c r="MNF73" s="452"/>
      <c r="MNG73" s="452"/>
      <c r="MNH73" s="453"/>
      <c r="MNI73" s="452"/>
      <c r="MNJ73" s="452"/>
      <c r="MNL73" s="452"/>
      <c r="MNM73" s="452"/>
      <c r="MNN73" s="453"/>
      <c r="MNO73" s="452"/>
      <c r="MNP73" s="452"/>
      <c r="MNR73" s="452"/>
      <c r="MNS73" s="452"/>
      <c r="MNT73" s="453"/>
      <c r="MNU73" s="452"/>
      <c r="MNV73" s="452"/>
      <c r="MNX73" s="452"/>
      <c r="MNY73" s="452"/>
      <c r="MNZ73" s="453"/>
      <c r="MOA73" s="452"/>
      <c r="MOB73" s="452"/>
      <c r="MOD73" s="452"/>
      <c r="MOE73" s="452"/>
      <c r="MOF73" s="453"/>
      <c r="MOG73" s="452"/>
      <c r="MOH73" s="452"/>
      <c r="MOJ73" s="452"/>
      <c r="MOK73" s="452"/>
      <c r="MOL73" s="453"/>
      <c r="MOM73" s="452"/>
      <c r="MON73" s="452"/>
      <c r="MOP73" s="452"/>
      <c r="MOQ73" s="452"/>
      <c r="MOR73" s="453"/>
      <c r="MOS73" s="452"/>
      <c r="MOT73" s="452"/>
      <c r="MOV73" s="452"/>
      <c r="MOW73" s="452"/>
      <c r="MOX73" s="453"/>
      <c r="MOY73" s="452"/>
      <c r="MOZ73" s="452"/>
      <c r="MPB73" s="452"/>
      <c r="MPC73" s="452"/>
      <c r="MPD73" s="453"/>
      <c r="MPE73" s="452"/>
      <c r="MPF73" s="452"/>
      <c r="MPH73" s="452"/>
      <c r="MPI73" s="452"/>
      <c r="MPJ73" s="453"/>
      <c r="MPK73" s="452"/>
      <c r="MPL73" s="452"/>
      <c r="MPN73" s="452"/>
      <c r="MPO73" s="452"/>
      <c r="MPP73" s="453"/>
      <c r="MPQ73" s="452"/>
      <c r="MPR73" s="452"/>
      <c r="MPT73" s="452"/>
      <c r="MPU73" s="452"/>
      <c r="MPV73" s="453"/>
      <c r="MPW73" s="452"/>
      <c r="MPX73" s="452"/>
      <c r="MPZ73" s="452"/>
      <c r="MQA73" s="452"/>
      <c r="MQB73" s="453"/>
      <c r="MQC73" s="452"/>
      <c r="MQD73" s="452"/>
      <c r="MQF73" s="452"/>
      <c r="MQG73" s="452"/>
      <c r="MQH73" s="453"/>
      <c r="MQI73" s="452"/>
      <c r="MQJ73" s="452"/>
      <c r="MQL73" s="452"/>
      <c r="MQM73" s="452"/>
      <c r="MQN73" s="453"/>
      <c r="MQO73" s="452"/>
      <c r="MQP73" s="452"/>
      <c r="MQR73" s="452"/>
      <c r="MQS73" s="452"/>
      <c r="MQT73" s="453"/>
      <c r="MQU73" s="452"/>
      <c r="MQV73" s="452"/>
      <c r="MQX73" s="452"/>
      <c r="MQY73" s="452"/>
      <c r="MQZ73" s="453"/>
      <c r="MRA73" s="452"/>
      <c r="MRB73" s="452"/>
      <c r="MRD73" s="452"/>
      <c r="MRE73" s="452"/>
      <c r="MRF73" s="453"/>
      <c r="MRG73" s="452"/>
      <c r="MRH73" s="452"/>
      <c r="MRJ73" s="452"/>
      <c r="MRK73" s="452"/>
      <c r="MRL73" s="453"/>
      <c r="MRM73" s="452"/>
      <c r="MRN73" s="452"/>
      <c r="MRP73" s="452"/>
      <c r="MRQ73" s="452"/>
      <c r="MRR73" s="453"/>
      <c r="MRS73" s="452"/>
      <c r="MRT73" s="452"/>
      <c r="MRV73" s="452"/>
      <c r="MRW73" s="452"/>
      <c r="MRX73" s="453"/>
      <c r="MRY73" s="452"/>
      <c r="MRZ73" s="452"/>
      <c r="MSB73" s="452"/>
      <c r="MSC73" s="452"/>
      <c r="MSD73" s="453"/>
      <c r="MSE73" s="452"/>
      <c r="MSF73" s="452"/>
      <c r="MSH73" s="452"/>
      <c r="MSI73" s="452"/>
      <c r="MSJ73" s="453"/>
      <c r="MSK73" s="452"/>
      <c r="MSL73" s="452"/>
      <c r="MSN73" s="452"/>
      <c r="MSO73" s="452"/>
      <c r="MSP73" s="453"/>
      <c r="MSQ73" s="452"/>
      <c r="MSR73" s="452"/>
      <c r="MST73" s="452"/>
      <c r="MSU73" s="452"/>
      <c r="MSV73" s="453"/>
      <c r="MSW73" s="452"/>
      <c r="MSX73" s="452"/>
      <c r="MSZ73" s="452"/>
      <c r="MTA73" s="452"/>
      <c r="MTB73" s="453"/>
      <c r="MTC73" s="452"/>
      <c r="MTD73" s="452"/>
      <c r="MTF73" s="452"/>
      <c r="MTG73" s="452"/>
      <c r="MTH73" s="453"/>
      <c r="MTI73" s="452"/>
      <c r="MTJ73" s="452"/>
      <c r="MTL73" s="452"/>
      <c r="MTM73" s="452"/>
      <c r="MTN73" s="453"/>
      <c r="MTO73" s="452"/>
      <c r="MTP73" s="452"/>
      <c r="MTR73" s="452"/>
      <c r="MTS73" s="452"/>
      <c r="MTT73" s="453"/>
      <c r="MTU73" s="452"/>
      <c r="MTV73" s="452"/>
      <c r="MTX73" s="452"/>
      <c r="MTY73" s="452"/>
      <c r="MTZ73" s="453"/>
      <c r="MUA73" s="452"/>
      <c r="MUB73" s="452"/>
      <c r="MUD73" s="452"/>
      <c r="MUE73" s="452"/>
      <c r="MUF73" s="453"/>
      <c r="MUG73" s="452"/>
      <c r="MUH73" s="452"/>
      <c r="MUJ73" s="452"/>
      <c r="MUK73" s="452"/>
      <c r="MUL73" s="453"/>
      <c r="MUM73" s="452"/>
      <c r="MUN73" s="452"/>
      <c r="MUP73" s="452"/>
      <c r="MUQ73" s="452"/>
      <c r="MUR73" s="453"/>
      <c r="MUS73" s="452"/>
      <c r="MUT73" s="452"/>
      <c r="MUV73" s="452"/>
      <c r="MUW73" s="452"/>
      <c r="MUX73" s="453"/>
      <c r="MUY73" s="452"/>
      <c r="MUZ73" s="452"/>
      <c r="MVB73" s="452"/>
      <c r="MVC73" s="452"/>
      <c r="MVD73" s="453"/>
      <c r="MVE73" s="452"/>
      <c r="MVF73" s="452"/>
      <c r="MVH73" s="452"/>
      <c r="MVI73" s="452"/>
      <c r="MVJ73" s="453"/>
      <c r="MVK73" s="452"/>
      <c r="MVL73" s="452"/>
      <c r="MVN73" s="452"/>
      <c r="MVO73" s="452"/>
      <c r="MVP73" s="453"/>
      <c r="MVQ73" s="452"/>
      <c r="MVR73" s="452"/>
      <c r="MVT73" s="452"/>
      <c r="MVU73" s="452"/>
      <c r="MVV73" s="453"/>
      <c r="MVW73" s="452"/>
      <c r="MVX73" s="452"/>
      <c r="MVZ73" s="452"/>
      <c r="MWA73" s="452"/>
      <c r="MWB73" s="453"/>
      <c r="MWC73" s="452"/>
      <c r="MWD73" s="452"/>
      <c r="MWF73" s="452"/>
      <c r="MWG73" s="452"/>
      <c r="MWH73" s="453"/>
      <c r="MWI73" s="452"/>
      <c r="MWJ73" s="452"/>
      <c r="MWL73" s="452"/>
      <c r="MWM73" s="452"/>
      <c r="MWN73" s="453"/>
      <c r="MWO73" s="452"/>
      <c r="MWP73" s="452"/>
      <c r="MWR73" s="452"/>
      <c r="MWS73" s="452"/>
      <c r="MWT73" s="453"/>
      <c r="MWU73" s="452"/>
      <c r="MWV73" s="452"/>
      <c r="MWX73" s="452"/>
      <c r="MWY73" s="452"/>
      <c r="MWZ73" s="453"/>
      <c r="MXA73" s="452"/>
      <c r="MXB73" s="452"/>
      <c r="MXD73" s="452"/>
      <c r="MXE73" s="452"/>
      <c r="MXF73" s="453"/>
      <c r="MXG73" s="452"/>
      <c r="MXH73" s="452"/>
      <c r="MXJ73" s="452"/>
      <c r="MXK73" s="452"/>
      <c r="MXL73" s="453"/>
      <c r="MXM73" s="452"/>
      <c r="MXN73" s="452"/>
      <c r="MXP73" s="452"/>
      <c r="MXQ73" s="452"/>
      <c r="MXR73" s="453"/>
      <c r="MXS73" s="452"/>
      <c r="MXT73" s="452"/>
      <c r="MXV73" s="452"/>
      <c r="MXW73" s="452"/>
      <c r="MXX73" s="453"/>
      <c r="MXY73" s="452"/>
      <c r="MXZ73" s="452"/>
      <c r="MYB73" s="452"/>
      <c r="MYC73" s="452"/>
      <c r="MYD73" s="453"/>
      <c r="MYE73" s="452"/>
      <c r="MYF73" s="452"/>
      <c r="MYH73" s="452"/>
      <c r="MYI73" s="452"/>
      <c r="MYJ73" s="453"/>
      <c r="MYK73" s="452"/>
      <c r="MYL73" s="452"/>
      <c r="MYN73" s="452"/>
      <c r="MYO73" s="452"/>
      <c r="MYP73" s="453"/>
      <c r="MYQ73" s="452"/>
      <c r="MYR73" s="452"/>
      <c r="MYT73" s="452"/>
      <c r="MYU73" s="452"/>
      <c r="MYV73" s="453"/>
      <c r="MYW73" s="452"/>
      <c r="MYX73" s="452"/>
      <c r="MYZ73" s="452"/>
      <c r="MZA73" s="452"/>
      <c r="MZB73" s="453"/>
      <c r="MZC73" s="452"/>
      <c r="MZD73" s="452"/>
      <c r="MZF73" s="452"/>
      <c r="MZG73" s="452"/>
      <c r="MZH73" s="453"/>
      <c r="MZI73" s="452"/>
      <c r="MZJ73" s="452"/>
      <c r="MZL73" s="452"/>
      <c r="MZM73" s="452"/>
      <c r="MZN73" s="453"/>
      <c r="MZO73" s="452"/>
      <c r="MZP73" s="452"/>
      <c r="MZR73" s="452"/>
      <c r="MZS73" s="452"/>
      <c r="MZT73" s="453"/>
      <c r="MZU73" s="452"/>
      <c r="MZV73" s="452"/>
      <c r="MZX73" s="452"/>
      <c r="MZY73" s="452"/>
      <c r="MZZ73" s="453"/>
      <c r="NAA73" s="452"/>
      <c r="NAB73" s="452"/>
      <c r="NAD73" s="452"/>
      <c r="NAE73" s="452"/>
      <c r="NAF73" s="453"/>
      <c r="NAG73" s="452"/>
      <c r="NAH73" s="452"/>
      <c r="NAJ73" s="452"/>
      <c r="NAK73" s="452"/>
      <c r="NAL73" s="453"/>
      <c r="NAM73" s="452"/>
      <c r="NAN73" s="452"/>
      <c r="NAP73" s="452"/>
      <c r="NAQ73" s="452"/>
      <c r="NAR73" s="453"/>
      <c r="NAS73" s="452"/>
      <c r="NAT73" s="452"/>
      <c r="NAV73" s="452"/>
      <c r="NAW73" s="452"/>
      <c r="NAX73" s="453"/>
      <c r="NAY73" s="452"/>
      <c r="NAZ73" s="452"/>
      <c r="NBB73" s="452"/>
      <c r="NBC73" s="452"/>
      <c r="NBD73" s="453"/>
      <c r="NBE73" s="452"/>
      <c r="NBF73" s="452"/>
      <c r="NBH73" s="452"/>
      <c r="NBI73" s="452"/>
      <c r="NBJ73" s="453"/>
      <c r="NBK73" s="452"/>
      <c r="NBL73" s="452"/>
      <c r="NBN73" s="452"/>
      <c r="NBO73" s="452"/>
      <c r="NBP73" s="453"/>
      <c r="NBQ73" s="452"/>
      <c r="NBR73" s="452"/>
      <c r="NBT73" s="452"/>
      <c r="NBU73" s="452"/>
      <c r="NBV73" s="453"/>
      <c r="NBW73" s="452"/>
      <c r="NBX73" s="452"/>
      <c r="NBZ73" s="452"/>
      <c r="NCA73" s="452"/>
      <c r="NCB73" s="453"/>
      <c r="NCC73" s="452"/>
      <c r="NCD73" s="452"/>
      <c r="NCF73" s="452"/>
      <c r="NCG73" s="452"/>
      <c r="NCH73" s="453"/>
      <c r="NCI73" s="452"/>
      <c r="NCJ73" s="452"/>
      <c r="NCL73" s="452"/>
      <c r="NCM73" s="452"/>
      <c r="NCN73" s="453"/>
      <c r="NCO73" s="452"/>
      <c r="NCP73" s="452"/>
      <c r="NCR73" s="452"/>
      <c r="NCS73" s="452"/>
      <c r="NCT73" s="453"/>
      <c r="NCU73" s="452"/>
      <c r="NCV73" s="452"/>
      <c r="NCX73" s="452"/>
      <c r="NCY73" s="452"/>
      <c r="NCZ73" s="453"/>
      <c r="NDA73" s="452"/>
      <c r="NDB73" s="452"/>
      <c r="NDD73" s="452"/>
      <c r="NDE73" s="452"/>
      <c r="NDF73" s="453"/>
      <c r="NDG73" s="452"/>
      <c r="NDH73" s="452"/>
      <c r="NDJ73" s="452"/>
      <c r="NDK73" s="452"/>
      <c r="NDL73" s="453"/>
      <c r="NDM73" s="452"/>
      <c r="NDN73" s="452"/>
      <c r="NDP73" s="452"/>
      <c r="NDQ73" s="452"/>
      <c r="NDR73" s="453"/>
      <c r="NDS73" s="452"/>
      <c r="NDT73" s="452"/>
      <c r="NDV73" s="452"/>
      <c r="NDW73" s="452"/>
      <c r="NDX73" s="453"/>
      <c r="NDY73" s="452"/>
      <c r="NDZ73" s="452"/>
      <c r="NEB73" s="452"/>
      <c r="NEC73" s="452"/>
      <c r="NED73" s="453"/>
      <c r="NEE73" s="452"/>
      <c r="NEF73" s="452"/>
      <c r="NEH73" s="452"/>
      <c r="NEI73" s="452"/>
      <c r="NEJ73" s="453"/>
      <c r="NEK73" s="452"/>
      <c r="NEL73" s="452"/>
      <c r="NEN73" s="452"/>
      <c r="NEO73" s="452"/>
      <c r="NEP73" s="453"/>
      <c r="NEQ73" s="452"/>
      <c r="NER73" s="452"/>
      <c r="NET73" s="452"/>
      <c r="NEU73" s="452"/>
      <c r="NEV73" s="453"/>
      <c r="NEW73" s="452"/>
      <c r="NEX73" s="452"/>
      <c r="NEZ73" s="452"/>
      <c r="NFA73" s="452"/>
      <c r="NFB73" s="453"/>
      <c r="NFC73" s="452"/>
      <c r="NFD73" s="452"/>
      <c r="NFF73" s="452"/>
      <c r="NFG73" s="452"/>
      <c r="NFH73" s="453"/>
      <c r="NFI73" s="452"/>
      <c r="NFJ73" s="452"/>
      <c r="NFL73" s="452"/>
      <c r="NFM73" s="452"/>
      <c r="NFN73" s="453"/>
      <c r="NFO73" s="452"/>
      <c r="NFP73" s="452"/>
      <c r="NFR73" s="452"/>
      <c r="NFS73" s="452"/>
      <c r="NFT73" s="453"/>
      <c r="NFU73" s="452"/>
      <c r="NFV73" s="452"/>
      <c r="NFX73" s="452"/>
      <c r="NFY73" s="452"/>
      <c r="NFZ73" s="453"/>
      <c r="NGA73" s="452"/>
      <c r="NGB73" s="452"/>
      <c r="NGD73" s="452"/>
      <c r="NGE73" s="452"/>
      <c r="NGF73" s="453"/>
      <c r="NGG73" s="452"/>
      <c r="NGH73" s="452"/>
      <c r="NGJ73" s="452"/>
      <c r="NGK73" s="452"/>
      <c r="NGL73" s="453"/>
      <c r="NGM73" s="452"/>
      <c r="NGN73" s="452"/>
      <c r="NGP73" s="452"/>
      <c r="NGQ73" s="452"/>
      <c r="NGR73" s="453"/>
      <c r="NGS73" s="452"/>
      <c r="NGT73" s="452"/>
      <c r="NGV73" s="452"/>
      <c r="NGW73" s="452"/>
      <c r="NGX73" s="453"/>
      <c r="NGY73" s="452"/>
      <c r="NGZ73" s="452"/>
      <c r="NHB73" s="452"/>
      <c r="NHC73" s="452"/>
      <c r="NHD73" s="453"/>
      <c r="NHE73" s="452"/>
      <c r="NHF73" s="452"/>
      <c r="NHH73" s="452"/>
      <c r="NHI73" s="452"/>
      <c r="NHJ73" s="453"/>
      <c r="NHK73" s="452"/>
      <c r="NHL73" s="452"/>
      <c r="NHN73" s="452"/>
      <c r="NHO73" s="452"/>
      <c r="NHP73" s="453"/>
      <c r="NHQ73" s="452"/>
      <c r="NHR73" s="452"/>
      <c r="NHT73" s="452"/>
      <c r="NHU73" s="452"/>
      <c r="NHV73" s="453"/>
      <c r="NHW73" s="452"/>
      <c r="NHX73" s="452"/>
      <c r="NHZ73" s="452"/>
      <c r="NIA73" s="452"/>
      <c r="NIB73" s="453"/>
      <c r="NIC73" s="452"/>
      <c r="NID73" s="452"/>
      <c r="NIF73" s="452"/>
      <c r="NIG73" s="452"/>
      <c r="NIH73" s="453"/>
      <c r="NII73" s="452"/>
      <c r="NIJ73" s="452"/>
      <c r="NIL73" s="452"/>
      <c r="NIM73" s="452"/>
      <c r="NIN73" s="453"/>
      <c r="NIO73" s="452"/>
      <c r="NIP73" s="452"/>
      <c r="NIR73" s="452"/>
      <c r="NIS73" s="452"/>
      <c r="NIT73" s="453"/>
      <c r="NIU73" s="452"/>
      <c r="NIV73" s="452"/>
      <c r="NIX73" s="452"/>
      <c r="NIY73" s="452"/>
      <c r="NIZ73" s="453"/>
      <c r="NJA73" s="452"/>
      <c r="NJB73" s="452"/>
      <c r="NJD73" s="452"/>
      <c r="NJE73" s="452"/>
      <c r="NJF73" s="453"/>
      <c r="NJG73" s="452"/>
      <c r="NJH73" s="452"/>
      <c r="NJJ73" s="452"/>
      <c r="NJK73" s="452"/>
      <c r="NJL73" s="453"/>
      <c r="NJM73" s="452"/>
      <c r="NJN73" s="452"/>
      <c r="NJP73" s="452"/>
      <c r="NJQ73" s="452"/>
      <c r="NJR73" s="453"/>
      <c r="NJS73" s="452"/>
      <c r="NJT73" s="452"/>
      <c r="NJV73" s="452"/>
      <c r="NJW73" s="452"/>
      <c r="NJX73" s="453"/>
      <c r="NJY73" s="452"/>
      <c r="NJZ73" s="452"/>
      <c r="NKB73" s="452"/>
      <c r="NKC73" s="452"/>
      <c r="NKD73" s="453"/>
      <c r="NKE73" s="452"/>
      <c r="NKF73" s="452"/>
      <c r="NKH73" s="452"/>
      <c r="NKI73" s="452"/>
      <c r="NKJ73" s="453"/>
      <c r="NKK73" s="452"/>
      <c r="NKL73" s="452"/>
      <c r="NKN73" s="452"/>
      <c r="NKO73" s="452"/>
      <c r="NKP73" s="453"/>
      <c r="NKQ73" s="452"/>
      <c r="NKR73" s="452"/>
      <c r="NKT73" s="452"/>
      <c r="NKU73" s="452"/>
      <c r="NKV73" s="453"/>
      <c r="NKW73" s="452"/>
      <c r="NKX73" s="452"/>
      <c r="NKZ73" s="452"/>
      <c r="NLA73" s="452"/>
      <c r="NLB73" s="453"/>
      <c r="NLC73" s="452"/>
      <c r="NLD73" s="452"/>
      <c r="NLF73" s="452"/>
      <c r="NLG73" s="452"/>
      <c r="NLH73" s="453"/>
      <c r="NLI73" s="452"/>
      <c r="NLJ73" s="452"/>
      <c r="NLL73" s="452"/>
      <c r="NLM73" s="452"/>
      <c r="NLN73" s="453"/>
      <c r="NLO73" s="452"/>
      <c r="NLP73" s="452"/>
      <c r="NLR73" s="452"/>
      <c r="NLS73" s="452"/>
      <c r="NLT73" s="453"/>
      <c r="NLU73" s="452"/>
      <c r="NLV73" s="452"/>
      <c r="NLX73" s="452"/>
      <c r="NLY73" s="452"/>
      <c r="NLZ73" s="453"/>
      <c r="NMA73" s="452"/>
      <c r="NMB73" s="452"/>
      <c r="NMD73" s="452"/>
      <c r="NME73" s="452"/>
      <c r="NMF73" s="453"/>
      <c r="NMG73" s="452"/>
      <c r="NMH73" s="452"/>
      <c r="NMJ73" s="452"/>
      <c r="NMK73" s="452"/>
      <c r="NML73" s="453"/>
      <c r="NMM73" s="452"/>
      <c r="NMN73" s="452"/>
      <c r="NMP73" s="452"/>
      <c r="NMQ73" s="452"/>
      <c r="NMR73" s="453"/>
      <c r="NMS73" s="452"/>
      <c r="NMT73" s="452"/>
      <c r="NMV73" s="452"/>
      <c r="NMW73" s="452"/>
      <c r="NMX73" s="453"/>
      <c r="NMY73" s="452"/>
      <c r="NMZ73" s="452"/>
      <c r="NNB73" s="452"/>
      <c r="NNC73" s="452"/>
      <c r="NND73" s="453"/>
      <c r="NNE73" s="452"/>
      <c r="NNF73" s="452"/>
      <c r="NNH73" s="452"/>
      <c r="NNI73" s="452"/>
      <c r="NNJ73" s="453"/>
      <c r="NNK73" s="452"/>
      <c r="NNL73" s="452"/>
      <c r="NNN73" s="452"/>
      <c r="NNO73" s="452"/>
      <c r="NNP73" s="453"/>
      <c r="NNQ73" s="452"/>
      <c r="NNR73" s="452"/>
      <c r="NNT73" s="452"/>
      <c r="NNU73" s="452"/>
      <c r="NNV73" s="453"/>
      <c r="NNW73" s="452"/>
      <c r="NNX73" s="452"/>
      <c r="NNZ73" s="452"/>
      <c r="NOA73" s="452"/>
      <c r="NOB73" s="453"/>
      <c r="NOC73" s="452"/>
      <c r="NOD73" s="452"/>
      <c r="NOF73" s="452"/>
      <c r="NOG73" s="452"/>
      <c r="NOH73" s="453"/>
      <c r="NOI73" s="452"/>
      <c r="NOJ73" s="452"/>
      <c r="NOL73" s="452"/>
      <c r="NOM73" s="452"/>
      <c r="NON73" s="453"/>
      <c r="NOO73" s="452"/>
      <c r="NOP73" s="452"/>
      <c r="NOR73" s="452"/>
      <c r="NOS73" s="452"/>
      <c r="NOT73" s="453"/>
      <c r="NOU73" s="452"/>
      <c r="NOV73" s="452"/>
      <c r="NOX73" s="452"/>
      <c r="NOY73" s="452"/>
      <c r="NOZ73" s="453"/>
      <c r="NPA73" s="452"/>
      <c r="NPB73" s="452"/>
      <c r="NPD73" s="452"/>
      <c r="NPE73" s="452"/>
      <c r="NPF73" s="453"/>
      <c r="NPG73" s="452"/>
      <c r="NPH73" s="452"/>
      <c r="NPJ73" s="452"/>
      <c r="NPK73" s="452"/>
      <c r="NPL73" s="453"/>
      <c r="NPM73" s="452"/>
      <c r="NPN73" s="452"/>
      <c r="NPP73" s="452"/>
      <c r="NPQ73" s="452"/>
      <c r="NPR73" s="453"/>
      <c r="NPS73" s="452"/>
      <c r="NPT73" s="452"/>
      <c r="NPV73" s="452"/>
      <c r="NPW73" s="452"/>
      <c r="NPX73" s="453"/>
      <c r="NPY73" s="452"/>
      <c r="NPZ73" s="452"/>
      <c r="NQB73" s="452"/>
      <c r="NQC73" s="452"/>
      <c r="NQD73" s="453"/>
      <c r="NQE73" s="452"/>
      <c r="NQF73" s="452"/>
      <c r="NQH73" s="452"/>
      <c r="NQI73" s="452"/>
      <c r="NQJ73" s="453"/>
      <c r="NQK73" s="452"/>
      <c r="NQL73" s="452"/>
      <c r="NQN73" s="452"/>
      <c r="NQO73" s="452"/>
      <c r="NQP73" s="453"/>
      <c r="NQQ73" s="452"/>
      <c r="NQR73" s="452"/>
      <c r="NQT73" s="452"/>
      <c r="NQU73" s="452"/>
      <c r="NQV73" s="453"/>
      <c r="NQW73" s="452"/>
      <c r="NQX73" s="452"/>
      <c r="NQZ73" s="452"/>
      <c r="NRA73" s="452"/>
      <c r="NRB73" s="453"/>
      <c r="NRC73" s="452"/>
      <c r="NRD73" s="452"/>
      <c r="NRF73" s="452"/>
      <c r="NRG73" s="452"/>
      <c r="NRH73" s="453"/>
      <c r="NRI73" s="452"/>
      <c r="NRJ73" s="452"/>
      <c r="NRL73" s="452"/>
      <c r="NRM73" s="452"/>
      <c r="NRN73" s="453"/>
      <c r="NRO73" s="452"/>
      <c r="NRP73" s="452"/>
      <c r="NRR73" s="452"/>
      <c r="NRS73" s="452"/>
      <c r="NRT73" s="453"/>
      <c r="NRU73" s="452"/>
      <c r="NRV73" s="452"/>
      <c r="NRX73" s="452"/>
      <c r="NRY73" s="452"/>
      <c r="NRZ73" s="453"/>
      <c r="NSA73" s="452"/>
      <c r="NSB73" s="452"/>
      <c r="NSD73" s="452"/>
      <c r="NSE73" s="452"/>
      <c r="NSF73" s="453"/>
      <c r="NSG73" s="452"/>
      <c r="NSH73" s="452"/>
      <c r="NSJ73" s="452"/>
      <c r="NSK73" s="452"/>
      <c r="NSL73" s="453"/>
      <c r="NSM73" s="452"/>
      <c r="NSN73" s="452"/>
      <c r="NSP73" s="452"/>
      <c r="NSQ73" s="452"/>
      <c r="NSR73" s="453"/>
      <c r="NSS73" s="452"/>
      <c r="NST73" s="452"/>
      <c r="NSV73" s="452"/>
      <c r="NSW73" s="452"/>
      <c r="NSX73" s="453"/>
      <c r="NSY73" s="452"/>
      <c r="NSZ73" s="452"/>
      <c r="NTB73" s="452"/>
      <c r="NTC73" s="452"/>
      <c r="NTD73" s="453"/>
      <c r="NTE73" s="452"/>
      <c r="NTF73" s="452"/>
      <c r="NTH73" s="452"/>
      <c r="NTI73" s="452"/>
      <c r="NTJ73" s="453"/>
      <c r="NTK73" s="452"/>
      <c r="NTL73" s="452"/>
      <c r="NTN73" s="452"/>
      <c r="NTO73" s="452"/>
      <c r="NTP73" s="453"/>
      <c r="NTQ73" s="452"/>
      <c r="NTR73" s="452"/>
      <c r="NTT73" s="452"/>
      <c r="NTU73" s="452"/>
      <c r="NTV73" s="453"/>
      <c r="NTW73" s="452"/>
      <c r="NTX73" s="452"/>
      <c r="NTZ73" s="452"/>
      <c r="NUA73" s="452"/>
      <c r="NUB73" s="453"/>
      <c r="NUC73" s="452"/>
      <c r="NUD73" s="452"/>
      <c r="NUF73" s="452"/>
      <c r="NUG73" s="452"/>
      <c r="NUH73" s="453"/>
      <c r="NUI73" s="452"/>
      <c r="NUJ73" s="452"/>
      <c r="NUL73" s="452"/>
      <c r="NUM73" s="452"/>
      <c r="NUN73" s="453"/>
      <c r="NUO73" s="452"/>
      <c r="NUP73" s="452"/>
      <c r="NUR73" s="452"/>
      <c r="NUS73" s="452"/>
      <c r="NUT73" s="453"/>
      <c r="NUU73" s="452"/>
      <c r="NUV73" s="452"/>
      <c r="NUX73" s="452"/>
      <c r="NUY73" s="452"/>
      <c r="NUZ73" s="453"/>
      <c r="NVA73" s="452"/>
      <c r="NVB73" s="452"/>
      <c r="NVD73" s="452"/>
      <c r="NVE73" s="452"/>
      <c r="NVF73" s="453"/>
      <c r="NVG73" s="452"/>
      <c r="NVH73" s="452"/>
      <c r="NVJ73" s="452"/>
      <c r="NVK73" s="452"/>
      <c r="NVL73" s="453"/>
      <c r="NVM73" s="452"/>
      <c r="NVN73" s="452"/>
      <c r="NVP73" s="452"/>
      <c r="NVQ73" s="452"/>
      <c r="NVR73" s="453"/>
      <c r="NVS73" s="452"/>
      <c r="NVT73" s="452"/>
      <c r="NVV73" s="452"/>
      <c r="NVW73" s="452"/>
      <c r="NVX73" s="453"/>
      <c r="NVY73" s="452"/>
      <c r="NVZ73" s="452"/>
      <c r="NWB73" s="452"/>
      <c r="NWC73" s="452"/>
      <c r="NWD73" s="453"/>
      <c r="NWE73" s="452"/>
      <c r="NWF73" s="452"/>
      <c r="NWH73" s="452"/>
      <c r="NWI73" s="452"/>
      <c r="NWJ73" s="453"/>
      <c r="NWK73" s="452"/>
      <c r="NWL73" s="452"/>
      <c r="NWN73" s="452"/>
      <c r="NWO73" s="452"/>
      <c r="NWP73" s="453"/>
      <c r="NWQ73" s="452"/>
      <c r="NWR73" s="452"/>
      <c r="NWT73" s="452"/>
      <c r="NWU73" s="452"/>
      <c r="NWV73" s="453"/>
      <c r="NWW73" s="452"/>
      <c r="NWX73" s="452"/>
      <c r="NWZ73" s="452"/>
      <c r="NXA73" s="452"/>
      <c r="NXB73" s="453"/>
      <c r="NXC73" s="452"/>
      <c r="NXD73" s="452"/>
      <c r="NXF73" s="452"/>
      <c r="NXG73" s="452"/>
      <c r="NXH73" s="453"/>
      <c r="NXI73" s="452"/>
      <c r="NXJ73" s="452"/>
      <c r="NXL73" s="452"/>
      <c r="NXM73" s="452"/>
      <c r="NXN73" s="453"/>
      <c r="NXO73" s="452"/>
      <c r="NXP73" s="452"/>
      <c r="NXR73" s="452"/>
      <c r="NXS73" s="452"/>
      <c r="NXT73" s="453"/>
      <c r="NXU73" s="452"/>
      <c r="NXV73" s="452"/>
      <c r="NXX73" s="452"/>
      <c r="NXY73" s="452"/>
      <c r="NXZ73" s="453"/>
      <c r="NYA73" s="452"/>
      <c r="NYB73" s="452"/>
      <c r="NYD73" s="452"/>
      <c r="NYE73" s="452"/>
      <c r="NYF73" s="453"/>
      <c r="NYG73" s="452"/>
      <c r="NYH73" s="452"/>
      <c r="NYJ73" s="452"/>
      <c r="NYK73" s="452"/>
      <c r="NYL73" s="453"/>
      <c r="NYM73" s="452"/>
      <c r="NYN73" s="452"/>
      <c r="NYP73" s="452"/>
      <c r="NYQ73" s="452"/>
      <c r="NYR73" s="453"/>
      <c r="NYS73" s="452"/>
      <c r="NYT73" s="452"/>
      <c r="NYV73" s="452"/>
      <c r="NYW73" s="452"/>
      <c r="NYX73" s="453"/>
      <c r="NYY73" s="452"/>
      <c r="NYZ73" s="452"/>
      <c r="NZB73" s="452"/>
      <c r="NZC73" s="452"/>
      <c r="NZD73" s="453"/>
      <c r="NZE73" s="452"/>
      <c r="NZF73" s="452"/>
      <c r="NZH73" s="452"/>
      <c r="NZI73" s="452"/>
      <c r="NZJ73" s="453"/>
      <c r="NZK73" s="452"/>
      <c r="NZL73" s="452"/>
      <c r="NZN73" s="452"/>
      <c r="NZO73" s="452"/>
      <c r="NZP73" s="453"/>
      <c r="NZQ73" s="452"/>
      <c r="NZR73" s="452"/>
      <c r="NZT73" s="452"/>
      <c r="NZU73" s="452"/>
      <c r="NZV73" s="453"/>
      <c r="NZW73" s="452"/>
      <c r="NZX73" s="452"/>
      <c r="NZZ73" s="452"/>
      <c r="OAA73" s="452"/>
      <c r="OAB73" s="453"/>
      <c r="OAC73" s="452"/>
      <c r="OAD73" s="452"/>
      <c r="OAF73" s="452"/>
      <c r="OAG73" s="452"/>
      <c r="OAH73" s="453"/>
      <c r="OAI73" s="452"/>
      <c r="OAJ73" s="452"/>
      <c r="OAL73" s="452"/>
      <c r="OAM73" s="452"/>
      <c r="OAN73" s="453"/>
      <c r="OAO73" s="452"/>
      <c r="OAP73" s="452"/>
      <c r="OAR73" s="452"/>
      <c r="OAS73" s="452"/>
      <c r="OAT73" s="453"/>
      <c r="OAU73" s="452"/>
      <c r="OAV73" s="452"/>
      <c r="OAX73" s="452"/>
      <c r="OAY73" s="452"/>
      <c r="OAZ73" s="453"/>
      <c r="OBA73" s="452"/>
      <c r="OBB73" s="452"/>
      <c r="OBD73" s="452"/>
      <c r="OBE73" s="452"/>
      <c r="OBF73" s="453"/>
      <c r="OBG73" s="452"/>
      <c r="OBH73" s="452"/>
      <c r="OBJ73" s="452"/>
      <c r="OBK73" s="452"/>
      <c r="OBL73" s="453"/>
      <c r="OBM73" s="452"/>
      <c r="OBN73" s="452"/>
      <c r="OBP73" s="452"/>
      <c r="OBQ73" s="452"/>
      <c r="OBR73" s="453"/>
      <c r="OBS73" s="452"/>
      <c r="OBT73" s="452"/>
      <c r="OBV73" s="452"/>
      <c r="OBW73" s="452"/>
      <c r="OBX73" s="453"/>
      <c r="OBY73" s="452"/>
      <c r="OBZ73" s="452"/>
      <c r="OCB73" s="452"/>
      <c r="OCC73" s="452"/>
      <c r="OCD73" s="453"/>
      <c r="OCE73" s="452"/>
      <c r="OCF73" s="452"/>
      <c r="OCH73" s="452"/>
      <c r="OCI73" s="452"/>
      <c r="OCJ73" s="453"/>
      <c r="OCK73" s="452"/>
      <c r="OCL73" s="452"/>
      <c r="OCN73" s="452"/>
      <c r="OCO73" s="452"/>
      <c r="OCP73" s="453"/>
      <c r="OCQ73" s="452"/>
      <c r="OCR73" s="452"/>
      <c r="OCT73" s="452"/>
      <c r="OCU73" s="452"/>
      <c r="OCV73" s="453"/>
      <c r="OCW73" s="452"/>
      <c r="OCX73" s="452"/>
      <c r="OCZ73" s="452"/>
      <c r="ODA73" s="452"/>
      <c r="ODB73" s="453"/>
      <c r="ODC73" s="452"/>
      <c r="ODD73" s="452"/>
      <c r="ODF73" s="452"/>
      <c r="ODG73" s="452"/>
      <c r="ODH73" s="453"/>
      <c r="ODI73" s="452"/>
      <c r="ODJ73" s="452"/>
      <c r="ODL73" s="452"/>
      <c r="ODM73" s="452"/>
      <c r="ODN73" s="453"/>
      <c r="ODO73" s="452"/>
      <c r="ODP73" s="452"/>
      <c r="ODR73" s="452"/>
      <c r="ODS73" s="452"/>
      <c r="ODT73" s="453"/>
      <c r="ODU73" s="452"/>
      <c r="ODV73" s="452"/>
      <c r="ODX73" s="452"/>
      <c r="ODY73" s="452"/>
      <c r="ODZ73" s="453"/>
      <c r="OEA73" s="452"/>
      <c r="OEB73" s="452"/>
      <c r="OED73" s="452"/>
      <c r="OEE73" s="452"/>
      <c r="OEF73" s="453"/>
      <c r="OEG73" s="452"/>
      <c r="OEH73" s="452"/>
      <c r="OEJ73" s="452"/>
      <c r="OEK73" s="452"/>
      <c r="OEL73" s="453"/>
      <c r="OEM73" s="452"/>
      <c r="OEN73" s="452"/>
      <c r="OEP73" s="452"/>
      <c r="OEQ73" s="452"/>
      <c r="OER73" s="453"/>
      <c r="OES73" s="452"/>
      <c r="OET73" s="452"/>
      <c r="OEV73" s="452"/>
      <c r="OEW73" s="452"/>
      <c r="OEX73" s="453"/>
      <c r="OEY73" s="452"/>
      <c r="OEZ73" s="452"/>
      <c r="OFB73" s="452"/>
      <c r="OFC73" s="452"/>
      <c r="OFD73" s="453"/>
      <c r="OFE73" s="452"/>
      <c r="OFF73" s="452"/>
      <c r="OFH73" s="452"/>
      <c r="OFI73" s="452"/>
      <c r="OFJ73" s="453"/>
      <c r="OFK73" s="452"/>
      <c r="OFL73" s="452"/>
      <c r="OFN73" s="452"/>
      <c r="OFO73" s="452"/>
      <c r="OFP73" s="453"/>
      <c r="OFQ73" s="452"/>
      <c r="OFR73" s="452"/>
      <c r="OFT73" s="452"/>
      <c r="OFU73" s="452"/>
      <c r="OFV73" s="453"/>
      <c r="OFW73" s="452"/>
      <c r="OFX73" s="452"/>
      <c r="OFZ73" s="452"/>
      <c r="OGA73" s="452"/>
      <c r="OGB73" s="453"/>
      <c r="OGC73" s="452"/>
      <c r="OGD73" s="452"/>
      <c r="OGF73" s="452"/>
      <c r="OGG73" s="452"/>
      <c r="OGH73" s="453"/>
      <c r="OGI73" s="452"/>
      <c r="OGJ73" s="452"/>
      <c r="OGL73" s="452"/>
      <c r="OGM73" s="452"/>
      <c r="OGN73" s="453"/>
      <c r="OGO73" s="452"/>
      <c r="OGP73" s="452"/>
      <c r="OGR73" s="452"/>
      <c r="OGS73" s="452"/>
      <c r="OGT73" s="453"/>
      <c r="OGU73" s="452"/>
      <c r="OGV73" s="452"/>
      <c r="OGX73" s="452"/>
      <c r="OGY73" s="452"/>
      <c r="OGZ73" s="453"/>
      <c r="OHA73" s="452"/>
      <c r="OHB73" s="452"/>
      <c r="OHD73" s="452"/>
      <c r="OHE73" s="452"/>
      <c r="OHF73" s="453"/>
      <c r="OHG73" s="452"/>
      <c r="OHH73" s="452"/>
      <c r="OHJ73" s="452"/>
      <c r="OHK73" s="452"/>
      <c r="OHL73" s="453"/>
      <c r="OHM73" s="452"/>
      <c r="OHN73" s="452"/>
      <c r="OHP73" s="452"/>
      <c r="OHQ73" s="452"/>
      <c r="OHR73" s="453"/>
      <c r="OHS73" s="452"/>
      <c r="OHT73" s="452"/>
      <c r="OHV73" s="452"/>
      <c r="OHW73" s="452"/>
      <c r="OHX73" s="453"/>
      <c r="OHY73" s="452"/>
      <c r="OHZ73" s="452"/>
      <c r="OIB73" s="452"/>
      <c r="OIC73" s="452"/>
      <c r="OID73" s="453"/>
      <c r="OIE73" s="452"/>
      <c r="OIF73" s="452"/>
      <c r="OIH73" s="452"/>
      <c r="OII73" s="452"/>
      <c r="OIJ73" s="453"/>
      <c r="OIK73" s="452"/>
      <c r="OIL73" s="452"/>
      <c r="OIN73" s="452"/>
      <c r="OIO73" s="452"/>
      <c r="OIP73" s="453"/>
      <c r="OIQ73" s="452"/>
      <c r="OIR73" s="452"/>
      <c r="OIT73" s="452"/>
      <c r="OIU73" s="452"/>
      <c r="OIV73" s="453"/>
      <c r="OIW73" s="452"/>
      <c r="OIX73" s="452"/>
      <c r="OIZ73" s="452"/>
      <c r="OJA73" s="452"/>
      <c r="OJB73" s="453"/>
      <c r="OJC73" s="452"/>
      <c r="OJD73" s="452"/>
      <c r="OJF73" s="452"/>
      <c r="OJG73" s="452"/>
      <c r="OJH73" s="453"/>
      <c r="OJI73" s="452"/>
      <c r="OJJ73" s="452"/>
      <c r="OJL73" s="452"/>
      <c r="OJM73" s="452"/>
      <c r="OJN73" s="453"/>
      <c r="OJO73" s="452"/>
      <c r="OJP73" s="452"/>
      <c r="OJR73" s="452"/>
      <c r="OJS73" s="452"/>
      <c r="OJT73" s="453"/>
      <c r="OJU73" s="452"/>
      <c r="OJV73" s="452"/>
      <c r="OJX73" s="452"/>
      <c r="OJY73" s="452"/>
      <c r="OJZ73" s="453"/>
      <c r="OKA73" s="452"/>
      <c r="OKB73" s="452"/>
      <c r="OKD73" s="452"/>
      <c r="OKE73" s="452"/>
      <c r="OKF73" s="453"/>
      <c r="OKG73" s="452"/>
      <c r="OKH73" s="452"/>
      <c r="OKJ73" s="452"/>
      <c r="OKK73" s="452"/>
      <c r="OKL73" s="453"/>
      <c r="OKM73" s="452"/>
      <c r="OKN73" s="452"/>
      <c r="OKP73" s="452"/>
      <c r="OKQ73" s="452"/>
      <c r="OKR73" s="453"/>
      <c r="OKS73" s="452"/>
      <c r="OKT73" s="452"/>
      <c r="OKV73" s="452"/>
      <c r="OKW73" s="452"/>
      <c r="OKX73" s="453"/>
      <c r="OKY73" s="452"/>
      <c r="OKZ73" s="452"/>
      <c r="OLB73" s="452"/>
      <c r="OLC73" s="452"/>
      <c r="OLD73" s="453"/>
      <c r="OLE73" s="452"/>
      <c r="OLF73" s="452"/>
      <c r="OLH73" s="452"/>
      <c r="OLI73" s="452"/>
      <c r="OLJ73" s="453"/>
      <c r="OLK73" s="452"/>
      <c r="OLL73" s="452"/>
      <c r="OLN73" s="452"/>
      <c r="OLO73" s="452"/>
      <c r="OLP73" s="453"/>
      <c r="OLQ73" s="452"/>
      <c r="OLR73" s="452"/>
      <c r="OLT73" s="452"/>
      <c r="OLU73" s="452"/>
      <c r="OLV73" s="453"/>
      <c r="OLW73" s="452"/>
      <c r="OLX73" s="452"/>
      <c r="OLZ73" s="452"/>
      <c r="OMA73" s="452"/>
      <c r="OMB73" s="453"/>
      <c r="OMC73" s="452"/>
      <c r="OMD73" s="452"/>
      <c r="OMF73" s="452"/>
      <c r="OMG73" s="452"/>
      <c r="OMH73" s="453"/>
      <c r="OMI73" s="452"/>
      <c r="OMJ73" s="452"/>
      <c r="OML73" s="452"/>
      <c r="OMM73" s="452"/>
      <c r="OMN73" s="453"/>
      <c r="OMO73" s="452"/>
      <c r="OMP73" s="452"/>
      <c r="OMR73" s="452"/>
      <c r="OMS73" s="452"/>
      <c r="OMT73" s="453"/>
      <c r="OMU73" s="452"/>
      <c r="OMV73" s="452"/>
      <c r="OMX73" s="452"/>
      <c r="OMY73" s="452"/>
      <c r="OMZ73" s="453"/>
      <c r="ONA73" s="452"/>
      <c r="ONB73" s="452"/>
      <c r="OND73" s="452"/>
      <c r="ONE73" s="452"/>
      <c r="ONF73" s="453"/>
      <c r="ONG73" s="452"/>
      <c r="ONH73" s="452"/>
      <c r="ONJ73" s="452"/>
      <c r="ONK73" s="452"/>
      <c r="ONL73" s="453"/>
      <c r="ONM73" s="452"/>
      <c r="ONN73" s="452"/>
      <c r="ONP73" s="452"/>
      <c r="ONQ73" s="452"/>
      <c r="ONR73" s="453"/>
      <c r="ONS73" s="452"/>
      <c r="ONT73" s="452"/>
      <c r="ONV73" s="452"/>
      <c r="ONW73" s="452"/>
      <c r="ONX73" s="453"/>
      <c r="ONY73" s="452"/>
      <c r="ONZ73" s="452"/>
      <c r="OOB73" s="452"/>
      <c r="OOC73" s="452"/>
      <c r="OOD73" s="453"/>
      <c r="OOE73" s="452"/>
      <c r="OOF73" s="452"/>
      <c r="OOH73" s="452"/>
      <c r="OOI73" s="452"/>
      <c r="OOJ73" s="453"/>
      <c r="OOK73" s="452"/>
      <c r="OOL73" s="452"/>
      <c r="OON73" s="452"/>
      <c r="OOO73" s="452"/>
      <c r="OOP73" s="453"/>
      <c r="OOQ73" s="452"/>
      <c r="OOR73" s="452"/>
      <c r="OOT73" s="452"/>
      <c r="OOU73" s="452"/>
      <c r="OOV73" s="453"/>
      <c r="OOW73" s="452"/>
      <c r="OOX73" s="452"/>
      <c r="OOZ73" s="452"/>
      <c r="OPA73" s="452"/>
      <c r="OPB73" s="453"/>
      <c r="OPC73" s="452"/>
      <c r="OPD73" s="452"/>
      <c r="OPF73" s="452"/>
      <c r="OPG73" s="452"/>
      <c r="OPH73" s="453"/>
      <c r="OPI73" s="452"/>
      <c r="OPJ73" s="452"/>
      <c r="OPL73" s="452"/>
      <c r="OPM73" s="452"/>
      <c r="OPN73" s="453"/>
      <c r="OPO73" s="452"/>
      <c r="OPP73" s="452"/>
      <c r="OPR73" s="452"/>
      <c r="OPS73" s="452"/>
      <c r="OPT73" s="453"/>
      <c r="OPU73" s="452"/>
      <c r="OPV73" s="452"/>
      <c r="OPX73" s="452"/>
      <c r="OPY73" s="452"/>
      <c r="OPZ73" s="453"/>
      <c r="OQA73" s="452"/>
      <c r="OQB73" s="452"/>
      <c r="OQD73" s="452"/>
      <c r="OQE73" s="452"/>
      <c r="OQF73" s="453"/>
      <c r="OQG73" s="452"/>
      <c r="OQH73" s="452"/>
      <c r="OQJ73" s="452"/>
      <c r="OQK73" s="452"/>
      <c r="OQL73" s="453"/>
      <c r="OQM73" s="452"/>
      <c r="OQN73" s="452"/>
      <c r="OQP73" s="452"/>
      <c r="OQQ73" s="452"/>
      <c r="OQR73" s="453"/>
      <c r="OQS73" s="452"/>
      <c r="OQT73" s="452"/>
      <c r="OQV73" s="452"/>
      <c r="OQW73" s="452"/>
      <c r="OQX73" s="453"/>
      <c r="OQY73" s="452"/>
      <c r="OQZ73" s="452"/>
      <c r="ORB73" s="452"/>
      <c r="ORC73" s="452"/>
      <c r="ORD73" s="453"/>
      <c r="ORE73" s="452"/>
      <c r="ORF73" s="452"/>
      <c r="ORH73" s="452"/>
      <c r="ORI73" s="452"/>
      <c r="ORJ73" s="453"/>
      <c r="ORK73" s="452"/>
      <c r="ORL73" s="452"/>
      <c r="ORN73" s="452"/>
      <c r="ORO73" s="452"/>
      <c r="ORP73" s="453"/>
      <c r="ORQ73" s="452"/>
      <c r="ORR73" s="452"/>
      <c r="ORT73" s="452"/>
      <c r="ORU73" s="452"/>
      <c r="ORV73" s="453"/>
      <c r="ORW73" s="452"/>
      <c r="ORX73" s="452"/>
      <c r="ORZ73" s="452"/>
      <c r="OSA73" s="452"/>
      <c r="OSB73" s="453"/>
      <c r="OSC73" s="452"/>
      <c r="OSD73" s="452"/>
      <c r="OSF73" s="452"/>
      <c r="OSG73" s="452"/>
      <c r="OSH73" s="453"/>
      <c r="OSI73" s="452"/>
      <c r="OSJ73" s="452"/>
      <c r="OSL73" s="452"/>
      <c r="OSM73" s="452"/>
      <c r="OSN73" s="453"/>
      <c r="OSO73" s="452"/>
      <c r="OSP73" s="452"/>
      <c r="OSR73" s="452"/>
      <c r="OSS73" s="452"/>
      <c r="OST73" s="453"/>
      <c r="OSU73" s="452"/>
      <c r="OSV73" s="452"/>
      <c r="OSX73" s="452"/>
      <c r="OSY73" s="452"/>
      <c r="OSZ73" s="453"/>
      <c r="OTA73" s="452"/>
      <c r="OTB73" s="452"/>
      <c r="OTD73" s="452"/>
      <c r="OTE73" s="452"/>
      <c r="OTF73" s="453"/>
      <c r="OTG73" s="452"/>
      <c r="OTH73" s="452"/>
      <c r="OTJ73" s="452"/>
      <c r="OTK73" s="452"/>
      <c r="OTL73" s="453"/>
      <c r="OTM73" s="452"/>
      <c r="OTN73" s="452"/>
      <c r="OTP73" s="452"/>
      <c r="OTQ73" s="452"/>
      <c r="OTR73" s="453"/>
      <c r="OTS73" s="452"/>
      <c r="OTT73" s="452"/>
      <c r="OTV73" s="452"/>
      <c r="OTW73" s="452"/>
      <c r="OTX73" s="453"/>
      <c r="OTY73" s="452"/>
      <c r="OTZ73" s="452"/>
      <c r="OUB73" s="452"/>
      <c r="OUC73" s="452"/>
      <c r="OUD73" s="453"/>
      <c r="OUE73" s="452"/>
      <c r="OUF73" s="452"/>
      <c r="OUH73" s="452"/>
      <c r="OUI73" s="452"/>
      <c r="OUJ73" s="453"/>
      <c r="OUK73" s="452"/>
      <c r="OUL73" s="452"/>
      <c r="OUN73" s="452"/>
      <c r="OUO73" s="452"/>
      <c r="OUP73" s="453"/>
      <c r="OUQ73" s="452"/>
      <c r="OUR73" s="452"/>
      <c r="OUT73" s="452"/>
      <c r="OUU73" s="452"/>
      <c r="OUV73" s="453"/>
      <c r="OUW73" s="452"/>
      <c r="OUX73" s="452"/>
      <c r="OUZ73" s="452"/>
      <c r="OVA73" s="452"/>
      <c r="OVB73" s="453"/>
      <c r="OVC73" s="452"/>
      <c r="OVD73" s="452"/>
      <c r="OVF73" s="452"/>
      <c r="OVG73" s="452"/>
      <c r="OVH73" s="453"/>
      <c r="OVI73" s="452"/>
      <c r="OVJ73" s="452"/>
      <c r="OVL73" s="452"/>
      <c r="OVM73" s="452"/>
      <c r="OVN73" s="453"/>
      <c r="OVO73" s="452"/>
      <c r="OVP73" s="452"/>
      <c r="OVR73" s="452"/>
      <c r="OVS73" s="452"/>
      <c r="OVT73" s="453"/>
      <c r="OVU73" s="452"/>
      <c r="OVV73" s="452"/>
      <c r="OVX73" s="452"/>
      <c r="OVY73" s="452"/>
      <c r="OVZ73" s="453"/>
      <c r="OWA73" s="452"/>
      <c r="OWB73" s="452"/>
      <c r="OWD73" s="452"/>
      <c r="OWE73" s="452"/>
      <c r="OWF73" s="453"/>
      <c r="OWG73" s="452"/>
      <c r="OWH73" s="452"/>
      <c r="OWJ73" s="452"/>
      <c r="OWK73" s="452"/>
      <c r="OWL73" s="453"/>
      <c r="OWM73" s="452"/>
      <c r="OWN73" s="452"/>
      <c r="OWP73" s="452"/>
      <c r="OWQ73" s="452"/>
      <c r="OWR73" s="453"/>
      <c r="OWS73" s="452"/>
      <c r="OWT73" s="452"/>
      <c r="OWV73" s="452"/>
      <c r="OWW73" s="452"/>
      <c r="OWX73" s="453"/>
      <c r="OWY73" s="452"/>
      <c r="OWZ73" s="452"/>
      <c r="OXB73" s="452"/>
      <c r="OXC73" s="452"/>
      <c r="OXD73" s="453"/>
      <c r="OXE73" s="452"/>
      <c r="OXF73" s="452"/>
      <c r="OXH73" s="452"/>
      <c r="OXI73" s="452"/>
      <c r="OXJ73" s="453"/>
      <c r="OXK73" s="452"/>
      <c r="OXL73" s="452"/>
      <c r="OXN73" s="452"/>
      <c r="OXO73" s="452"/>
      <c r="OXP73" s="453"/>
      <c r="OXQ73" s="452"/>
      <c r="OXR73" s="452"/>
      <c r="OXT73" s="452"/>
      <c r="OXU73" s="452"/>
      <c r="OXV73" s="453"/>
      <c r="OXW73" s="452"/>
      <c r="OXX73" s="452"/>
      <c r="OXZ73" s="452"/>
      <c r="OYA73" s="452"/>
      <c r="OYB73" s="453"/>
      <c r="OYC73" s="452"/>
      <c r="OYD73" s="452"/>
      <c r="OYF73" s="452"/>
      <c r="OYG73" s="452"/>
      <c r="OYH73" s="453"/>
      <c r="OYI73" s="452"/>
      <c r="OYJ73" s="452"/>
      <c r="OYL73" s="452"/>
      <c r="OYM73" s="452"/>
      <c r="OYN73" s="453"/>
      <c r="OYO73" s="452"/>
      <c r="OYP73" s="452"/>
      <c r="OYR73" s="452"/>
      <c r="OYS73" s="452"/>
      <c r="OYT73" s="453"/>
      <c r="OYU73" s="452"/>
      <c r="OYV73" s="452"/>
      <c r="OYX73" s="452"/>
      <c r="OYY73" s="452"/>
      <c r="OYZ73" s="453"/>
      <c r="OZA73" s="452"/>
      <c r="OZB73" s="452"/>
      <c r="OZD73" s="452"/>
      <c r="OZE73" s="452"/>
      <c r="OZF73" s="453"/>
      <c r="OZG73" s="452"/>
      <c r="OZH73" s="452"/>
      <c r="OZJ73" s="452"/>
      <c r="OZK73" s="452"/>
      <c r="OZL73" s="453"/>
      <c r="OZM73" s="452"/>
      <c r="OZN73" s="452"/>
      <c r="OZP73" s="452"/>
      <c r="OZQ73" s="452"/>
      <c r="OZR73" s="453"/>
      <c r="OZS73" s="452"/>
      <c r="OZT73" s="452"/>
      <c r="OZV73" s="452"/>
      <c r="OZW73" s="452"/>
      <c r="OZX73" s="453"/>
      <c r="OZY73" s="452"/>
      <c r="OZZ73" s="452"/>
      <c r="PAB73" s="452"/>
      <c r="PAC73" s="452"/>
      <c r="PAD73" s="453"/>
      <c r="PAE73" s="452"/>
      <c r="PAF73" s="452"/>
      <c r="PAH73" s="452"/>
      <c r="PAI73" s="452"/>
      <c r="PAJ73" s="453"/>
      <c r="PAK73" s="452"/>
      <c r="PAL73" s="452"/>
      <c r="PAN73" s="452"/>
      <c r="PAO73" s="452"/>
      <c r="PAP73" s="453"/>
      <c r="PAQ73" s="452"/>
      <c r="PAR73" s="452"/>
      <c r="PAT73" s="452"/>
      <c r="PAU73" s="452"/>
      <c r="PAV73" s="453"/>
      <c r="PAW73" s="452"/>
      <c r="PAX73" s="452"/>
      <c r="PAZ73" s="452"/>
      <c r="PBA73" s="452"/>
      <c r="PBB73" s="453"/>
      <c r="PBC73" s="452"/>
      <c r="PBD73" s="452"/>
      <c r="PBF73" s="452"/>
      <c r="PBG73" s="452"/>
      <c r="PBH73" s="453"/>
      <c r="PBI73" s="452"/>
      <c r="PBJ73" s="452"/>
      <c r="PBL73" s="452"/>
      <c r="PBM73" s="452"/>
      <c r="PBN73" s="453"/>
      <c r="PBO73" s="452"/>
      <c r="PBP73" s="452"/>
      <c r="PBR73" s="452"/>
      <c r="PBS73" s="452"/>
      <c r="PBT73" s="453"/>
      <c r="PBU73" s="452"/>
      <c r="PBV73" s="452"/>
      <c r="PBX73" s="452"/>
      <c r="PBY73" s="452"/>
      <c r="PBZ73" s="453"/>
      <c r="PCA73" s="452"/>
      <c r="PCB73" s="452"/>
      <c r="PCD73" s="452"/>
      <c r="PCE73" s="452"/>
      <c r="PCF73" s="453"/>
      <c r="PCG73" s="452"/>
      <c r="PCH73" s="452"/>
      <c r="PCJ73" s="452"/>
      <c r="PCK73" s="452"/>
      <c r="PCL73" s="453"/>
      <c r="PCM73" s="452"/>
      <c r="PCN73" s="452"/>
      <c r="PCP73" s="452"/>
      <c r="PCQ73" s="452"/>
      <c r="PCR73" s="453"/>
      <c r="PCS73" s="452"/>
      <c r="PCT73" s="452"/>
      <c r="PCV73" s="452"/>
      <c r="PCW73" s="452"/>
      <c r="PCX73" s="453"/>
      <c r="PCY73" s="452"/>
      <c r="PCZ73" s="452"/>
      <c r="PDB73" s="452"/>
      <c r="PDC73" s="452"/>
      <c r="PDD73" s="453"/>
      <c r="PDE73" s="452"/>
      <c r="PDF73" s="452"/>
      <c r="PDH73" s="452"/>
      <c r="PDI73" s="452"/>
      <c r="PDJ73" s="453"/>
      <c r="PDK73" s="452"/>
      <c r="PDL73" s="452"/>
      <c r="PDN73" s="452"/>
      <c r="PDO73" s="452"/>
      <c r="PDP73" s="453"/>
      <c r="PDQ73" s="452"/>
      <c r="PDR73" s="452"/>
      <c r="PDT73" s="452"/>
      <c r="PDU73" s="452"/>
      <c r="PDV73" s="453"/>
      <c r="PDW73" s="452"/>
      <c r="PDX73" s="452"/>
      <c r="PDZ73" s="452"/>
      <c r="PEA73" s="452"/>
      <c r="PEB73" s="453"/>
      <c r="PEC73" s="452"/>
      <c r="PED73" s="452"/>
      <c r="PEF73" s="452"/>
      <c r="PEG73" s="452"/>
      <c r="PEH73" s="453"/>
      <c r="PEI73" s="452"/>
      <c r="PEJ73" s="452"/>
      <c r="PEL73" s="452"/>
      <c r="PEM73" s="452"/>
      <c r="PEN73" s="453"/>
      <c r="PEO73" s="452"/>
      <c r="PEP73" s="452"/>
      <c r="PER73" s="452"/>
      <c r="PES73" s="452"/>
      <c r="PET73" s="453"/>
      <c r="PEU73" s="452"/>
      <c r="PEV73" s="452"/>
      <c r="PEX73" s="452"/>
      <c r="PEY73" s="452"/>
      <c r="PEZ73" s="453"/>
      <c r="PFA73" s="452"/>
      <c r="PFB73" s="452"/>
      <c r="PFD73" s="452"/>
      <c r="PFE73" s="452"/>
      <c r="PFF73" s="453"/>
      <c r="PFG73" s="452"/>
      <c r="PFH73" s="452"/>
      <c r="PFJ73" s="452"/>
      <c r="PFK73" s="452"/>
      <c r="PFL73" s="453"/>
      <c r="PFM73" s="452"/>
      <c r="PFN73" s="452"/>
      <c r="PFP73" s="452"/>
      <c r="PFQ73" s="452"/>
      <c r="PFR73" s="453"/>
      <c r="PFS73" s="452"/>
      <c r="PFT73" s="452"/>
      <c r="PFV73" s="452"/>
      <c r="PFW73" s="452"/>
      <c r="PFX73" s="453"/>
      <c r="PFY73" s="452"/>
      <c r="PFZ73" s="452"/>
      <c r="PGB73" s="452"/>
      <c r="PGC73" s="452"/>
      <c r="PGD73" s="453"/>
      <c r="PGE73" s="452"/>
      <c r="PGF73" s="452"/>
      <c r="PGH73" s="452"/>
      <c r="PGI73" s="452"/>
      <c r="PGJ73" s="453"/>
      <c r="PGK73" s="452"/>
      <c r="PGL73" s="452"/>
      <c r="PGN73" s="452"/>
      <c r="PGO73" s="452"/>
      <c r="PGP73" s="453"/>
      <c r="PGQ73" s="452"/>
      <c r="PGR73" s="452"/>
      <c r="PGT73" s="452"/>
      <c r="PGU73" s="452"/>
      <c r="PGV73" s="453"/>
      <c r="PGW73" s="452"/>
      <c r="PGX73" s="452"/>
      <c r="PGZ73" s="452"/>
      <c r="PHA73" s="452"/>
      <c r="PHB73" s="453"/>
      <c r="PHC73" s="452"/>
      <c r="PHD73" s="452"/>
      <c r="PHF73" s="452"/>
      <c r="PHG73" s="452"/>
      <c r="PHH73" s="453"/>
      <c r="PHI73" s="452"/>
      <c r="PHJ73" s="452"/>
      <c r="PHL73" s="452"/>
      <c r="PHM73" s="452"/>
      <c r="PHN73" s="453"/>
      <c r="PHO73" s="452"/>
      <c r="PHP73" s="452"/>
      <c r="PHR73" s="452"/>
      <c r="PHS73" s="452"/>
      <c r="PHT73" s="453"/>
      <c r="PHU73" s="452"/>
      <c r="PHV73" s="452"/>
      <c r="PHX73" s="452"/>
      <c r="PHY73" s="452"/>
      <c r="PHZ73" s="453"/>
      <c r="PIA73" s="452"/>
      <c r="PIB73" s="452"/>
      <c r="PID73" s="452"/>
      <c r="PIE73" s="452"/>
      <c r="PIF73" s="453"/>
      <c r="PIG73" s="452"/>
      <c r="PIH73" s="452"/>
      <c r="PIJ73" s="452"/>
      <c r="PIK73" s="452"/>
      <c r="PIL73" s="453"/>
      <c r="PIM73" s="452"/>
      <c r="PIN73" s="452"/>
      <c r="PIP73" s="452"/>
      <c r="PIQ73" s="452"/>
      <c r="PIR73" s="453"/>
      <c r="PIS73" s="452"/>
      <c r="PIT73" s="452"/>
      <c r="PIV73" s="452"/>
      <c r="PIW73" s="452"/>
      <c r="PIX73" s="453"/>
      <c r="PIY73" s="452"/>
      <c r="PIZ73" s="452"/>
      <c r="PJB73" s="452"/>
      <c r="PJC73" s="452"/>
      <c r="PJD73" s="453"/>
      <c r="PJE73" s="452"/>
      <c r="PJF73" s="452"/>
      <c r="PJH73" s="452"/>
      <c r="PJI73" s="452"/>
      <c r="PJJ73" s="453"/>
      <c r="PJK73" s="452"/>
      <c r="PJL73" s="452"/>
      <c r="PJN73" s="452"/>
      <c r="PJO73" s="452"/>
      <c r="PJP73" s="453"/>
      <c r="PJQ73" s="452"/>
      <c r="PJR73" s="452"/>
      <c r="PJT73" s="452"/>
      <c r="PJU73" s="452"/>
      <c r="PJV73" s="453"/>
      <c r="PJW73" s="452"/>
      <c r="PJX73" s="452"/>
      <c r="PJZ73" s="452"/>
      <c r="PKA73" s="452"/>
      <c r="PKB73" s="453"/>
      <c r="PKC73" s="452"/>
      <c r="PKD73" s="452"/>
      <c r="PKF73" s="452"/>
      <c r="PKG73" s="452"/>
      <c r="PKH73" s="453"/>
      <c r="PKI73" s="452"/>
      <c r="PKJ73" s="452"/>
      <c r="PKL73" s="452"/>
      <c r="PKM73" s="452"/>
      <c r="PKN73" s="453"/>
      <c r="PKO73" s="452"/>
      <c r="PKP73" s="452"/>
      <c r="PKR73" s="452"/>
      <c r="PKS73" s="452"/>
      <c r="PKT73" s="453"/>
      <c r="PKU73" s="452"/>
      <c r="PKV73" s="452"/>
      <c r="PKX73" s="452"/>
      <c r="PKY73" s="452"/>
      <c r="PKZ73" s="453"/>
      <c r="PLA73" s="452"/>
      <c r="PLB73" s="452"/>
      <c r="PLD73" s="452"/>
      <c r="PLE73" s="452"/>
      <c r="PLF73" s="453"/>
      <c r="PLG73" s="452"/>
      <c r="PLH73" s="452"/>
      <c r="PLJ73" s="452"/>
      <c r="PLK73" s="452"/>
      <c r="PLL73" s="453"/>
      <c r="PLM73" s="452"/>
      <c r="PLN73" s="452"/>
      <c r="PLP73" s="452"/>
      <c r="PLQ73" s="452"/>
      <c r="PLR73" s="453"/>
      <c r="PLS73" s="452"/>
      <c r="PLT73" s="452"/>
      <c r="PLV73" s="452"/>
      <c r="PLW73" s="452"/>
      <c r="PLX73" s="453"/>
      <c r="PLY73" s="452"/>
      <c r="PLZ73" s="452"/>
      <c r="PMB73" s="452"/>
      <c r="PMC73" s="452"/>
      <c r="PMD73" s="453"/>
      <c r="PME73" s="452"/>
      <c r="PMF73" s="452"/>
      <c r="PMH73" s="452"/>
      <c r="PMI73" s="452"/>
      <c r="PMJ73" s="453"/>
      <c r="PMK73" s="452"/>
      <c r="PML73" s="452"/>
      <c r="PMN73" s="452"/>
      <c r="PMO73" s="452"/>
      <c r="PMP73" s="453"/>
      <c r="PMQ73" s="452"/>
      <c r="PMR73" s="452"/>
      <c r="PMT73" s="452"/>
      <c r="PMU73" s="452"/>
      <c r="PMV73" s="453"/>
      <c r="PMW73" s="452"/>
      <c r="PMX73" s="452"/>
      <c r="PMZ73" s="452"/>
      <c r="PNA73" s="452"/>
      <c r="PNB73" s="453"/>
      <c r="PNC73" s="452"/>
      <c r="PND73" s="452"/>
      <c r="PNF73" s="452"/>
      <c r="PNG73" s="452"/>
      <c r="PNH73" s="453"/>
      <c r="PNI73" s="452"/>
      <c r="PNJ73" s="452"/>
      <c r="PNL73" s="452"/>
      <c r="PNM73" s="452"/>
      <c r="PNN73" s="453"/>
      <c r="PNO73" s="452"/>
      <c r="PNP73" s="452"/>
      <c r="PNR73" s="452"/>
      <c r="PNS73" s="452"/>
      <c r="PNT73" s="453"/>
      <c r="PNU73" s="452"/>
      <c r="PNV73" s="452"/>
      <c r="PNX73" s="452"/>
      <c r="PNY73" s="452"/>
      <c r="PNZ73" s="453"/>
      <c r="POA73" s="452"/>
      <c r="POB73" s="452"/>
      <c r="POD73" s="452"/>
      <c r="POE73" s="452"/>
      <c r="POF73" s="453"/>
      <c r="POG73" s="452"/>
      <c r="POH73" s="452"/>
      <c r="POJ73" s="452"/>
      <c r="POK73" s="452"/>
      <c r="POL73" s="453"/>
      <c r="POM73" s="452"/>
      <c r="PON73" s="452"/>
      <c r="POP73" s="452"/>
      <c r="POQ73" s="452"/>
      <c r="POR73" s="453"/>
      <c r="POS73" s="452"/>
      <c r="POT73" s="452"/>
      <c r="POV73" s="452"/>
      <c r="POW73" s="452"/>
      <c r="POX73" s="453"/>
      <c r="POY73" s="452"/>
      <c r="POZ73" s="452"/>
      <c r="PPB73" s="452"/>
      <c r="PPC73" s="452"/>
      <c r="PPD73" s="453"/>
      <c r="PPE73" s="452"/>
      <c r="PPF73" s="452"/>
      <c r="PPH73" s="452"/>
      <c r="PPI73" s="452"/>
      <c r="PPJ73" s="453"/>
      <c r="PPK73" s="452"/>
      <c r="PPL73" s="452"/>
      <c r="PPN73" s="452"/>
      <c r="PPO73" s="452"/>
      <c r="PPP73" s="453"/>
      <c r="PPQ73" s="452"/>
      <c r="PPR73" s="452"/>
      <c r="PPT73" s="452"/>
      <c r="PPU73" s="452"/>
      <c r="PPV73" s="453"/>
      <c r="PPW73" s="452"/>
      <c r="PPX73" s="452"/>
      <c r="PPZ73" s="452"/>
      <c r="PQA73" s="452"/>
      <c r="PQB73" s="453"/>
      <c r="PQC73" s="452"/>
      <c r="PQD73" s="452"/>
      <c r="PQF73" s="452"/>
      <c r="PQG73" s="452"/>
      <c r="PQH73" s="453"/>
      <c r="PQI73" s="452"/>
      <c r="PQJ73" s="452"/>
      <c r="PQL73" s="452"/>
      <c r="PQM73" s="452"/>
      <c r="PQN73" s="453"/>
      <c r="PQO73" s="452"/>
      <c r="PQP73" s="452"/>
      <c r="PQR73" s="452"/>
      <c r="PQS73" s="452"/>
      <c r="PQT73" s="453"/>
      <c r="PQU73" s="452"/>
      <c r="PQV73" s="452"/>
      <c r="PQX73" s="452"/>
      <c r="PQY73" s="452"/>
      <c r="PQZ73" s="453"/>
      <c r="PRA73" s="452"/>
      <c r="PRB73" s="452"/>
      <c r="PRD73" s="452"/>
      <c r="PRE73" s="452"/>
      <c r="PRF73" s="453"/>
      <c r="PRG73" s="452"/>
      <c r="PRH73" s="452"/>
      <c r="PRJ73" s="452"/>
      <c r="PRK73" s="452"/>
      <c r="PRL73" s="453"/>
      <c r="PRM73" s="452"/>
      <c r="PRN73" s="452"/>
      <c r="PRP73" s="452"/>
      <c r="PRQ73" s="452"/>
      <c r="PRR73" s="453"/>
      <c r="PRS73" s="452"/>
      <c r="PRT73" s="452"/>
      <c r="PRV73" s="452"/>
      <c r="PRW73" s="452"/>
      <c r="PRX73" s="453"/>
      <c r="PRY73" s="452"/>
      <c r="PRZ73" s="452"/>
      <c r="PSB73" s="452"/>
      <c r="PSC73" s="452"/>
      <c r="PSD73" s="453"/>
      <c r="PSE73" s="452"/>
      <c r="PSF73" s="452"/>
      <c r="PSH73" s="452"/>
      <c r="PSI73" s="452"/>
      <c r="PSJ73" s="453"/>
      <c r="PSK73" s="452"/>
      <c r="PSL73" s="452"/>
      <c r="PSN73" s="452"/>
      <c r="PSO73" s="452"/>
      <c r="PSP73" s="453"/>
      <c r="PSQ73" s="452"/>
      <c r="PSR73" s="452"/>
      <c r="PST73" s="452"/>
      <c r="PSU73" s="452"/>
      <c r="PSV73" s="453"/>
      <c r="PSW73" s="452"/>
      <c r="PSX73" s="452"/>
      <c r="PSZ73" s="452"/>
      <c r="PTA73" s="452"/>
      <c r="PTB73" s="453"/>
      <c r="PTC73" s="452"/>
      <c r="PTD73" s="452"/>
      <c r="PTF73" s="452"/>
      <c r="PTG73" s="452"/>
      <c r="PTH73" s="453"/>
      <c r="PTI73" s="452"/>
      <c r="PTJ73" s="452"/>
      <c r="PTL73" s="452"/>
      <c r="PTM73" s="452"/>
      <c r="PTN73" s="453"/>
      <c r="PTO73" s="452"/>
      <c r="PTP73" s="452"/>
      <c r="PTR73" s="452"/>
      <c r="PTS73" s="452"/>
      <c r="PTT73" s="453"/>
      <c r="PTU73" s="452"/>
      <c r="PTV73" s="452"/>
      <c r="PTX73" s="452"/>
      <c r="PTY73" s="452"/>
      <c r="PTZ73" s="453"/>
      <c r="PUA73" s="452"/>
      <c r="PUB73" s="452"/>
      <c r="PUD73" s="452"/>
      <c r="PUE73" s="452"/>
      <c r="PUF73" s="453"/>
      <c r="PUG73" s="452"/>
      <c r="PUH73" s="452"/>
      <c r="PUJ73" s="452"/>
      <c r="PUK73" s="452"/>
      <c r="PUL73" s="453"/>
      <c r="PUM73" s="452"/>
      <c r="PUN73" s="452"/>
      <c r="PUP73" s="452"/>
      <c r="PUQ73" s="452"/>
      <c r="PUR73" s="453"/>
      <c r="PUS73" s="452"/>
      <c r="PUT73" s="452"/>
      <c r="PUV73" s="452"/>
      <c r="PUW73" s="452"/>
      <c r="PUX73" s="453"/>
      <c r="PUY73" s="452"/>
      <c r="PUZ73" s="452"/>
      <c r="PVB73" s="452"/>
      <c r="PVC73" s="452"/>
      <c r="PVD73" s="453"/>
      <c r="PVE73" s="452"/>
      <c r="PVF73" s="452"/>
      <c r="PVH73" s="452"/>
      <c r="PVI73" s="452"/>
      <c r="PVJ73" s="453"/>
      <c r="PVK73" s="452"/>
      <c r="PVL73" s="452"/>
      <c r="PVN73" s="452"/>
      <c r="PVO73" s="452"/>
      <c r="PVP73" s="453"/>
      <c r="PVQ73" s="452"/>
      <c r="PVR73" s="452"/>
      <c r="PVT73" s="452"/>
      <c r="PVU73" s="452"/>
      <c r="PVV73" s="453"/>
      <c r="PVW73" s="452"/>
      <c r="PVX73" s="452"/>
      <c r="PVZ73" s="452"/>
      <c r="PWA73" s="452"/>
      <c r="PWB73" s="453"/>
      <c r="PWC73" s="452"/>
      <c r="PWD73" s="452"/>
      <c r="PWF73" s="452"/>
      <c r="PWG73" s="452"/>
      <c r="PWH73" s="453"/>
      <c r="PWI73" s="452"/>
      <c r="PWJ73" s="452"/>
      <c r="PWL73" s="452"/>
      <c r="PWM73" s="452"/>
      <c r="PWN73" s="453"/>
      <c r="PWO73" s="452"/>
      <c r="PWP73" s="452"/>
      <c r="PWR73" s="452"/>
      <c r="PWS73" s="452"/>
      <c r="PWT73" s="453"/>
      <c r="PWU73" s="452"/>
      <c r="PWV73" s="452"/>
      <c r="PWX73" s="452"/>
      <c r="PWY73" s="452"/>
      <c r="PWZ73" s="453"/>
      <c r="PXA73" s="452"/>
      <c r="PXB73" s="452"/>
      <c r="PXD73" s="452"/>
      <c r="PXE73" s="452"/>
      <c r="PXF73" s="453"/>
      <c r="PXG73" s="452"/>
      <c r="PXH73" s="452"/>
      <c r="PXJ73" s="452"/>
      <c r="PXK73" s="452"/>
      <c r="PXL73" s="453"/>
      <c r="PXM73" s="452"/>
      <c r="PXN73" s="452"/>
      <c r="PXP73" s="452"/>
      <c r="PXQ73" s="452"/>
      <c r="PXR73" s="453"/>
      <c r="PXS73" s="452"/>
      <c r="PXT73" s="452"/>
      <c r="PXV73" s="452"/>
      <c r="PXW73" s="452"/>
      <c r="PXX73" s="453"/>
      <c r="PXY73" s="452"/>
      <c r="PXZ73" s="452"/>
      <c r="PYB73" s="452"/>
      <c r="PYC73" s="452"/>
      <c r="PYD73" s="453"/>
      <c r="PYE73" s="452"/>
      <c r="PYF73" s="452"/>
      <c r="PYH73" s="452"/>
      <c r="PYI73" s="452"/>
      <c r="PYJ73" s="453"/>
      <c r="PYK73" s="452"/>
      <c r="PYL73" s="452"/>
      <c r="PYN73" s="452"/>
      <c r="PYO73" s="452"/>
      <c r="PYP73" s="453"/>
      <c r="PYQ73" s="452"/>
      <c r="PYR73" s="452"/>
      <c r="PYT73" s="452"/>
      <c r="PYU73" s="452"/>
      <c r="PYV73" s="453"/>
      <c r="PYW73" s="452"/>
      <c r="PYX73" s="452"/>
      <c r="PYZ73" s="452"/>
      <c r="PZA73" s="452"/>
      <c r="PZB73" s="453"/>
      <c r="PZC73" s="452"/>
      <c r="PZD73" s="452"/>
      <c r="PZF73" s="452"/>
      <c r="PZG73" s="452"/>
      <c r="PZH73" s="453"/>
      <c r="PZI73" s="452"/>
      <c r="PZJ73" s="452"/>
      <c r="PZL73" s="452"/>
      <c r="PZM73" s="452"/>
      <c r="PZN73" s="453"/>
      <c r="PZO73" s="452"/>
      <c r="PZP73" s="452"/>
      <c r="PZR73" s="452"/>
      <c r="PZS73" s="452"/>
      <c r="PZT73" s="453"/>
      <c r="PZU73" s="452"/>
      <c r="PZV73" s="452"/>
      <c r="PZX73" s="452"/>
      <c r="PZY73" s="452"/>
      <c r="PZZ73" s="453"/>
      <c r="QAA73" s="452"/>
      <c r="QAB73" s="452"/>
      <c r="QAD73" s="452"/>
      <c r="QAE73" s="452"/>
      <c r="QAF73" s="453"/>
      <c r="QAG73" s="452"/>
      <c r="QAH73" s="452"/>
      <c r="QAJ73" s="452"/>
      <c r="QAK73" s="452"/>
      <c r="QAL73" s="453"/>
      <c r="QAM73" s="452"/>
      <c r="QAN73" s="452"/>
      <c r="QAP73" s="452"/>
      <c r="QAQ73" s="452"/>
      <c r="QAR73" s="453"/>
      <c r="QAS73" s="452"/>
      <c r="QAT73" s="452"/>
      <c r="QAV73" s="452"/>
      <c r="QAW73" s="452"/>
      <c r="QAX73" s="453"/>
      <c r="QAY73" s="452"/>
      <c r="QAZ73" s="452"/>
      <c r="QBB73" s="452"/>
      <c r="QBC73" s="452"/>
      <c r="QBD73" s="453"/>
      <c r="QBE73" s="452"/>
      <c r="QBF73" s="452"/>
      <c r="QBH73" s="452"/>
      <c r="QBI73" s="452"/>
      <c r="QBJ73" s="453"/>
      <c r="QBK73" s="452"/>
      <c r="QBL73" s="452"/>
      <c r="QBN73" s="452"/>
      <c r="QBO73" s="452"/>
      <c r="QBP73" s="453"/>
      <c r="QBQ73" s="452"/>
      <c r="QBR73" s="452"/>
      <c r="QBT73" s="452"/>
      <c r="QBU73" s="452"/>
      <c r="QBV73" s="453"/>
      <c r="QBW73" s="452"/>
      <c r="QBX73" s="452"/>
      <c r="QBZ73" s="452"/>
      <c r="QCA73" s="452"/>
      <c r="QCB73" s="453"/>
      <c r="QCC73" s="452"/>
      <c r="QCD73" s="452"/>
      <c r="QCF73" s="452"/>
      <c r="QCG73" s="452"/>
      <c r="QCH73" s="453"/>
      <c r="QCI73" s="452"/>
      <c r="QCJ73" s="452"/>
      <c r="QCL73" s="452"/>
      <c r="QCM73" s="452"/>
      <c r="QCN73" s="453"/>
      <c r="QCO73" s="452"/>
      <c r="QCP73" s="452"/>
      <c r="QCR73" s="452"/>
      <c r="QCS73" s="452"/>
      <c r="QCT73" s="453"/>
      <c r="QCU73" s="452"/>
      <c r="QCV73" s="452"/>
      <c r="QCX73" s="452"/>
      <c r="QCY73" s="452"/>
      <c r="QCZ73" s="453"/>
      <c r="QDA73" s="452"/>
      <c r="QDB73" s="452"/>
      <c r="QDD73" s="452"/>
      <c r="QDE73" s="452"/>
      <c r="QDF73" s="453"/>
      <c r="QDG73" s="452"/>
      <c r="QDH73" s="452"/>
      <c r="QDJ73" s="452"/>
      <c r="QDK73" s="452"/>
      <c r="QDL73" s="453"/>
      <c r="QDM73" s="452"/>
      <c r="QDN73" s="452"/>
      <c r="QDP73" s="452"/>
      <c r="QDQ73" s="452"/>
      <c r="QDR73" s="453"/>
      <c r="QDS73" s="452"/>
      <c r="QDT73" s="452"/>
      <c r="QDV73" s="452"/>
      <c r="QDW73" s="452"/>
      <c r="QDX73" s="453"/>
      <c r="QDY73" s="452"/>
      <c r="QDZ73" s="452"/>
      <c r="QEB73" s="452"/>
      <c r="QEC73" s="452"/>
      <c r="QED73" s="453"/>
      <c r="QEE73" s="452"/>
      <c r="QEF73" s="452"/>
      <c r="QEH73" s="452"/>
      <c r="QEI73" s="452"/>
      <c r="QEJ73" s="453"/>
      <c r="QEK73" s="452"/>
      <c r="QEL73" s="452"/>
      <c r="QEN73" s="452"/>
      <c r="QEO73" s="452"/>
      <c r="QEP73" s="453"/>
      <c r="QEQ73" s="452"/>
      <c r="QER73" s="452"/>
      <c r="QET73" s="452"/>
      <c r="QEU73" s="452"/>
      <c r="QEV73" s="453"/>
      <c r="QEW73" s="452"/>
      <c r="QEX73" s="452"/>
      <c r="QEZ73" s="452"/>
      <c r="QFA73" s="452"/>
      <c r="QFB73" s="453"/>
      <c r="QFC73" s="452"/>
      <c r="QFD73" s="452"/>
      <c r="QFF73" s="452"/>
      <c r="QFG73" s="452"/>
      <c r="QFH73" s="453"/>
      <c r="QFI73" s="452"/>
      <c r="QFJ73" s="452"/>
      <c r="QFL73" s="452"/>
      <c r="QFM73" s="452"/>
      <c r="QFN73" s="453"/>
      <c r="QFO73" s="452"/>
      <c r="QFP73" s="452"/>
      <c r="QFR73" s="452"/>
      <c r="QFS73" s="452"/>
      <c r="QFT73" s="453"/>
      <c r="QFU73" s="452"/>
      <c r="QFV73" s="452"/>
      <c r="QFX73" s="452"/>
      <c r="QFY73" s="452"/>
      <c r="QFZ73" s="453"/>
      <c r="QGA73" s="452"/>
      <c r="QGB73" s="452"/>
      <c r="QGD73" s="452"/>
      <c r="QGE73" s="452"/>
      <c r="QGF73" s="453"/>
      <c r="QGG73" s="452"/>
      <c r="QGH73" s="452"/>
      <c r="QGJ73" s="452"/>
      <c r="QGK73" s="452"/>
      <c r="QGL73" s="453"/>
      <c r="QGM73" s="452"/>
      <c r="QGN73" s="452"/>
      <c r="QGP73" s="452"/>
      <c r="QGQ73" s="452"/>
      <c r="QGR73" s="453"/>
      <c r="QGS73" s="452"/>
      <c r="QGT73" s="452"/>
      <c r="QGV73" s="452"/>
      <c r="QGW73" s="452"/>
      <c r="QGX73" s="453"/>
      <c r="QGY73" s="452"/>
      <c r="QGZ73" s="452"/>
      <c r="QHB73" s="452"/>
      <c r="QHC73" s="452"/>
      <c r="QHD73" s="453"/>
      <c r="QHE73" s="452"/>
      <c r="QHF73" s="452"/>
      <c r="QHH73" s="452"/>
      <c r="QHI73" s="452"/>
      <c r="QHJ73" s="453"/>
      <c r="QHK73" s="452"/>
      <c r="QHL73" s="452"/>
      <c r="QHN73" s="452"/>
      <c r="QHO73" s="452"/>
      <c r="QHP73" s="453"/>
      <c r="QHQ73" s="452"/>
      <c r="QHR73" s="452"/>
      <c r="QHT73" s="452"/>
      <c r="QHU73" s="452"/>
      <c r="QHV73" s="453"/>
      <c r="QHW73" s="452"/>
      <c r="QHX73" s="452"/>
      <c r="QHZ73" s="452"/>
      <c r="QIA73" s="452"/>
      <c r="QIB73" s="453"/>
      <c r="QIC73" s="452"/>
      <c r="QID73" s="452"/>
      <c r="QIF73" s="452"/>
      <c r="QIG73" s="452"/>
      <c r="QIH73" s="453"/>
      <c r="QII73" s="452"/>
      <c r="QIJ73" s="452"/>
      <c r="QIL73" s="452"/>
      <c r="QIM73" s="452"/>
      <c r="QIN73" s="453"/>
      <c r="QIO73" s="452"/>
      <c r="QIP73" s="452"/>
      <c r="QIR73" s="452"/>
      <c r="QIS73" s="452"/>
      <c r="QIT73" s="453"/>
      <c r="QIU73" s="452"/>
      <c r="QIV73" s="452"/>
      <c r="QIX73" s="452"/>
      <c r="QIY73" s="452"/>
      <c r="QIZ73" s="453"/>
      <c r="QJA73" s="452"/>
      <c r="QJB73" s="452"/>
      <c r="QJD73" s="452"/>
      <c r="QJE73" s="452"/>
      <c r="QJF73" s="453"/>
      <c r="QJG73" s="452"/>
      <c r="QJH73" s="452"/>
      <c r="QJJ73" s="452"/>
      <c r="QJK73" s="452"/>
      <c r="QJL73" s="453"/>
      <c r="QJM73" s="452"/>
      <c r="QJN73" s="452"/>
      <c r="QJP73" s="452"/>
      <c r="QJQ73" s="452"/>
      <c r="QJR73" s="453"/>
      <c r="QJS73" s="452"/>
      <c r="QJT73" s="452"/>
      <c r="QJV73" s="452"/>
      <c r="QJW73" s="452"/>
      <c r="QJX73" s="453"/>
      <c r="QJY73" s="452"/>
      <c r="QJZ73" s="452"/>
      <c r="QKB73" s="452"/>
      <c r="QKC73" s="452"/>
      <c r="QKD73" s="453"/>
      <c r="QKE73" s="452"/>
      <c r="QKF73" s="452"/>
      <c r="QKH73" s="452"/>
      <c r="QKI73" s="452"/>
      <c r="QKJ73" s="453"/>
      <c r="QKK73" s="452"/>
      <c r="QKL73" s="452"/>
      <c r="QKN73" s="452"/>
      <c r="QKO73" s="452"/>
      <c r="QKP73" s="453"/>
      <c r="QKQ73" s="452"/>
      <c r="QKR73" s="452"/>
      <c r="QKT73" s="452"/>
      <c r="QKU73" s="452"/>
      <c r="QKV73" s="453"/>
      <c r="QKW73" s="452"/>
      <c r="QKX73" s="452"/>
      <c r="QKZ73" s="452"/>
      <c r="QLA73" s="452"/>
      <c r="QLB73" s="453"/>
      <c r="QLC73" s="452"/>
      <c r="QLD73" s="452"/>
      <c r="QLF73" s="452"/>
      <c r="QLG73" s="452"/>
      <c r="QLH73" s="453"/>
      <c r="QLI73" s="452"/>
      <c r="QLJ73" s="452"/>
      <c r="QLL73" s="452"/>
      <c r="QLM73" s="452"/>
      <c r="QLN73" s="453"/>
      <c r="QLO73" s="452"/>
      <c r="QLP73" s="452"/>
      <c r="QLR73" s="452"/>
      <c r="QLS73" s="452"/>
      <c r="QLT73" s="453"/>
      <c r="QLU73" s="452"/>
      <c r="QLV73" s="452"/>
      <c r="QLX73" s="452"/>
      <c r="QLY73" s="452"/>
      <c r="QLZ73" s="453"/>
      <c r="QMA73" s="452"/>
      <c r="QMB73" s="452"/>
      <c r="QMD73" s="452"/>
      <c r="QME73" s="452"/>
      <c r="QMF73" s="453"/>
      <c r="QMG73" s="452"/>
      <c r="QMH73" s="452"/>
      <c r="QMJ73" s="452"/>
      <c r="QMK73" s="452"/>
      <c r="QML73" s="453"/>
      <c r="QMM73" s="452"/>
      <c r="QMN73" s="452"/>
      <c r="QMP73" s="452"/>
      <c r="QMQ73" s="452"/>
      <c r="QMR73" s="453"/>
      <c r="QMS73" s="452"/>
      <c r="QMT73" s="452"/>
      <c r="QMV73" s="452"/>
      <c r="QMW73" s="452"/>
      <c r="QMX73" s="453"/>
      <c r="QMY73" s="452"/>
      <c r="QMZ73" s="452"/>
      <c r="QNB73" s="452"/>
      <c r="QNC73" s="452"/>
      <c r="QND73" s="453"/>
      <c r="QNE73" s="452"/>
      <c r="QNF73" s="452"/>
      <c r="QNH73" s="452"/>
      <c r="QNI73" s="452"/>
      <c r="QNJ73" s="453"/>
      <c r="QNK73" s="452"/>
      <c r="QNL73" s="452"/>
      <c r="QNN73" s="452"/>
      <c r="QNO73" s="452"/>
      <c r="QNP73" s="453"/>
      <c r="QNQ73" s="452"/>
      <c r="QNR73" s="452"/>
      <c r="QNT73" s="452"/>
      <c r="QNU73" s="452"/>
      <c r="QNV73" s="453"/>
      <c r="QNW73" s="452"/>
      <c r="QNX73" s="452"/>
      <c r="QNZ73" s="452"/>
      <c r="QOA73" s="452"/>
      <c r="QOB73" s="453"/>
      <c r="QOC73" s="452"/>
      <c r="QOD73" s="452"/>
      <c r="QOF73" s="452"/>
      <c r="QOG73" s="452"/>
      <c r="QOH73" s="453"/>
      <c r="QOI73" s="452"/>
      <c r="QOJ73" s="452"/>
      <c r="QOL73" s="452"/>
      <c r="QOM73" s="452"/>
      <c r="QON73" s="453"/>
      <c r="QOO73" s="452"/>
      <c r="QOP73" s="452"/>
      <c r="QOR73" s="452"/>
      <c r="QOS73" s="452"/>
      <c r="QOT73" s="453"/>
      <c r="QOU73" s="452"/>
      <c r="QOV73" s="452"/>
      <c r="QOX73" s="452"/>
      <c r="QOY73" s="452"/>
      <c r="QOZ73" s="453"/>
      <c r="QPA73" s="452"/>
      <c r="QPB73" s="452"/>
      <c r="QPD73" s="452"/>
      <c r="QPE73" s="452"/>
      <c r="QPF73" s="453"/>
      <c r="QPG73" s="452"/>
      <c r="QPH73" s="452"/>
      <c r="QPJ73" s="452"/>
      <c r="QPK73" s="452"/>
      <c r="QPL73" s="453"/>
      <c r="QPM73" s="452"/>
      <c r="QPN73" s="452"/>
      <c r="QPP73" s="452"/>
      <c r="QPQ73" s="452"/>
      <c r="QPR73" s="453"/>
      <c r="QPS73" s="452"/>
      <c r="QPT73" s="452"/>
      <c r="QPV73" s="452"/>
      <c r="QPW73" s="452"/>
      <c r="QPX73" s="453"/>
      <c r="QPY73" s="452"/>
      <c r="QPZ73" s="452"/>
      <c r="QQB73" s="452"/>
      <c r="QQC73" s="452"/>
      <c r="QQD73" s="453"/>
      <c r="QQE73" s="452"/>
      <c r="QQF73" s="452"/>
      <c r="QQH73" s="452"/>
      <c r="QQI73" s="452"/>
      <c r="QQJ73" s="453"/>
      <c r="QQK73" s="452"/>
      <c r="QQL73" s="452"/>
      <c r="QQN73" s="452"/>
      <c r="QQO73" s="452"/>
      <c r="QQP73" s="453"/>
      <c r="QQQ73" s="452"/>
      <c r="QQR73" s="452"/>
      <c r="QQT73" s="452"/>
      <c r="QQU73" s="452"/>
      <c r="QQV73" s="453"/>
      <c r="QQW73" s="452"/>
      <c r="QQX73" s="452"/>
      <c r="QQZ73" s="452"/>
      <c r="QRA73" s="452"/>
      <c r="QRB73" s="453"/>
      <c r="QRC73" s="452"/>
      <c r="QRD73" s="452"/>
      <c r="QRF73" s="452"/>
      <c r="QRG73" s="452"/>
      <c r="QRH73" s="453"/>
      <c r="QRI73" s="452"/>
      <c r="QRJ73" s="452"/>
      <c r="QRL73" s="452"/>
      <c r="QRM73" s="452"/>
      <c r="QRN73" s="453"/>
      <c r="QRO73" s="452"/>
      <c r="QRP73" s="452"/>
      <c r="QRR73" s="452"/>
      <c r="QRS73" s="452"/>
      <c r="QRT73" s="453"/>
      <c r="QRU73" s="452"/>
      <c r="QRV73" s="452"/>
      <c r="QRX73" s="452"/>
      <c r="QRY73" s="452"/>
      <c r="QRZ73" s="453"/>
      <c r="QSA73" s="452"/>
      <c r="QSB73" s="452"/>
      <c r="QSD73" s="452"/>
      <c r="QSE73" s="452"/>
      <c r="QSF73" s="453"/>
      <c r="QSG73" s="452"/>
      <c r="QSH73" s="452"/>
      <c r="QSJ73" s="452"/>
      <c r="QSK73" s="452"/>
      <c r="QSL73" s="453"/>
      <c r="QSM73" s="452"/>
      <c r="QSN73" s="452"/>
      <c r="QSP73" s="452"/>
      <c r="QSQ73" s="452"/>
      <c r="QSR73" s="453"/>
      <c r="QSS73" s="452"/>
      <c r="QST73" s="452"/>
      <c r="QSV73" s="452"/>
      <c r="QSW73" s="452"/>
      <c r="QSX73" s="453"/>
      <c r="QSY73" s="452"/>
      <c r="QSZ73" s="452"/>
      <c r="QTB73" s="452"/>
      <c r="QTC73" s="452"/>
      <c r="QTD73" s="453"/>
      <c r="QTE73" s="452"/>
      <c r="QTF73" s="452"/>
      <c r="QTH73" s="452"/>
      <c r="QTI73" s="452"/>
      <c r="QTJ73" s="453"/>
      <c r="QTK73" s="452"/>
      <c r="QTL73" s="452"/>
      <c r="QTN73" s="452"/>
      <c r="QTO73" s="452"/>
      <c r="QTP73" s="453"/>
      <c r="QTQ73" s="452"/>
      <c r="QTR73" s="452"/>
      <c r="QTT73" s="452"/>
      <c r="QTU73" s="452"/>
      <c r="QTV73" s="453"/>
      <c r="QTW73" s="452"/>
      <c r="QTX73" s="452"/>
      <c r="QTZ73" s="452"/>
      <c r="QUA73" s="452"/>
      <c r="QUB73" s="453"/>
      <c r="QUC73" s="452"/>
      <c r="QUD73" s="452"/>
      <c r="QUF73" s="452"/>
      <c r="QUG73" s="452"/>
      <c r="QUH73" s="453"/>
      <c r="QUI73" s="452"/>
      <c r="QUJ73" s="452"/>
      <c r="QUL73" s="452"/>
      <c r="QUM73" s="452"/>
      <c r="QUN73" s="453"/>
      <c r="QUO73" s="452"/>
      <c r="QUP73" s="452"/>
      <c r="QUR73" s="452"/>
      <c r="QUS73" s="452"/>
      <c r="QUT73" s="453"/>
      <c r="QUU73" s="452"/>
      <c r="QUV73" s="452"/>
      <c r="QUX73" s="452"/>
      <c r="QUY73" s="452"/>
      <c r="QUZ73" s="453"/>
      <c r="QVA73" s="452"/>
      <c r="QVB73" s="452"/>
      <c r="QVD73" s="452"/>
      <c r="QVE73" s="452"/>
      <c r="QVF73" s="453"/>
      <c r="QVG73" s="452"/>
      <c r="QVH73" s="452"/>
      <c r="QVJ73" s="452"/>
      <c r="QVK73" s="452"/>
      <c r="QVL73" s="453"/>
      <c r="QVM73" s="452"/>
      <c r="QVN73" s="452"/>
      <c r="QVP73" s="452"/>
      <c r="QVQ73" s="452"/>
      <c r="QVR73" s="453"/>
      <c r="QVS73" s="452"/>
      <c r="QVT73" s="452"/>
      <c r="QVV73" s="452"/>
      <c r="QVW73" s="452"/>
      <c r="QVX73" s="453"/>
      <c r="QVY73" s="452"/>
      <c r="QVZ73" s="452"/>
      <c r="QWB73" s="452"/>
      <c r="QWC73" s="452"/>
      <c r="QWD73" s="453"/>
      <c r="QWE73" s="452"/>
      <c r="QWF73" s="452"/>
      <c r="QWH73" s="452"/>
      <c r="QWI73" s="452"/>
      <c r="QWJ73" s="453"/>
      <c r="QWK73" s="452"/>
      <c r="QWL73" s="452"/>
      <c r="QWN73" s="452"/>
      <c r="QWO73" s="452"/>
      <c r="QWP73" s="453"/>
      <c r="QWQ73" s="452"/>
      <c r="QWR73" s="452"/>
      <c r="QWT73" s="452"/>
      <c r="QWU73" s="452"/>
      <c r="QWV73" s="453"/>
      <c r="QWW73" s="452"/>
      <c r="QWX73" s="452"/>
      <c r="QWZ73" s="452"/>
      <c r="QXA73" s="452"/>
      <c r="QXB73" s="453"/>
      <c r="QXC73" s="452"/>
      <c r="QXD73" s="452"/>
      <c r="QXF73" s="452"/>
      <c r="QXG73" s="452"/>
      <c r="QXH73" s="453"/>
      <c r="QXI73" s="452"/>
      <c r="QXJ73" s="452"/>
      <c r="QXL73" s="452"/>
      <c r="QXM73" s="452"/>
      <c r="QXN73" s="453"/>
      <c r="QXO73" s="452"/>
      <c r="QXP73" s="452"/>
      <c r="QXR73" s="452"/>
      <c r="QXS73" s="452"/>
      <c r="QXT73" s="453"/>
      <c r="QXU73" s="452"/>
      <c r="QXV73" s="452"/>
      <c r="QXX73" s="452"/>
      <c r="QXY73" s="452"/>
      <c r="QXZ73" s="453"/>
      <c r="QYA73" s="452"/>
      <c r="QYB73" s="452"/>
      <c r="QYD73" s="452"/>
      <c r="QYE73" s="452"/>
      <c r="QYF73" s="453"/>
      <c r="QYG73" s="452"/>
      <c r="QYH73" s="452"/>
      <c r="QYJ73" s="452"/>
      <c r="QYK73" s="452"/>
      <c r="QYL73" s="453"/>
      <c r="QYM73" s="452"/>
      <c r="QYN73" s="452"/>
      <c r="QYP73" s="452"/>
      <c r="QYQ73" s="452"/>
      <c r="QYR73" s="453"/>
      <c r="QYS73" s="452"/>
      <c r="QYT73" s="452"/>
      <c r="QYV73" s="452"/>
      <c r="QYW73" s="452"/>
      <c r="QYX73" s="453"/>
      <c r="QYY73" s="452"/>
      <c r="QYZ73" s="452"/>
      <c r="QZB73" s="452"/>
      <c r="QZC73" s="452"/>
      <c r="QZD73" s="453"/>
      <c r="QZE73" s="452"/>
      <c r="QZF73" s="452"/>
      <c r="QZH73" s="452"/>
      <c r="QZI73" s="452"/>
      <c r="QZJ73" s="453"/>
      <c r="QZK73" s="452"/>
      <c r="QZL73" s="452"/>
      <c r="QZN73" s="452"/>
      <c r="QZO73" s="452"/>
      <c r="QZP73" s="453"/>
      <c r="QZQ73" s="452"/>
      <c r="QZR73" s="452"/>
      <c r="QZT73" s="452"/>
      <c r="QZU73" s="452"/>
      <c r="QZV73" s="453"/>
      <c r="QZW73" s="452"/>
      <c r="QZX73" s="452"/>
      <c r="QZZ73" s="452"/>
      <c r="RAA73" s="452"/>
      <c r="RAB73" s="453"/>
      <c r="RAC73" s="452"/>
      <c r="RAD73" s="452"/>
      <c r="RAF73" s="452"/>
      <c r="RAG73" s="452"/>
      <c r="RAH73" s="453"/>
      <c r="RAI73" s="452"/>
      <c r="RAJ73" s="452"/>
      <c r="RAL73" s="452"/>
      <c r="RAM73" s="452"/>
      <c r="RAN73" s="453"/>
      <c r="RAO73" s="452"/>
      <c r="RAP73" s="452"/>
      <c r="RAR73" s="452"/>
      <c r="RAS73" s="452"/>
      <c r="RAT73" s="453"/>
      <c r="RAU73" s="452"/>
      <c r="RAV73" s="452"/>
      <c r="RAX73" s="452"/>
      <c r="RAY73" s="452"/>
      <c r="RAZ73" s="453"/>
      <c r="RBA73" s="452"/>
      <c r="RBB73" s="452"/>
      <c r="RBD73" s="452"/>
      <c r="RBE73" s="452"/>
      <c r="RBF73" s="453"/>
      <c r="RBG73" s="452"/>
      <c r="RBH73" s="452"/>
      <c r="RBJ73" s="452"/>
      <c r="RBK73" s="452"/>
      <c r="RBL73" s="453"/>
      <c r="RBM73" s="452"/>
      <c r="RBN73" s="452"/>
      <c r="RBP73" s="452"/>
      <c r="RBQ73" s="452"/>
      <c r="RBR73" s="453"/>
      <c r="RBS73" s="452"/>
      <c r="RBT73" s="452"/>
      <c r="RBV73" s="452"/>
      <c r="RBW73" s="452"/>
      <c r="RBX73" s="453"/>
      <c r="RBY73" s="452"/>
      <c r="RBZ73" s="452"/>
      <c r="RCB73" s="452"/>
      <c r="RCC73" s="452"/>
      <c r="RCD73" s="453"/>
      <c r="RCE73" s="452"/>
      <c r="RCF73" s="452"/>
      <c r="RCH73" s="452"/>
      <c r="RCI73" s="452"/>
      <c r="RCJ73" s="453"/>
      <c r="RCK73" s="452"/>
      <c r="RCL73" s="452"/>
      <c r="RCN73" s="452"/>
      <c r="RCO73" s="452"/>
      <c r="RCP73" s="453"/>
      <c r="RCQ73" s="452"/>
      <c r="RCR73" s="452"/>
      <c r="RCT73" s="452"/>
      <c r="RCU73" s="452"/>
      <c r="RCV73" s="453"/>
      <c r="RCW73" s="452"/>
      <c r="RCX73" s="452"/>
      <c r="RCZ73" s="452"/>
      <c r="RDA73" s="452"/>
      <c r="RDB73" s="453"/>
      <c r="RDC73" s="452"/>
      <c r="RDD73" s="452"/>
      <c r="RDF73" s="452"/>
      <c r="RDG73" s="452"/>
      <c r="RDH73" s="453"/>
      <c r="RDI73" s="452"/>
      <c r="RDJ73" s="452"/>
      <c r="RDL73" s="452"/>
      <c r="RDM73" s="452"/>
      <c r="RDN73" s="453"/>
      <c r="RDO73" s="452"/>
      <c r="RDP73" s="452"/>
      <c r="RDR73" s="452"/>
      <c r="RDS73" s="452"/>
      <c r="RDT73" s="453"/>
      <c r="RDU73" s="452"/>
      <c r="RDV73" s="452"/>
      <c r="RDX73" s="452"/>
      <c r="RDY73" s="452"/>
      <c r="RDZ73" s="453"/>
      <c r="REA73" s="452"/>
      <c r="REB73" s="452"/>
      <c r="RED73" s="452"/>
      <c r="REE73" s="452"/>
      <c r="REF73" s="453"/>
      <c r="REG73" s="452"/>
      <c r="REH73" s="452"/>
      <c r="REJ73" s="452"/>
      <c r="REK73" s="452"/>
      <c r="REL73" s="453"/>
      <c r="REM73" s="452"/>
      <c r="REN73" s="452"/>
      <c r="REP73" s="452"/>
      <c r="REQ73" s="452"/>
      <c r="RER73" s="453"/>
      <c r="RES73" s="452"/>
      <c r="RET73" s="452"/>
      <c r="REV73" s="452"/>
      <c r="REW73" s="452"/>
      <c r="REX73" s="453"/>
      <c r="REY73" s="452"/>
      <c r="REZ73" s="452"/>
      <c r="RFB73" s="452"/>
      <c r="RFC73" s="452"/>
      <c r="RFD73" s="453"/>
      <c r="RFE73" s="452"/>
      <c r="RFF73" s="452"/>
      <c r="RFH73" s="452"/>
      <c r="RFI73" s="452"/>
      <c r="RFJ73" s="453"/>
      <c r="RFK73" s="452"/>
      <c r="RFL73" s="452"/>
      <c r="RFN73" s="452"/>
      <c r="RFO73" s="452"/>
      <c r="RFP73" s="453"/>
      <c r="RFQ73" s="452"/>
      <c r="RFR73" s="452"/>
      <c r="RFT73" s="452"/>
      <c r="RFU73" s="452"/>
      <c r="RFV73" s="453"/>
      <c r="RFW73" s="452"/>
      <c r="RFX73" s="452"/>
      <c r="RFZ73" s="452"/>
      <c r="RGA73" s="452"/>
      <c r="RGB73" s="453"/>
      <c r="RGC73" s="452"/>
      <c r="RGD73" s="452"/>
      <c r="RGF73" s="452"/>
      <c r="RGG73" s="452"/>
      <c r="RGH73" s="453"/>
      <c r="RGI73" s="452"/>
      <c r="RGJ73" s="452"/>
      <c r="RGL73" s="452"/>
      <c r="RGM73" s="452"/>
      <c r="RGN73" s="453"/>
      <c r="RGO73" s="452"/>
      <c r="RGP73" s="452"/>
      <c r="RGR73" s="452"/>
      <c r="RGS73" s="452"/>
      <c r="RGT73" s="453"/>
      <c r="RGU73" s="452"/>
      <c r="RGV73" s="452"/>
      <c r="RGX73" s="452"/>
      <c r="RGY73" s="452"/>
      <c r="RGZ73" s="453"/>
      <c r="RHA73" s="452"/>
      <c r="RHB73" s="452"/>
      <c r="RHD73" s="452"/>
      <c r="RHE73" s="452"/>
      <c r="RHF73" s="453"/>
      <c r="RHG73" s="452"/>
      <c r="RHH73" s="452"/>
      <c r="RHJ73" s="452"/>
      <c r="RHK73" s="452"/>
      <c r="RHL73" s="453"/>
      <c r="RHM73" s="452"/>
      <c r="RHN73" s="452"/>
      <c r="RHP73" s="452"/>
      <c r="RHQ73" s="452"/>
      <c r="RHR73" s="453"/>
      <c r="RHS73" s="452"/>
      <c r="RHT73" s="452"/>
      <c r="RHV73" s="452"/>
      <c r="RHW73" s="452"/>
      <c r="RHX73" s="453"/>
      <c r="RHY73" s="452"/>
      <c r="RHZ73" s="452"/>
      <c r="RIB73" s="452"/>
      <c r="RIC73" s="452"/>
      <c r="RID73" s="453"/>
      <c r="RIE73" s="452"/>
      <c r="RIF73" s="452"/>
      <c r="RIH73" s="452"/>
      <c r="RII73" s="452"/>
      <c r="RIJ73" s="453"/>
      <c r="RIK73" s="452"/>
      <c r="RIL73" s="452"/>
      <c r="RIN73" s="452"/>
      <c r="RIO73" s="452"/>
      <c r="RIP73" s="453"/>
      <c r="RIQ73" s="452"/>
      <c r="RIR73" s="452"/>
      <c r="RIT73" s="452"/>
      <c r="RIU73" s="452"/>
      <c r="RIV73" s="453"/>
      <c r="RIW73" s="452"/>
      <c r="RIX73" s="452"/>
      <c r="RIZ73" s="452"/>
      <c r="RJA73" s="452"/>
      <c r="RJB73" s="453"/>
      <c r="RJC73" s="452"/>
      <c r="RJD73" s="452"/>
      <c r="RJF73" s="452"/>
      <c r="RJG73" s="452"/>
      <c r="RJH73" s="453"/>
      <c r="RJI73" s="452"/>
      <c r="RJJ73" s="452"/>
      <c r="RJL73" s="452"/>
      <c r="RJM73" s="452"/>
      <c r="RJN73" s="453"/>
      <c r="RJO73" s="452"/>
      <c r="RJP73" s="452"/>
      <c r="RJR73" s="452"/>
      <c r="RJS73" s="452"/>
      <c r="RJT73" s="453"/>
      <c r="RJU73" s="452"/>
      <c r="RJV73" s="452"/>
      <c r="RJX73" s="452"/>
      <c r="RJY73" s="452"/>
      <c r="RJZ73" s="453"/>
      <c r="RKA73" s="452"/>
      <c r="RKB73" s="452"/>
      <c r="RKD73" s="452"/>
      <c r="RKE73" s="452"/>
      <c r="RKF73" s="453"/>
      <c r="RKG73" s="452"/>
      <c r="RKH73" s="452"/>
      <c r="RKJ73" s="452"/>
      <c r="RKK73" s="452"/>
      <c r="RKL73" s="453"/>
      <c r="RKM73" s="452"/>
      <c r="RKN73" s="452"/>
      <c r="RKP73" s="452"/>
      <c r="RKQ73" s="452"/>
      <c r="RKR73" s="453"/>
      <c r="RKS73" s="452"/>
      <c r="RKT73" s="452"/>
      <c r="RKV73" s="452"/>
      <c r="RKW73" s="452"/>
      <c r="RKX73" s="453"/>
      <c r="RKY73" s="452"/>
      <c r="RKZ73" s="452"/>
      <c r="RLB73" s="452"/>
      <c r="RLC73" s="452"/>
      <c r="RLD73" s="453"/>
      <c r="RLE73" s="452"/>
      <c r="RLF73" s="452"/>
      <c r="RLH73" s="452"/>
      <c r="RLI73" s="452"/>
      <c r="RLJ73" s="453"/>
      <c r="RLK73" s="452"/>
      <c r="RLL73" s="452"/>
      <c r="RLN73" s="452"/>
      <c r="RLO73" s="452"/>
      <c r="RLP73" s="453"/>
      <c r="RLQ73" s="452"/>
      <c r="RLR73" s="452"/>
      <c r="RLT73" s="452"/>
      <c r="RLU73" s="452"/>
      <c r="RLV73" s="453"/>
      <c r="RLW73" s="452"/>
      <c r="RLX73" s="452"/>
      <c r="RLZ73" s="452"/>
      <c r="RMA73" s="452"/>
      <c r="RMB73" s="453"/>
      <c r="RMC73" s="452"/>
      <c r="RMD73" s="452"/>
      <c r="RMF73" s="452"/>
      <c r="RMG73" s="452"/>
      <c r="RMH73" s="453"/>
      <c r="RMI73" s="452"/>
      <c r="RMJ73" s="452"/>
      <c r="RML73" s="452"/>
      <c r="RMM73" s="452"/>
      <c r="RMN73" s="453"/>
      <c r="RMO73" s="452"/>
      <c r="RMP73" s="452"/>
      <c r="RMR73" s="452"/>
      <c r="RMS73" s="452"/>
      <c r="RMT73" s="453"/>
      <c r="RMU73" s="452"/>
      <c r="RMV73" s="452"/>
      <c r="RMX73" s="452"/>
      <c r="RMY73" s="452"/>
      <c r="RMZ73" s="453"/>
      <c r="RNA73" s="452"/>
      <c r="RNB73" s="452"/>
      <c r="RND73" s="452"/>
      <c r="RNE73" s="452"/>
      <c r="RNF73" s="453"/>
      <c r="RNG73" s="452"/>
      <c r="RNH73" s="452"/>
      <c r="RNJ73" s="452"/>
      <c r="RNK73" s="452"/>
      <c r="RNL73" s="453"/>
      <c r="RNM73" s="452"/>
      <c r="RNN73" s="452"/>
      <c r="RNP73" s="452"/>
      <c r="RNQ73" s="452"/>
      <c r="RNR73" s="453"/>
      <c r="RNS73" s="452"/>
      <c r="RNT73" s="452"/>
      <c r="RNV73" s="452"/>
      <c r="RNW73" s="452"/>
      <c r="RNX73" s="453"/>
      <c r="RNY73" s="452"/>
      <c r="RNZ73" s="452"/>
      <c r="ROB73" s="452"/>
      <c r="ROC73" s="452"/>
      <c r="ROD73" s="453"/>
      <c r="ROE73" s="452"/>
      <c r="ROF73" s="452"/>
      <c r="ROH73" s="452"/>
      <c r="ROI73" s="452"/>
      <c r="ROJ73" s="453"/>
      <c r="ROK73" s="452"/>
      <c r="ROL73" s="452"/>
      <c r="RON73" s="452"/>
      <c r="ROO73" s="452"/>
      <c r="ROP73" s="453"/>
      <c r="ROQ73" s="452"/>
      <c r="ROR73" s="452"/>
      <c r="ROT73" s="452"/>
      <c r="ROU73" s="452"/>
      <c r="ROV73" s="453"/>
      <c r="ROW73" s="452"/>
      <c r="ROX73" s="452"/>
      <c r="ROZ73" s="452"/>
      <c r="RPA73" s="452"/>
      <c r="RPB73" s="453"/>
      <c r="RPC73" s="452"/>
      <c r="RPD73" s="452"/>
      <c r="RPF73" s="452"/>
      <c r="RPG73" s="452"/>
      <c r="RPH73" s="453"/>
      <c r="RPI73" s="452"/>
      <c r="RPJ73" s="452"/>
      <c r="RPL73" s="452"/>
      <c r="RPM73" s="452"/>
      <c r="RPN73" s="453"/>
      <c r="RPO73" s="452"/>
      <c r="RPP73" s="452"/>
      <c r="RPR73" s="452"/>
      <c r="RPS73" s="452"/>
      <c r="RPT73" s="453"/>
      <c r="RPU73" s="452"/>
      <c r="RPV73" s="452"/>
      <c r="RPX73" s="452"/>
      <c r="RPY73" s="452"/>
      <c r="RPZ73" s="453"/>
      <c r="RQA73" s="452"/>
      <c r="RQB73" s="452"/>
      <c r="RQD73" s="452"/>
      <c r="RQE73" s="452"/>
      <c r="RQF73" s="453"/>
      <c r="RQG73" s="452"/>
      <c r="RQH73" s="452"/>
      <c r="RQJ73" s="452"/>
      <c r="RQK73" s="452"/>
      <c r="RQL73" s="453"/>
      <c r="RQM73" s="452"/>
      <c r="RQN73" s="452"/>
      <c r="RQP73" s="452"/>
      <c r="RQQ73" s="452"/>
      <c r="RQR73" s="453"/>
      <c r="RQS73" s="452"/>
      <c r="RQT73" s="452"/>
      <c r="RQV73" s="452"/>
      <c r="RQW73" s="452"/>
      <c r="RQX73" s="453"/>
      <c r="RQY73" s="452"/>
      <c r="RQZ73" s="452"/>
      <c r="RRB73" s="452"/>
      <c r="RRC73" s="452"/>
      <c r="RRD73" s="453"/>
      <c r="RRE73" s="452"/>
      <c r="RRF73" s="452"/>
      <c r="RRH73" s="452"/>
      <c r="RRI73" s="452"/>
      <c r="RRJ73" s="453"/>
      <c r="RRK73" s="452"/>
      <c r="RRL73" s="452"/>
      <c r="RRN73" s="452"/>
      <c r="RRO73" s="452"/>
      <c r="RRP73" s="453"/>
      <c r="RRQ73" s="452"/>
      <c r="RRR73" s="452"/>
      <c r="RRT73" s="452"/>
      <c r="RRU73" s="452"/>
      <c r="RRV73" s="453"/>
      <c r="RRW73" s="452"/>
      <c r="RRX73" s="452"/>
      <c r="RRZ73" s="452"/>
      <c r="RSA73" s="452"/>
      <c r="RSB73" s="453"/>
      <c r="RSC73" s="452"/>
      <c r="RSD73" s="452"/>
      <c r="RSF73" s="452"/>
      <c r="RSG73" s="452"/>
      <c r="RSH73" s="453"/>
      <c r="RSI73" s="452"/>
      <c r="RSJ73" s="452"/>
      <c r="RSL73" s="452"/>
      <c r="RSM73" s="452"/>
      <c r="RSN73" s="453"/>
      <c r="RSO73" s="452"/>
      <c r="RSP73" s="452"/>
      <c r="RSR73" s="452"/>
      <c r="RSS73" s="452"/>
      <c r="RST73" s="453"/>
      <c r="RSU73" s="452"/>
      <c r="RSV73" s="452"/>
      <c r="RSX73" s="452"/>
      <c r="RSY73" s="452"/>
      <c r="RSZ73" s="453"/>
      <c r="RTA73" s="452"/>
      <c r="RTB73" s="452"/>
      <c r="RTD73" s="452"/>
      <c r="RTE73" s="452"/>
      <c r="RTF73" s="453"/>
      <c r="RTG73" s="452"/>
      <c r="RTH73" s="452"/>
      <c r="RTJ73" s="452"/>
      <c r="RTK73" s="452"/>
      <c r="RTL73" s="453"/>
      <c r="RTM73" s="452"/>
      <c r="RTN73" s="452"/>
      <c r="RTP73" s="452"/>
      <c r="RTQ73" s="452"/>
      <c r="RTR73" s="453"/>
      <c r="RTS73" s="452"/>
      <c r="RTT73" s="452"/>
      <c r="RTV73" s="452"/>
      <c r="RTW73" s="452"/>
      <c r="RTX73" s="453"/>
      <c r="RTY73" s="452"/>
      <c r="RTZ73" s="452"/>
      <c r="RUB73" s="452"/>
      <c r="RUC73" s="452"/>
      <c r="RUD73" s="453"/>
      <c r="RUE73" s="452"/>
      <c r="RUF73" s="452"/>
      <c r="RUH73" s="452"/>
      <c r="RUI73" s="452"/>
      <c r="RUJ73" s="453"/>
      <c r="RUK73" s="452"/>
      <c r="RUL73" s="452"/>
      <c r="RUN73" s="452"/>
      <c r="RUO73" s="452"/>
      <c r="RUP73" s="453"/>
      <c r="RUQ73" s="452"/>
      <c r="RUR73" s="452"/>
      <c r="RUT73" s="452"/>
      <c r="RUU73" s="452"/>
      <c r="RUV73" s="453"/>
      <c r="RUW73" s="452"/>
      <c r="RUX73" s="452"/>
      <c r="RUZ73" s="452"/>
      <c r="RVA73" s="452"/>
      <c r="RVB73" s="453"/>
      <c r="RVC73" s="452"/>
      <c r="RVD73" s="452"/>
      <c r="RVF73" s="452"/>
      <c r="RVG73" s="452"/>
      <c r="RVH73" s="453"/>
      <c r="RVI73" s="452"/>
      <c r="RVJ73" s="452"/>
      <c r="RVL73" s="452"/>
      <c r="RVM73" s="452"/>
      <c r="RVN73" s="453"/>
      <c r="RVO73" s="452"/>
      <c r="RVP73" s="452"/>
      <c r="RVR73" s="452"/>
      <c r="RVS73" s="452"/>
      <c r="RVT73" s="453"/>
      <c r="RVU73" s="452"/>
      <c r="RVV73" s="452"/>
      <c r="RVX73" s="452"/>
      <c r="RVY73" s="452"/>
      <c r="RVZ73" s="453"/>
      <c r="RWA73" s="452"/>
      <c r="RWB73" s="452"/>
      <c r="RWD73" s="452"/>
      <c r="RWE73" s="452"/>
      <c r="RWF73" s="453"/>
      <c r="RWG73" s="452"/>
      <c r="RWH73" s="452"/>
      <c r="RWJ73" s="452"/>
      <c r="RWK73" s="452"/>
      <c r="RWL73" s="453"/>
      <c r="RWM73" s="452"/>
      <c r="RWN73" s="452"/>
      <c r="RWP73" s="452"/>
      <c r="RWQ73" s="452"/>
      <c r="RWR73" s="453"/>
      <c r="RWS73" s="452"/>
      <c r="RWT73" s="452"/>
      <c r="RWV73" s="452"/>
      <c r="RWW73" s="452"/>
      <c r="RWX73" s="453"/>
      <c r="RWY73" s="452"/>
      <c r="RWZ73" s="452"/>
      <c r="RXB73" s="452"/>
      <c r="RXC73" s="452"/>
      <c r="RXD73" s="453"/>
      <c r="RXE73" s="452"/>
      <c r="RXF73" s="452"/>
      <c r="RXH73" s="452"/>
      <c r="RXI73" s="452"/>
      <c r="RXJ73" s="453"/>
      <c r="RXK73" s="452"/>
      <c r="RXL73" s="452"/>
      <c r="RXN73" s="452"/>
      <c r="RXO73" s="452"/>
      <c r="RXP73" s="453"/>
      <c r="RXQ73" s="452"/>
      <c r="RXR73" s="452"/>
      <c r="RXT73" s="452"/>
      <c r="RXU73" s="452"/>
      <c r="RXV73" s="453"/>
      <c r="RXW73" s="452"/>
      <c r="RXX73" s="452"/>
      <c r="RXZ73" s="452"/>
      <c r="RYA73" s="452"/>
      <c r="RYB73" s="453"/>
      <c r="RYC73" s="452"/>
      <c r="RYD73" s="452"/>
      <c r="RYF73" s="452"/>
      <c r="RYG73" s="452"/>
      <c r="RYH73" s="453"/>
      <c r="RYI73" s="452"/>
      <c r="RYJ73" s="452"/>
      <c r="RYL73" s="452"/>
      <c r="RYM73" s="452"/>
      <c r="RYN73" s="453"/>
      <c r="RYO73" s="452"/>
      <c r="RYP73" s="452"/>
      <c r="RYR73" s="452"/>
      <c r="RYS73" s="452"/>
      <c r="RYT73" s="453"/>
      <c r="RYU73" s="452"/>
      <c r="RYV73" s="452"/>
      <c r="RYX73" s="452"/>
      <c r="RYY73" s="452"/>
      <c r="RYZ73" s="453"/>
      <c r="RZA73" s="452"/>
      <c r="RZB73" s="452"/>
      <c r="RZD73" s="452"/>
      <c r="RZE73" s="452"/>
      <c r="RZF73" s="453"/>
      <c r="RZG73" s="452"/>
      <c r="RZH73" s="452"/>
      <c r="RZJ73" s="452"/>
      <c r="RZK73" s="452"/>
      <c r="RZL73" s="453"/>
      <c r="RZM73" s="452"/>
      <c r="RZN73" s="452"/>
      <c r="RZP73" s="452"/>
      <c r="RZQ73" s="452"/>
      <c r="RZR73" s="453"/>
      <c r="RZS73" s="452"/>
      <c r="RZT73" s="452"/>
      <c r="RZV73" s="452"/>
      <c r="RZW73" s="452"/>
      <c r="RZX73" s="453"/>
      <c r="RZY73" s="452"/>
      <c r="RZZ73" s="452"/>
      <c r="SAB73" s="452"/>
      <c r="SAC73" s="452"/>
      <c r="SAD73" s="453"/>
      <c r="SAE73" s="452"/>
      <c r="SAF73" s="452"/>
      <c r="SAH73" s="452"/>
      <c r="SAI73" s="452"/>
      <c r="SAJ73" s="453"/>
      <c r="SAK73" s="452"/>
      <c r="SAL73" s="452"/>
      <c r="SAN73" s="452"/>
      <c r="SAO73" s="452"/>
      <c r="SAP73" s="453"/>
      <c r="SAQ73" s="452"/>
      <c r="SAR73" s="452"/>
      <c r="SAT73" s="452"/>
      <c r="SAU73" s="452"/>
      <c r="SAV73" s="453"/>
      <c r="SAW73" s="452"/>
      <c r="SAX73" s="452"/>
      <c r="SAZ73" s="452"/>
      <c r="SBA73" s="452"/>
      <c r="SBB73" s="453"/>
      <c r="SBC73" s="452"/>
      <c r="SBD73" s="452"/>
      <c r="SBF73" s="452"/>
      <c r="SBG73" s="452"/>
      <c r="SBH73" s="453"/>
      <c r="SBI73" s="452"/>
      <c r="SBJ73" s="452"/>
      <c r="SBL73" s="452"/>
      <c r="SBM73" s="452"/>
      <c r="SBN73" s="453"/>
      <c r="SBO73" s="452"/>
      <c r="SBP73" s="452"/>
      <c r="SBR73" s="452"/>
      <c r="SBS73" s="452"/>
      <c r="SBT73" s="453"/>
      <c r="SBU73" s="452"/>
      <c r="SBV73" s="452"/>
      <c r="SBX73" s="452"/>
      <c r="SBY73" s="452"/>
      <c r="SBZ73" s="453"/>
      <c r="SCA73" s="452"/>
      <c r="SCB73" s="452"/>
      <c r="SCD73" s="452"/>
      <c r="SCE73" s="452"/>
      <c r="SCF73" s="453"/>
      <c r="SCG73" s="452"/>
      <c r="SCH73" s="452"/>
      <c r="SCJ73" s="452"/>
      <c r="SCK73" s="452"/>
      <c r="SCL73" s="453"/>
      <c r="SCM73" s="452"/>
      <c r="SCN73" s="452"/>
      <c r="SCP73" s="452"/>
      <c r="SCQ73" s="452"/>
      <c r="SCR73" s="453"/>
      <c r="SCS73" s="452"/>
      <c r="SCT73" s="452"/>
      <c r="SCV73" s="452"/>
      <c r="SCW73" s="452"/>
      <c r="SCX73" s="453"/>
      <c r="SCY73" s="452"/>
      <c r="SCZ73" s="452"/>
      <c r="SDB73" s="452"/>
      <c r="SDC73" s="452"/>
      <c r="SDD73" s="453"/>
      <c r="SDE73" s="452"/>
      <c r="SDF73" s="452"/>
      <c r="SDH73" s="452"/>
      <c r="SDI73" s="452"/>
      <c r="SDJ73" s="453"/>
      <c r="SDK73" s="452"/>
      <c r="SDL73" s="452"/>
      <c r="SDN73" s="452"/>
      <c r="SDO73" s="452"/>
      <c r="SDP73" s="453"/>
      <c r="SDQ73" s="452"/>
      <c r="SDR73" s="452"/>
      <c r="SDT73" s="452"/>
      <c r="SDU73" s="452"/>
      <c r="SDV73" s="453"/>
      <c r="SDW73" s="452"/>
      <c r="SDX73" s="452"/>
      <c r="SDZ73" s="452"/>
      <c r="SEA73" s="452"/>
      <c r="SEB73" s="453"/>
      <c r="SEC73" s="452"/>
      <c r="SED73" s="452"/>
      <c r="SEF73" s="452"/>
      <c r="SEG73" s="452"/>
      <c r="SEH73" s="453"/>
      <c r="SEI73" s="452"/>
      <c r="SEJ73" s="452"/>
      <c r="SEL73" s="452"/>
      <c r="SEM73" s="452"/>
      <c r="SEN73" s="453"/>
      <c r="SEO73" s="452"/>
      <c r="SEP73" s="452"/>
      <c r="SER73" s="452"/>
      <c r="SES73" s="452"/>
      <c r="SET73" s="453"/>
      <c r="SEU73" s="452"/>
      <c r="SEV73" s="452"/>
      <c r="SEX73" s="452"/>
      <c r="SEY73" s="452"/>
      <c r="SEZ73" s="453"/>
      <c r="SFA73" s="452"/>
      <c r="SFB73" s="452"/>
      <c r="SFD73" s="452"/>
      <c r="SFE73" s="452"/>
      <c r="SFF73" s="453"/>
      <c r="SFG73" s="452"/>
      <c r="SFH73" s="452"/>
      <c r="SFJ73" s="452"/>
      <c r="SFK73" s="452"/>
      <c r="SFL73" s="453"/>
      <c r="SFM73" s="452"/>
      <c r="SFN73" s="452"/>
      <c r="SFP73" s="452"/>
      <c r="SFQ73" s="452"/>
      <c r="SFR73" s="453"/>
      <c r="SFS73" s="452"/>
      <c r="SFT73" s="452"/>
      <c r="SFV73" s="452"/>
      <c r="SFW73" s="452"/>
      <c r="SFX73" s="453"/>
      <c r="SFY73" s="452"/>
      <c r="SFZ73" s="452"/>
      <c r="SGB73" s="452"/>
      <c r="SGC73" s="452"/>
      <c r="SGD73" s="453"/>
      <c r="SGE73" s="452"/>
      <c r="SGF73" s="452"/>
      <c r="SGH73" s="452"/>
      <c r="SGI73" s="452"/>
      <c r="SGJ73" s="453"/>
      <c r="SGK73" s="452"/>
      <c r="SGL73" s="452"/>
      <c r="SGN73" s="452"/>
      <c r="SGO73" s="452"/>
      <c r="SGP73" s="453"/>
      <c r="SGQ73" s="452"/>
      <c r="SGR73" s="452"/>
      <c r="SGT73" s="452"/>
      <c r="SGU73" s="452"/>
      <c r="SGV73" s="453"/>
      <c r="SGW73" s="452"/>
      <c r="SGX73" s="452"/>
      <c r="SGZ73" s="452"/>
      <c r="SHA73" s="452"/>
      <c r="SHB73" s="453"/>
      <c r="SHC73" s="452"/>
      <c r="SHD73" s="452"/>
      <c r="SHF73" s="452"/>
      <c r="SHG73" s="452"/>
      <c r="SHH73" s="453"/>
      <c r="SHI73" s="452"/>
      <c r="SHJ73" s="452"/>
      <c r="SHL73" s="452"/>
      <c r="SHM73" s="452"/>
      <c r="SHN73" s="453"/>
      <c r="SHO73" s="452"/>
      <c r="SHP73" s="452"/>
      <c r="SHR73" s="452"/>
      <c r="SHS73" s="452"/>
      <c r="SHT73" s="453"/>
      <c r="SHU73" s="452"/>
      <c r="SHV73" s="452"/>
      <c r="SHX73" s="452"/>
      <c r="SHY73" s="452"/>
      <c r="SHZ73" s="453"/>
      <c r="SIA73" s="452"/>
      <c r="SIB73" s="452"/>
      <c r="SID73" s="452"/>
      <c r="SIE73" s="452"/>
      <c r="SIF73" s="453"/>
      <c r="SIG73" s="452"/>
      <c r="SIH73" s="452"/>
      <c r="SIJ73" s="452"/>
      <c r="SIK73" s="452"/>
      <c r="SIL73" s="453"/>
      <c r="SIM73" s="452"/>
      <c r="SIN73" s="452"/>
      <c r="SIP73" s="452"/>
      <c r="SIQ73" s="452"/>
      <c r="SIR73" s="453"/>
      <c r="SIS73" s="452"/>
      <c r="SIT73" s="452"/>
      <c r="SIV73" s="452"/>
      <c r="SIW73" s="452"/>
      <c r="SIX73" s="453"/>
      <c r="SIY73" s="452"/>
      <c r="SIZ73" s="452"/>
      <c r="SJB73" s="452"/>
      <c r="SJC73" s="452"/>
      <c r="SJD73" s="453"/>
      <c r="SJE73" s="452"/>
      <c r="SJF73" s="452"/>
      <c r="SJH73" s="452"/>
      <c r="SJI73" s="452"/>
      <c r="SJJ73" s="453"/>
      <c r="SJK73" s="452"/>
      <c r="SJL73" s="452"/>
      <c r="SJN73" s="452"/>
      <c r="SJO73" s="452"/>
      <c r="SJP73" s="453"/>
      <c r="SJQ73" s="452"/>
      <c r="SJR73" s="452"/>
      <c r="SJT73" s="452"/>
      <c r="SJU73" s="452"/>
      <c r="SJV73" s="453"/>
      <c r="SJW73" s="452"/>
      <c r="SJX73" s="452"/>
      <c r="SJZ73" s="452"/>
      <c r="SKA73" s="452"/>
      <c r="SKB73" s="453"/>
      <c r="SKC73" s="452"/>
      <c r="SKD73" s="452"/>
      <c r="SKF73" s="452"/>
      <c r="SKG73" s="452"/>
      <c r="SKH73" s="453"/>
      <c r="SKI73" s="452"/>
      <c r="SKJ73" s="452"/>
      <c r="SKL73" s="452"/>
      <c r="SKM73" s="452"/>
      <c r="SKN73" s="453"/>
      <c r="SKO73" s="452"/>
      <c r="SKP73" s="452"/>
      <c r="SKR73" s="452"/>
      <c r="SKS73" s="452"/>
      <c r="SKT73" s="453"/>
      <c r="SKU73" s="452"/>
      <c r="SKV73" s="452"/>
      <c r="SKX73" s="452"/>
      <c r="SKY73" s="452"/>
      <c r="SKZ73" s="453"/>
      <c r="SLA73" s="452"/>
      <c r="SLB73" s="452"/>
      <c r="SLD73" s="452"/>
      <c r="SLE73" s="452"/>
      <c r="SLF73" s="453"/>
      <c r="SLG73" s="452"/>
      <c r="SLH73" s="452"/>
      <c r="SLJ73" s="452"/>
      <c r="SLK73" s="452"/>
      <c r="SLL73" s="453"/>
      <c r="SLM73" s="452"/>
      <c r="SLN73" s="452"/>
      <c r="SLP73" s="452"/>
      <c r="SLQ73" s="452"/>
      <c r="SLR73" s="453"/>
      <c r="SLS73" s="452"/>
      <c r="SLT73" s="452"/>
      <c r="SLV73" s="452"/>
      <c r="SLW73" s="452"/>
      <c r="SLX73" s="453"/>
      <c r="SLY73" s="452"/>
      <c r="SLZ73" s="452"/>
      <c r="SMB73" s="452"/>
      <c r="SMC73" s="452"/>
      <c r="SMD73" s="453"/>
      <c r="SME73" s="452"/>
      <c r="SMF73" s="452"/>
      <c r="SMH73" s="452"/>
      <c r="SMI73" s="452"/>
      <c r="SMJ73" s="453"/>
      <c r="SMK73" s="452"/>
      <c r="SML73" s="452"/>
      <c r="SMN73" s="452"/>
      <c r="SMO73" s="452"/>
      <c r="SMP73" s="453"/>
      <c r="SMQ73" s="452"/>
      <c r="SMR73" s="452"/>
      <c r="SMT73" s="452"/>
      <c r="SMU73" s="452"/>
      <c r="SMV73" s="453"/>
      <c r="SMW73" s="452"/>
      <c r="SMX73" s="452"/>
      <c r="SMZ73" s="452"/>
      <c r="SNA73" s="452"/>
      <c r="SNB73" s="453"/>
      <c r="SNC73" s="452"/>
      <c r="SND73" s="452"/>
      <c r="SNF73" s="452"/>
      <c r="SNG73" s="452"/>
      <c r="SNH73" s="453"/>
      <c r="SNI73" s="452"/>
      <c r="SNJ73" s="452"/>
      <c r="SNL73" s="452"/>
      <c r="SNM73" s="452"/>
      <c r="SNN73" s="453"/>
      <c r="SNO73" s="452"/>
      <c r="SNP73" s="452"/>
      <c r="SNR73" s="452"/>
      <c r="SNS73" s="452"/>
      <c r="SNT73" s="453"/>
      <c r="SNU73" s="452"/>
      <c r="SNV73" s="452"/>
      <c r="SNX73" s="452"/>
      <c r="SNY73" s="452"/>
      <c r="SNZ73" s="453"/>
      <c r="SOA73" s="452"/>
      <c r="SOB73" s="452"/>
      <c r="SOD73" s="452"/>
      <c r="SOE73" s="452"/>
      <c r="SOF73" s="453"/>
      <c r="SOG73" s="452"/>
      <c r="SOH73" s="452"/>
      <c r="SOJ73" s="452"/>
      <c r="SOK73" s="452"/>
      <c r="SOL73" s="453"/>
      <c r="SOM73" s="452"/>
      <c r="SON73" s="452"/>
      <c r="SOP73" s="452"/>
      <c r="SOQ73" s="452"/>
      <c r="SOR73" s="453"/>
      <c r="SOS73" s="452"/>
      <c r="SOT73" s="452"/>
      <c r="SOV73" s="452"/>
      <c r="SOW73" s="452"/>
      <c r="SOX73" s="453"/>
      <c r="SOY73" s="452"/>
      <c r="SOZ73" s="452"/>
      <c r="SPB73" s="452"/>
      <c r="SPC73" s="452"/>
      <c r="SPD73" s="453"/>
      <c r="SPE73" s="452"/>
      <c r="SPF73" s="452"/>
      <c r="SPH73" s="452"/>
      <c r="SPI73" s="452"/>
      <c r="SPJ73" s="453"/>
      <c r="SPK73" s="452"/>
      <c r="SPL73" s="452"/>
      <c r="SPN73" s="452"/>
      <c r="SPO73" s="452"/>
      <c r="SPP73" s="453"/>
      <c r="SPQ73" s="452"/>
      <c r="SPR73" s="452"/>
      <c r="SPT73" s="452"/>
      <c r="SPU73" s="452"/>
      <c r="SPV73" s="453"/>
      <c r="SPW73" s="452"/>
      <c r="SPX73" s="452"/>
      <c r="SPZ73" s="452"/>
      <c r="SQA73" s="452"/>
      <c r="SQB73" s="453"/>
      <c r="SQC73" s="452"/>
      <c r="SQD73" s="452"/>
      <c r="SQF73" s="452"/>
      <c r="SQG73" s="452"/>
      <c r="SQH73" s="453"/>
      <c r="SQI73" s="452"/>
      <c r="SQJ73" s="452"/>
      <c r="SQL73" s="452"/>
      <c r="SQM73" s="452"/>
      <c r="SQN73" s="453"/>
      <c r="SQO73" s="452"/>
      <c r="SQP73" s="452"/>
      <c r="SQR73" s="452"/>
      <c r="SQS73" s="452"/>
      <c r="SQT73" s="453"/>
      <c r="SQU73" s="452"/>
      <c r="SQV73" s="452"/>
      <c r="SQX73" s="452"/>
      <c r="SQY73" s="452"/>
      <c r="SQZ73" s="453"/>
      <c r="SRA73" s="452"/>
      <c r="SRB73" s="452"/>
      <c r="SRD73" s="452"/>
      <c r="SRE73" s="452"/>
      <c r="SRF73" s="453"/>
      <c r="SRG73" s="452"/>
      <c r="SRH73" s="452"/>
      <c r="SRJ73" s="452"/>
      <c r="SRK73" s="452"/>
      <c r="SRL73" s="453"/>
      <c r="SRM73" s="452"/>
      <c r="SRN73" s="452"/>
      <c r="SRP73" s="452"/>
      <c r="SRQ73" s="452"/>
      <c r="SRR73" s="453"/>
      <c r="SRS73" s="452"/>
      <c r="SRT73" s="452"/>
      <c r="SRV73" s="452"/>
      <c r="SRW73" s="452"/>
      <c r="SRX73" s="453"/>
      <c r="SRY73" s="452"/>
      <c r="SRZ73" s="452"/>
      <c r="SSB73" s="452"/>
      <c r="SSC73" s="452"/>
      <c r="SSD73" s="453"/>
      <c r="SSE73" s="452"/>
      <c r="SSF73" s="452"/>
      <c r="SSH73" s="452"/>
      <c r="SSI73" s="452"/>
      <c r="SSJ73" s="453"/>
      <c r="SSK73" s="452"/>
      <c r="SSL73" s="452"/>
      <c r="SSN73" s="452"/>
      <c r="SSO73" s="452"/>
      <c r="SSP73" s="453"/>
      <c r="SSQ73" s="452"/>
      <c r="SSR73" s="452"/>
      <c r="SST73" s="452"/>
      <c r="SSU73" s="452"/>
      <c r="SSV73" s="453"/>
      <c r="SSW73" s="452"/>
      <c r="SSX73" s="452"/>
      <c r="SSZ73" s="452"/>
      <c r="STA73" s="452"/>
      <c r="STB73" s="453"/>
      <c r="STC73" s="452"/>
      <c r="STD73" s="452"/>
      <c r="STF73" s="452"/>
      <c r="STG73" s="452"/>
      <c r="STH73" s="453"/>
      <c r="STI73" s="452"/>
      <c r="STJ73" s="452"/>
      <c r="STL73" s="452"/>
      <c r="STM73" s="452"/>
      <c r="STN73" s="453"/>
      <c r="STO73" s="452"/>
      <c r="STP73" s="452"/>
      <c r="STR73" s="452"/>
      <c r="STS73" s="452"/>
      <c r="STT73" s="453"/>
      <c r="STU73" s="452"/>
      <c r="STV73" s="452"/>
      <c r="STX73" s="452"/>
      <c r="STY73" s="452"/>
      <c r="STZ73" s="453"/>
      <c r="SUA73" s="452"/>
      <c r="SUB73" s="452"/>
      <c r="SUD73" s="452"/>
      <c r="SUE73" s="452"/>
      <c r="SUF73" s="453"/>
      <c r="SUG73" s="452"/>
      <c r="SUH73" s="452"/>
      <c r="SUJ73" s="452"/>
      <c r="SUK73" s="452"/>
      <c r="SUL73" s="453"/>
      <c r="SUM73" s="452"/>
      <c r="SUN73" s="452"/>
      <c r="SUP73" s="452"/>
      <c r="SUQ73" s="452"/>
      <c r="SUR73" s="453"/>
      <c r="SUS73" s="452"/>
      <c r="SUT73" s="452"/>
      <c r="SUV73" s="452"/>
      <c r="SUW73" s="452"/>
      <c r="SUX73" s="453"/>
      <c r="SUY73" s="452"/>
      <c r="SUZ73" s="452"/>
      <c r="SVB73" s="452"/>
      <c r="SVC73" s="452"/>
      <c r="SVD73" s="453"/>
      <c r="SVE73" s="452"/>
      <c r="SVF73" s="452"/>
      <c r="SVH73" s="452"/>
      <c r="SVI73" s="452"/>
      <c r="SVJ73" s="453"/>
      <c r="SVK73" s="452"/>
      <c r="SVL73" s="452"/>
      <c r="SVN73" s="452"/>
      <c r="SVO73" s="452"/>
      <c r="SVP73" s="453"/>
      <c r="SVQ73" s="452"/>
      <c r="SVR73" s="452"/>
      <c r="SVT73" s="452"/>
      <c r="SVU73" s="452"/>
      <c r="SVV73" s="453"/>
      <c r="SVW73" s="452"/>
      <c r="SVX73" s="452"/>
      <c r="SVZ73" s="452"/>
      <c r="SWA73" s="452"/>
      <c r="SWB73" s="453"/>
      <c r="SWC73" s="452"/>
      <c r="SWD73" s="452"/>
      <c r="SWF73" s="452"/>
      <c r="SWG73" s="452"/>
      <c r="SWH73" s="453"/>
      <c r="SWI73" s="452"/>
      <c r="SWJ73" s="452"/>
      <c r="SWL73" s="452"/>
      <c r="SWM73" s="452"/>
      <c r="SWN73" s="453"/>
      <c r="SWO73" s="452"/>
      <c r="SWP73" s="452"/>
      <c r="SWR73" s="452"/>
      <c r="SWS73" s="452"/>
      <c r="SWT73" s="453"/>
      <c r="SWU73" s="452"/>
      <c r="SWV73" s="452"/>
      <c r="SWX73" s="452"/>
      <c r="SWY73" s="452"/>
      <c r="SWZ73" s="453"/>
      <c r="SXA73" s="452"/>
      <c r="SXB73" s="452"/>
      <c r="SXD73" s="452"/>
      <c r="SXE73" s="452"/>
      <c r="SXF73" s="453"/>
      <c r="SXG73" s="452"/>
      <c r="SXH73" s="452"/>
      <c r="SXJ73" s="452"/>
      <c r="SXK73" s="452"/>
      <c r="SXL73" s="453"/>
      <c r="SXM73" s="452"/>
      <c r="SXN73" s="452"/>
      <c r="SXP73" s="452"/>
      <c r="SXQ73" s="452"/>
      <c r="SXR73" s="453"/>
      <c r="SXS73" s="452"/>
      <c r="SXT73" s="452"/>
      <c r="SXV73" s="452"/>
      <c r="SXW73" s="452"/>
      <c r="SXX73" s="453"/>
      <c r="SXY73" s="452"/>
      <c r="SXZ73" s="452"/>
      <c r="SYB73" s="452"/>
      <c r="SYC73" s="452"/>
      <c r="SYD73" s="453"/>
      <c r="SYE73" s="452"/>
      <c r="SYF73" s="452"/>
      <c r="SYH73" s="452"/>
      <c r="SYI73" s="452"/>
      <c r="SYJ73" s="453"/>
      <c r="SYK73" s="452"/>
      <c r="SYL73" s="452"/>
      <c r="SYN73" s="452"/>
      <c r="SYO73" s="452"/>
      <c r="SYP73" s="453"/>
      <c r="SYQ73" s="452"/>
      <c r="SYR73" s="452"/>
      <c r="SYT73" s="452"/>
      <c r="SYU73" s="452"/>
      <c r="SYV73" s="453"/>
      <c r="SYW73" s="452"/>
      <c r="SYX73" s="452"/>
      <c r="SYZ73" s="452"/>
      <c r="SZA73" s="452"/>
      <c r="SZB73" s="453"/>
      <c r="SZC73" s="452"/>
      <c r="SZD73" s="452"/>
      <c r="SZF73" s="452"/>
      <c r="SZG73" s="452"/>
      <c r="SZH73" s="453"/>
      <c r="SZI73" s="452"/>
      <c r="SZJ73" s="452"/>
      <c r="SZL73" s="452"/>
      <c r="SZM73" s="452"/>
      <c r="SZN73" s="453"/>
      <c r="SZO73" s="452"/>
      <c r="SZP73" s="452"/>
      <c r="SZR73" s="452"/>
      <c r="SZS73" s="452"/>
      <c r="SZT73" s="453"/>
      <c r="SZU73" s="452"/>
      <c r="SZV73" s="452"/>
      <c r="SZX73" s="452"/>
      <c r="SZY73" s="452"/>
      <c r="SZZ73" s="453"/>
      <c r="TAA73" s="452"/>
      <c r="TAB73" s="452"/>
      <c r="TAD73" s="452"/>
      <c r="TAE73" s="452"/>
      <c r="TAF73" s="453"/>
      <c r="TAG73" s="452"/>
      <c r="TAH73" s="452"/>
      <c r="TAJ73" s="452"/>
      <c r="TAK73" s="452"/>
      <c r="TAL73" s="453"/>
      <c r="TAM73" s="452"/>
      <c r="TAN73" s="452"/>
      <c r="TAP73" s="452"/>
      <c r="TAQ73" s="452"/>
      <c r="TAR73" s="453"/>
      <c r="TAS73" s="452"/>
      <c r="TAT73" s="452"/>
      <c r="TAV73" s="452"/>
      <c r="TAW73" s="452"/>
      <c r="TAX73" s="453"/>
      <c r="TAY73" s="452"/>
      <c r="TAZ73" s="452"/>
      <c r="TBB73" s="452"/>
      <c r="TBC73" s="452"/>
      <c r="TBD73" s="453"/>
      <c r="TBE73" s="452"/>
      <c r="TBF73" s="452"/>
      <c r="TBH73" s="452"/>
      <c r="TBI73" s="452"/>
      <c r="TBJ73" s="453"/>
      <c r="TBK73" s="452"/>
      <c r="TBL73" s="452"/>
      <c r="TBN73" s="452"/>
      <c r="TBO73" s="452"/>
      <c r="TBP73" s="453"/>
      <c r="TBQ73" s="452"/>
      <c r="TBR73" s="452"/>
      <c r="TBT73" s="452"/>
      <c r="TBU73" s="452"/>
      <c r="TBV73" s="453"/>
      <c r="TBW73" s="452"/>
      <c r="TBX73" s="452"/>
      <c r="TBZ73" s="452"/>
      <c r="TCA73" s="452"/>
      <c r="TCB73" s="453"/>
      <c r="TCC73" s="452"/>
      <c r="TCD73" s="452"/>
      <c r="TCF73" s="452"/>
      <c r="TCG73" s="452"/>
      <c r="TCH73" s="453"/>
      <c r="TCI73" s="452"/>
      <c r="TCJ73" s="452"/>
      <c r="TCL73" s="452"/>
      <c r="TCM73" s="452"/>
      <c r="TCN73" s="453"/>
      <c r="TCO73" s="452"/>
      <c r="TCP73" s="452"/>
      <c r="TCR73" s="452"/>
      <c r="TCS73" s="452"/>
      <c r="TCT73" s="453"/>
      <c r="TCU73" s="452"/>
      <c r="TCV73" s="452"/>
      <c r="TCX73" s="452"/>
      <c r="TCY73" s="452"/>
      <c r="TCZ73" s="453"/>
      <c r="TDA73" s="452"/>
      <c r="TDB73" s="452"/>
      <c r="TDD73" s="452"/>
      <c r="TDE73" s="452"/>
      <c r="TDF73" s="453"/>
      <c r="TDG73" s="452"/>
      <c r="TDH73" s="452"/>
      <c r="TDJ73" s="452"/>
      <c r="TDK73" s="452"/>
      <c r="TDL73" s="453"/>
      <c r="TDM73" s="452"/>
      <c r="TDN73" s="452"/>
      <c r="TDP73" s="452"/>
      <c r="TDQ73" s="452"/>
      <c r="TDR73" s="453"/>
      <c r="TDS73" s="452"/>
      <c r="TDT73" s="452"/>
      <c r="TDV73" s="452"/>
      <c r="TDW73" s="452"/>
      <c r="TDX73" s="453"/>
      <c r="TDY73" s="452"/>
      <c r="TDZ73" s="452"/>
      <c r="TEB73" s="452"/>
      <c r="TEC73" s="452"/>
      <c r="TED73" s="453"/>
      <c r="TEE73" s="452"/>
      <c r="TEF73" s="452"/>
      <c r="TEH73" s="452"/>
      <c r="TEI73" s="452"/>
      <c r="TEJ73" s="453"/>
      <c r="TEK73" s="452"/>
      <c r="TEL73" s="452"/>
      <c r="TEN73" s="452"/>
      <c r="TEO73" s="452"/>
      <c r="TEP73" s="453"/>
      <c r="TEQ73" s="452"/>
      <c r="TER73" s="452"/>
      <c r="TET73" s="452"/>
      <c r="TEU73" s="452"/>
      <c r="TEV73" s="453"/>
      <c r="TEW73" s="452"/>
      <c r="TEX73" s="452"/>
      <c r="TEZ73" s="452"/>
      <c r="TFA73" s="452"/>
      <c r="TFB73" s="453"/>
      <c r="TFC73" s="452"/>
      <c r="TFD73" s="452"/>
      <c r="TFF73" s="452"/>
      <c r="TFG73" s="452"/>
      <c r="TFH73" s="453"/>
      <c r="TFI73" s="452"/>
      <c r="TFJ73" s="452"/>
      <c r="TFL73" s="452"/>
      <c r="TFM73" s="452"/>
      <c r="TFN73" s="453"/>
      <c r="TFO73" s="452"/>
      <c r="TFP73" s="452"/>
      <c r="TFR73" s="452"/>
      <c r="TFS73" s="452"/>
      <c r="TFT73" s="453"/>
      <c r="TFU73" s="452"/>
      <c r="TFV73" s="452"/>
      <c r="TFX73" s="452"/>
      <c r="TFY73" s="452"/>
      <c r="TFZ73" s="453"/>
      <c r="TGA73" s="452"/>
      <c r="TGB73" s="452"/>
      <c r="TGD73" s="452"/>
      <c r="TGE73" s="452"/>
      <c r="TGF73" s="453"/>
      <c r="TGG73" s="452"/>
      <c r="TGH73" s="452"/>
      <c r="TGJ73" s="452"/>
      <c r="TGK73" s="452"/>
      <c r="TGL73" s="453"/>
      <c r="TGM73" s="452"/>
      <c r="TGN73" s="452"/>
      <c r="TGP73" s="452"/>
      <c r="TGQ73" s="452"/>
      <c r="TGR73" s="453"/>
      <c r="TGS73" s="452"/>
      <c r="TGT73" s="452"/>
      <c r="TGV73" s="452"/>
      <c r="TGW73" s="452"/>
      <c r="TGX73" s="453"/>
      <c r="TGY73" s="452"/>
      <c r="TGZ73" s="452"/>
      <c r="THB73" s="452"/>
      <c r="THC73" s="452"/>
      <c r="THD73" s="453"/>
      <c r="THE73" s="452"/>
      <c r="THF73" s="452"/>
      <c r="THH73" s="452"/>
      <c r="THI73" s="452"/>
      <c r="THJ73" s="453"/>
      <c r="THK73" s="452"/>
      <c r="THL73" s="452"/>
      <c r="THN73" s="452"/>
      <c r="THO73" s="452"/>
      <c r="THP73" s="453"/>
      <c r="THQ73" s="452"/>
      <c r="THR73" s="452"/>
      <c r="THT73" s="452"/>
      <c r="THU73" s="452"/>
      <c r="THV73" s="453"/>
      <c r="THW73" s="452"/>
      <c r="THX73" s="452"/>
      <c r="THZ73" s="452"/>
      <c r="TIA73" s="452"/>
      <c r="TIB73" s="453"/>
      <c r="TIC73" s="452"/>
      <c r="TID73" s="452"/>
      <c r="TIF73" s="452"/>
      <c r="TIG73" s="452"/>
      <c r="TIH73" s="453"/>
      <c r="TII73" s="452"/>
      <c r="TIJ73" s="452"/>
      <c r="TIL73" s="452"/>
      <c r="TIM73" s="452"/>
      <c r="TIN73" s="453"/>
      <c r="TIO73" s="452"/>
      <c r="TIP73" s="452"/>
      <c r="TIR73" s="452"/>
      <c r="TIS73" s="452"/>
      <c r="TIT73" s="453"/>
      <c r="TIU73" s="452"/>
      <c r="TIV73" s="452"/>
      <c r="TIX73" s="452"/>
      <c r="TIY73" s="452"/>
      <c r="TIZ73" s="453"/>
      <c r="TJA73" s="452"/>
      <c r="TJB73" s="452"/>
      <c r="TJD73" s="452"/>
      <c r="TJE73" s="452"/>
      <c r="TJF73" s="453"/>
      <c r="TJG73" s="452"/>
      <c r="TJH73" s="452"/>
      <c r="TJJ73" s="452"/>
      <c r="TJK73" s="452"/>
      <c r="TJL73" s="453"/>
      <c r="TJM73" s="452"/>
      <c r="TJN73" s="452"/>
      <c r="TJP73" s="452"/>
      <c r="TJQ73" s="452"/>
      <c r="TJR73" s="453"/>
      <c r="TJS73" s="452"/>
      <c r="TJT73" s="452"/>
      <c r="TJV73" s="452"/>
      <c r="TJW73" s="452"/>
      <c r="TJX73" s="453"/>
      <c r="TJY73" s="452"/>
      <c r="TJZ73" s="452"/>
      <c r="TKB73" s="452"/>
      <c r="TKC73" s="452"/>
      <c r="TKD73" s="453"/>
      <c r="TKE73" s="452"/>
      <c r="TKF73" s="452"/>
      <c r="TKH73" s="452"/>
      <c r="TKI73" s="452"/>
      <c r="TKJ73" s="453"/>
      <c r="TKK73" s="452"/>
      <c r="TKL73" s="452"/>
      <c r="TKN73" s="452"/>
      <c r="TKO73" s="452"/>
      <c r="TKP73" s="453"/>
      <c r="TKQ73" s="452"/>
      <c r="TKR73" s="452"/>
      <c r="TKT73" s="452"/>
      <c r="TKU73" s="452"/>
      <c r="TKV73" s="453"/>
      <c r="TKW73" s="452"/>
      <c r="TKX73" s="452"/>
      <c r="TKZ73" s="452"/>
      <c r="TLA73" s="452"/>
      <c r="TLB73" s="453"/>
      <c r="TLC73" s="452"/>
      <c r="TLD73" s="452"/>
      <c r="TLF73" s="452"/>
      <c r="TLG73" s="452"/>
      <c r="TLH73" s="453"/>
      <c r="TLI73" s="452"/>
      <c r="TLJ73" s="452"/>
      <c r="TLL73" s="452"/>
      <c r="TLM73" s="452"/>
      <c r="TLN73" s="453"/>
      <c r="TLO73" s="452"/>
      <c r="TLP73" s="452"/>
      <c r="TLR73" s="452"/>
      <c r="TLS73" s="452"/>
      <c r="TLT73" s="453"/>
      <c r="TLU73" s="452"/>
      <c r="TLV73" s="452"/>
      <c r="TLX73" s="452"/>
      <c r="TLY73" s="452"/>
      <c r="TLZ73" s="453"/>
      <c r="TMA73" s="452"/>
      <c r="TMB73" s="452"/>
      <c r="TMD73" s="452"/>
      <c r="TME73" s="452"/>
      <c r="TMF73" s="453"/>
      <c r="TMG73" s="452"/>
      <c r="TMH73" s="452"/>
      <c r="TMJ73" s="452"/>
      <c r="TMK73" s="452"/>
      <c r="TML73" s="453"/>
      <c r="TMM73" s="452"/>
      <c r="TMN73" s="452"/>
      <c r="TMP73" s="452"/>
      <c r="TMQ73" s="452"/>
      <c r="TMR73" s="453"/>
      <c r="TMS73" s="452"/>
      <c r="TMT73" s="452"/>
      <c r="TMV73" s="452"/>
      <c r="TMW73" s="452"/>
      <c r="TMX73" s="453"/>
      <c r="TMY73" s="452"/>
      <c r="TMZ73" s="452"/>
      <c r="TNB73" s="452"/>
      <c r="TNC73" s="452"/>
      <c r="TND73" s="453"/>
      <c r="TNE73" s="452"/>
      <c r="TNF73" s="452"/>
      <c r="TNH73" s="452"/>
      <c r="TNI73" s="452"/>
      <c r="TNJ73" s="453"/>
      <c r="TNK73" s="452"/>
      <c r="TNL73" s="452"/>
      <c r="TNN73" s="452"/>
      <c r="TNO73" s="452"/>
      <c r="TNP73" s="453"/>
      <c r="TNQ73" s="452"/>
      <c r="TNR73" s="452"/>
      <c r="TNT73" s="452"/>
      <c r="TNU73" s="452"/>
      <c r="TNV73" s="453"/>
      <c r="TNW73" s="452"/>
      <c r="TNX73" s="452"/>
      <c r="TNZ73" s="452"/>
      <c r="TOA73" s="452"/>
      <c r="TOB73" s="453"/>
      <c r="TOC73" s="452"/>
      <c r="TOD73" s="452"/>
      <c r="TOF73" s="452"/>
      <c r="TOG73" s="452"/>
      <c r="TOH73" s="453"/>
      <c r="TOI73" s="452"/>
      <c r="TOJ73" s="452"/>
      <c r="TOL73" s="452"/>
      <c r="TOM73" s="452"/>
      <c r="TON73" s="453"/>
      <c r="TOO73" s="452"/>
      <c r="TOP73" s="452"/>
      <c r="TOR73" s="452"/>
      <c r="TOS73" s="452"/>
      <c r="TOT73" s="453"/>
      <c r="TOU73" s="452"/>
      <c r="TOV73" s="452"/>
      <c r="TOX73" s="452"/>
      <c r="TOY73" s="452"/>
      <c r="TOZ73" s="453"/>
      <c r="TPA73" s="452"/>
      <c r="TPB73" s="452"/>
      <c r="TPD73" s="452"/>
      <c r="TPE73" s="452"/>
      <c r="TPF73" s="453"/>
      <c r="TPG73" s="452"/>
      <c r="TPH73" s="452"/>
      <c r="TPJ73" s="452"/>
      <c r="TPK73" s="452"/>
      <c r="TPL73" s="453"/>
      <c r="TPM73" s="452"/>
      <c r="TPN73" s="452"/>
      <c r="TPP73" s="452"/>
      <c r="TPQ73" s="452"/>
      <c r="TPR73" s="453"/>
      <c r="TPS73" s="452"/>
      <c r="TPT73" s="452"/>
      <c r="TPV73" s="452"/>
      <c r="TPW73" s="452"/>
      <c r="TPX73" s="453"/>
      <c r="TPY73" s="452"/>
      <c r="TPZ73" s="452"/>
      <c r="TQB73" s="452"/>
      <c r="TQC73" s="452"/>
      <c r="TQD73" s="453"/>
      <c r="TQE73" s="452"/>
      <c r="TQF73" s="452"/>
      <c r="TQH73" s="452"/>
      <c r="TQI73" s="452"/>
      <c r="TQJ73" s="453"/>
      <c r="TQK73" s="452"/>
      <c r="TQL73" s="452"/>
      <c r="TQN73" s="452"/>
      <c r="TQO73" s="452"/>
      <c r="TQP73" s="453"/>
      <c r="TQQ73" s="452"/>
      <c r="TQR73" s="452"/>
      <c r="TQT73" s="452"/>
      <c r="TQU73" s="452"/>
      <c r="TQV73" s="453"/>
      <c r="TQW73" s="452"/>
      <c r="TQX73" s="452"/>
      <c r="TQZ73" s="452"/>
      <c r="TRA73" s="452"/>
      <c r="TRB73" s="453"/>
      <c r="TRC73" s="452"/>
      <c r="TRD73" s="452"/>
      <c r="TRF73" s="452"/>
      <c r="TRG73" s="452"/>
      <c r="TRH73" s="453"/>
      <c r="TRI73" s="452"/>
      <c r="TRJ73" s="452"/>
      <c r="TRL73" s="452"/>
      <c r="TRM73" s="452"/>
      <c r="TRN73" s="453"/>
      <c r="TRO73" s="452"/>
      <c r="TRP73" s="452"/>
      <c r="TRR73" s="452"/>
      <c r="TRS73" s="452"/>
      <c r="TRT73" s="453"/>
      <c r="TRU73" s="452"/>
      <c r="TRV73" s="452"/>
      <c r="TRX73" s="452"/>
      <c r="TRY73" s="452"/>
      <c r="TRZ73" s="453"/>
      <c r="TSA73" s="452"/>
      <c r="TSB73" s="452"/>
      <c r="TSD73" s="452"/>
      <c r="TSE73" s="452"/>
      <c r="TSF73" s="453"/>
      <c r="TSG73" s="452"/>
      <c r="TSH73" s="452"/>
      <c r="TSJ73" s="452"/>
      <c r="TSK73" s="452"/>
      <c r="TSL73" s="453"/>
      <c r="TSM73" s="452"/>
      <c r="TSN73" s="452"/>
      <c r="TSP73" s="452"/>
      <c r="TSQ73" s="452"/>
      <c r="TSR73" s="453"/>
      <c r="TSS73" s="452"/>
      <c r="TST73" s="452"/>
      <c r="TSV73" s="452"/>
      <c r="TSW73" s="452"/>
      <c r="TSX73" s="453"/>
      <c r="TSY73" s="452"/>
      <c r="TSZ73" s="452"/>
      <c r="TTB73" s="452"/>
      <c r="TTC73" s="452"/>
      <c r="TTD73" s="453"/>
      <c r="TTE73" s="452"/>
      <c r="TTF73" s="452"/>
      <c r="TTH73" s="452"/>
      <c r="TTI73" s="452"/>
      <c r="TTJ73" s="453"/>
      <c r="TTK73" s="452"/>
      <c r="TTL73" s="452"/>
      <c r="TTN73" s="452"/>
      <c r="TTO73" s="452"/>
      <c r="TTP73" s="453"/>
      <c r="TTQ73" s="452"/>
      <c r="TTR73" s="452"/>
      <c r="TTT73" s="452"/>
      <c r="TTU73" s="452"/>
      <c r="TTV73" s="453"/>
      <c r="TTW73" s="452"/>
      <c r="TTX73" s="452"/>
      <c r="TTZ73" s="452"/>
      <c r="TUA73" s="452"/>
      <c r="TUB73" s="453"/>
      <c r="TUC73" s="452"/>
      <c r="TUD73" s="452"/>
      <c r="TUF73" s="452"/>
      <c r="TUG73" s="452"/>
      <c r="TUH73" s="453"/>
      <c r="TUI73" s="452"/>
      <c r="TUJ73" s="452"/>
      <c r="TUL73" s="452"/>
      <c r="TUM73" s="452"/>
      <c r="TUN73" s="453"/>
      <c r="TUO73" s="452"/>
      <c r="TUP73" s="452"/>
      <c r="TUR73" s="452"/>
      <c r="TUS73" s="452"/>
      <c r="TUT73" s="453"/>
      <c r="TUU73" s="452"/>
      <c r="TUV73" s="452"/>
      <c r="TUX73" s="452"/>
      <c r="TUY73" s="452"/>
      <c r="TUZ73" s="453"/>
      <c r="TVA73" s="452"/>
      <c r="TVB73" s="452"/>
      <c r="TVD73" s="452"/>
      <c r="TVE73" s="452"/>
      <c r="TVF73" s="453"/>
      <c r="TVG73" s="452"/>
      <c r="TVH73" s="452"/>
      <c r="TVJ73" s="452"/>
      <c r="TVK73" s="452"/>
      <c r="TVL73" s="453"/>
      <c r="TVM73" s="452"/>
      <c r="TVN73" s="452"/>
      <c r="TVP73" s="452"/>
      <c r="TVQ73" s="452"/>
      <c r="TVR73" s="453"/>
      <c r="TVS73" s="452"/>
      <c r="TVT73" s="452"/>
      <c r="TVV73" s="452"/>
      <c r="TVW73" s="452"/>
      <c r="TVX73" s="453"/>
      <c r="TVY73" s="452"/>
      <c r="TVZ73" s="452"/>
      <c r="TWB73" s="452"/>
      <c r="TWC73" s="452"/>
      <c r="TWD73" s="453"/>
      <c r="TWE73" s="452"/>
      <c r="TWF73" s="452"/>
      <c r="TWH73" s="452"/>
      <c r="TWI73" s="452"/>
      <c r="TWJ73" s="453"/>
      <c r="TWK73" s="452"/>
      <c r="TWL73" s="452"/>
      <c r="TWN73" s="452"/>
      <c r="TWO73" s="452"/>
      <c r="TWP73" s="453"/>
      <c r="TWQ73" s="452"/>
      <c r="TWR73" s="452"/>
      <c r="TWT73" s="452"/>
      <c r="TWU73" s="452"/>
      <c r="TWV73" s="453"/>
      <c r="TWW73" s="452"/>
      <c r="TWX73" s="452"/>
      <c r="TWZ73" s="452"/>
      <c r="TXA73" s="452"/>
      <c r="TXB73" s="453"/>
      <c r="TXC73" s="452"/>
      <c r="TXD73" s="452"/>
      <c r="TXF73" s="452"/>
      <c r="TXG73" s="452"/>
      <c r="TXH73" s="453"/>
      <c r="TXI73" s="452"/>
      <c r="TXJ73" s="452"/>
      <c r="TXL73" s="452"/>
      <c r="TXM73" s="452"/>
      <c r="TXN73" s="453"/>
      <c r="TXO73" s="452"/>
      <c r="TXP73" s="452"/>
      <c r="TXR73" s="452"/>
      <c r="TXS73" s="452"/>
      <c r="TXT73" s="453"/>
      <c r="TXU73" s="452"/>
      <c r="TXV73" s="452"/>
      <c r="TXX73" s="452"/>
      <c r="TXY73" s="452"/>
      <c r="TXZ73" s="453"/>
      <c r="TYA73" s="452"/>
      <c r="TYB73" s="452"/>
      <c r="TYD73" s="452"/>
      <c r="TYE73" s="452"/>
      <c r="TYF73" s="453"/>
      <c r="TYG73" s="452"/>
      <c r="TYH73" s="452"/>
      <c r="TYJ73" s="452"/>
      <c r="TYK73" s="452"/>
      <c r="TYL73" s="453"/>
      <c r="TYM73" s="452"/>
      <c r="TYN73" s="452"/>
      <c r="TYP73" s="452"/>
      <c r="TYQ73" s="452"/>
      <c r="TYR73" s="453"/>
      <c r="TYS73" s="452"/>
      <c r="TYT73" s="452"/>
      <c r="TYV73" s="452"/>
      <c r="TYW73" s="452"/>
      <c r="TYX73" s="453"/>
      <c r="TYY73" s="452"/>
      <c r="TYZ73" s="452"/>
      <c r="TZB73" s="452"/>
      <c r="TZC73" s="452"/>
      <c r="TZD73" s="453"/>
      <c r="TZE73" s="452"/>
      <c r="TZF73" s="452"/>
      <c r="TZH73" s="452"/>
      <c r="TZI73" s="452"/>
      <c r="TZJ73" s="453"/>
      <c r="TZK73" s="452"/>
      <c r="TZL73" s="452"/>
      <c r="TZN73" s="452"/>
      <c r="TZO73" s="452"/>
      <c r="TZP73" s="453"/>
      <c r="TZQ73" s="452"/>
      <c r="TZR73" s="452"/>
      <c r="TZT73" s="452"/>
      <c r="TZU73" s="452"/>
      <c r="TZV73" s="453"/>
      <c r="TZW73" s="452"/>
      <c r="TZX73" s="452"/>
      <c r="TZZ73" s="452"/>
      <c r="UAA73" s="452"/>
      <c r="UAB73" s="453"/>
      <c r="UAC73" s="452"/>
      <c r="UAD73" s="452"/>
      <c r="UAF73" s="452"/>
      <c r="UAG73" s="452"/>
      <c r="UAH73" s="453"/>
      <c r="UAI73" s="452"/>
      <c r="UAJ73" s="452"/>
      <c r="UAL73" s="452"/>
      <c r="UAM73" s="452"/>
      <c r="UAN73" s="453"/>
      <c r="UAO73" s="452"/>
      <c r="UAP73" s="452"/>
      <c r="UAR73" s="452"/>
      <c r="UAS73" s="452"/>
      <c r="UAT73" s="453"/>
      <c r="UAU73" s="452"/>
      <c r="UAV73" s="452"/>
      <c r="UAX73" s="452"/>
      <c r="UAY73" s="452"/>
      <c r="UAZ73" s="453"/>
      <c r="UBA73" s="452"/>
      <c r="UBB73" s="452"/>
      <c r="UBD73" s="452"/>
      <c r="UBE73" s="452"/>
      <c r="UBF73" s="453"/>
      <c r="UBG73" s="452"/>
      <c r="UBH73" s="452"/>
      <c r="UBJ73" s="452"/>
      <c r="UBK73" s="452"/>
      <c r="UBL73" s="453"/>
      <c r="UBM73" s="452"/>
      <c r="UBN73" s="452"/>
      <c r="UBP73" s="452"/>
      <c r="UBQ73" s="452"/>
      <c r="UBR73" s="453"/>
      <c r="UBS73" s="452"/>
      <c r="UBT73" s="452"/>
      <c r="UBV73" s="452"/>
      <c r="UBW73" s="452"/>
      <c r="UBX73" s="453"/>
      <c r="UBY73" s="452"/>
      <c r="UBZ73" s="452"/>
      <c r="UCB73" s="452"/>
      <c r="UCC73" s="452"/>
      <c r="UCD73" s="453"/>
      <c r="UCE73" s="452"/>
      <c r="UCF73" s="452"/>
      <c r="UCH73" s="452"/>
      <c r="UCI73" s="452"/>
      <c r="UCJ73" s="453"/>
      <c r="UCK73" s="452"/>
      <c r="UCL73" s="452"/>
      <c r="UCN73" s="452"/>
      <c r="UCO73" s="452"/>
      <c r="UCP73" s="453"/>
      <c r="UCQ73" s="452"/>
      <c r="UCR73" s="452"/>
      <c r="UCT73" s="452"/>
      <c r="UCU73" s="452"/>
      <c r="UCV73" s="453"/>
      <c r="UCW73" s="452"/>
      <c r="UCX73" s="452"/>
      <c r="UCZ73" s="452"/>
      <c r="UDA73" s="452"/>
      <c r="UDB73" s="453"/>
      <c r="UDC73" s="452"/>
      <c r="UDD73" s="452"/>
      <c r="UDF73" s="452"/>
      <c r="UDG73" s="452"/>
      <c r="UDH73" s="453"/>
      <c r="UDI73" s="452"/>
      <c r="UDJ73" s="452"/>
      <c r="UDL73" s="452"/>
      <c r="UDM73" s="452"/>
      <c r="UDN73" s="453"/>
      <c r="UDO73" s="452"/>
      <c r="UDP73" s="452"/>
      <c r="UDR73" s="452"/>
      <c r="UDS73" s="452"/>
      <c r="UDT73" s="453"/>
      <c r="UDU73" s="452"/>
      <c r="UDV73" s="452"/>
      <c r="UDX73" s="452"/>
      <c r="UDY73" s="452"/>
      <c r="UDZ73" s="453"/>
      <c r="UEA73" s="452"/>
      <c r="UEB73" s="452"/>
      <c r="UED73" s="452"/>
      <c r="UEE73" s="452"/>
      <c r="UEF73" s="453"/>
      <c r="UEG73" s="452"/>
      <c r="UEH73" s="452"/>
      <c r="UEJ73" s="452"/>
      <c r="UEK73" s="452"/>
      <c r="UEL73" s="453"/>
      <c r="UEM73" s="452"/>
      <c r="UEN73" s="452"/>
      <c r="UEP73" s="452"/>
      <c r="UEQ73" s="452"/>
      <c r="UER73" s="453"/>
      <c r="UES73" s="452"/>
      <c r="UET73" s="452"/>
      <c r="UEV73" s="452"/>
      <c r="UEW73" s="452"/>
      <c r="UEX73" s="453"/>
      <c r="UEY73" s="452"/>
      <c r="UEZ73" s="452"/>
      <c r="UFB73" s="452"/>
      <c r="UFC73" s="452"/>
      <c r="UFD73" s="453"/>
      <c r="UFE73" s="452"/>
      <c r="UFF73" s="452"/>
      <c r="UFH73" s="452"/>
      <c r="UFI73" s="452"/>
      <c r="UFJ73" s="453"/>
      <c r="UFK73" s="452"/>
      <c r="UFL73" s="452"/>
      <c r="UFN73" s="452"/>
      <c r="UFO73" s="452"/>
      <c r="UFP73" s="453"/>
      <c r="UFQ73" s="452"/>
      <c r="UFR73" s="452"/>
      <c r="UFT73" s="452"/>
      <c r="UFU73" s="452"/>
      <c r="UFV73" s="453"/>
      <c r="UFW73" s="452"/>
      <c r="UFX73" s="452"/>
      <c r="UFZ73" s="452"/>
      <c r="UGA73" s="452"/>
      <c r="UGB73" s="453"/>
      <c r="UGC73" s="452"/>
      <c r="UGD73" s="452"/>
      <c r="UGF73" s="452"/>
      <c r="UGG73" s="452"/>
      <c r="UGH73" s="453"/>
      <c r="UGI73" s="452"/>
      <c r="UGJ73" s="452"/>
      <c r="UGL73" s="452"/>
      <c r="UGM73" s="452"/>
      <c r="UGN73" s="453"/>
      <c r="UGO73" s="452"/>
      <c r="UGP73" s="452"/>
      <c r="UGR73" s="452"/>
      <c r="UGS73" s="452"/>
      <c r="UGT73" s="453"/>
      <c r="UGU73" s="452"/>
      <c r="UGV73" s="452"/>
      <c r="UGX73" s="452"/>
      <c r="UGY73" s="452"/>
      <c r="UGZ73" s="453"/>
      <c r="UHA73" s="452"/>
      <c r="UHB73" s="452"/>
      <c r="UHD73" s="452"/>
      <c r="UHE73" s="452"/>
      <c r="UHF73" s="453"/>
      <c r="UHG73" s="452"/>
      <c r="UHH73" s="452"/>
      <c r="UHJ73" s="452"/>
      <c r="UHK73" s="452"/>
      <c r="UHL73" s="453"/>
      <c r="UHM73" s="452"/>
      <c r="UHN73" s="452"/>
      <c r="UHP73" s="452"/>
      <c r="UHQ73" s="452"/>
      <c r="UHR73" s="453"/>
      <c r="UHS73" s="452"/>
      <c r="UHT73" s="452"/>
      <c r="UHV73" s="452"/>
      <c r="UHW73" s="452"/>
      <c r="UHX73" s="453"/>
      <c r="UHY73" s="452"/>
      <c r="UHZ73" s="452"/>
      <c r="UIB73" s="452"/>
      <c r="UIC73" s="452"/>
      <c r="UID73" s="453"/>
      <c r="UIE73" s="452"/>
      <c r="UIF73" s="452"/>
      <c r="UIH73" s="452"/>
      <c r="UII73" s="452"/>
      <c r="UIJ73" s="453"/>
      <c r="UIK73" s="452"/>
      <c r="UIL73" s="452"/>
      <c r="UIN73" s="452"/>
      <c r="UIO73" s="452"/>
      <c r="UIP73" s="453"/>
      <c r="UIQ73" s="452"/>
      <c r="UIR73" s="452"/>
      <c r="UIT73" s="452"/>
      <c r="UIU73" s="452"/>
      <c r="UIV73" s="453"/>
      <c r="UIW73" s="452"/>
      <c r="UIX73" s="452"/>
      <c r="UIZ73" s="452"/>
      <c r="UJA73" s="452"/>
      <c r="UJB73" s="453"/>
      <c r="UJC73" s="452"/>
      <c r="UJD73" s="452"/>
      <c r="UJF73" s="452"/>
      <c r="UJG73" s="452"/>
      <c r="UJH73" s="453"/>
      <c r="UJI73" s="452"/>
      <c r="UJJ73" s="452"/>
      <c r="UJL73" s="452"/>
      <c r="UJM73" s="452"/>
      <c r="UJN73" s="453"/>
      <c r="UJO73" s="452"/>
      <c r="UJP73" s="452"/>
      <c r="UJR73" s="452"/>
      <c r="UJS73" s="452"/>
      <c r="UJT73" s="453"/>
      <c r="UJU73" s="452"/>
      <c r="UJV73" s="452"/>
      <c r="UJX73" s="452"/>
      <c r="UJY73" s="452"/>
      <c r="UJZ73" s="453"/>
      <c r="UKA73" s="452"/>
      <c r="UKB73" s="452"/>
      <c r="UKD73" s="452"/>
      <c r="UKE73" s="452"/>
      <c r="UKF73" s="453"/>
      <c r="UKG73" s="452"/>
      <c r="UKH73" s="452"/>
      <c r="UKJ73" s="452"/>
      <c r="UKK73" s="452"/>
      <c r="UKL73" s="453"/>
      <c r="UKM73" s="452"/>
      <c r="UKN73" s="452"/>
      <c r="UKP73" s="452"/>
      <c r="UKQ73" s="452"/>
      <c r="UKR73" s="453"/>
      <c r="UKS73" s="452"/>
      <c r="UKT73" s="452"/>
      <c r="UKV73" s="452"/>
      <c r="UKW73" s="452"/>
      <c r="UKX73" s="453"/>
      <c r="UKY73" s="452"/>
      <c r="UKZ73" s="452"/>
      <c r="ULB73" s="452"/>
      <c r="ULC73" s="452"/>
      <c r="ULD73" s="453"/>
      <c r="ULE73" s="452"/>
      <c r="ULF73" s="452"/>
      <c r="ULH73" s="452"/>
      <c r="ULI73" s="452"/>
      <c r="ULJ73" s="453"/>
      <c r="ULK73" s="452"/>
      <c r="ULL73" s="452"/>
      <c r="ULN73" s="452"/>
      <c r="ULO73" s="452"/>
      <c r="ULP73" s="453"/>
      <c r="ULQ73" s="452"/>
      <c r="ULR73" s="452"/>
      <c r="ULT73" s="452"/>
      <c r="ULU73" s="452"/>
      <c r="ULV73" s="453"/>
      <c r="ULW73" s="452"/>
      <c r="ULX73" s="452"/>
      <c r="ULZ73" s="452"/>
      <c r="UMA73" s="452"/>
      <c r="UMB73" s="453"/>
      <c r="UMC73" s="452"/>
      <c r="UMD73" s="452"/>
      <c r="UMF73" s="452"/>
      <c r="UMG73" s="452"/>
      <c r="UMH73" s="453"/>
      <c r="UMI73" s="452"/>
      <c r="UMJ73" s="452"/>
      <c r="UML73" s="452"/>
      <c r="UMM73" s="452"/>
      <c r="UMN73" s="453"/>
      <c r="UMO73" s="452"/>
      <c r="UMP73" s="452"/>
      <c r="UMR73" s="452"/>
      <c r="UMS73" s="452"/>
      <c r="UMT73" s="453"/>
      <c r="UMU73" s="452"/>
      <c r="UMV73" s="452"/>
      <c r="UMX73" s="452"/>
      <c r="UMY73" s="452"/>
      <c r="UMZ73" s="453"/>
      <c r="UNA73" s="452"/>
      <c r="UNB73" s="452"/>
      <c r="UND73" s="452"/>
      <c r="UNE73" s="452"/>
      <c r="UNF73" s="453"/>
      <c r="UNG73" s="452"/>
      <c r="UNH73" s="452"/>
      <c r="UNJ73" s="452"/>
      <c r="UNK73" s="452"/>
      <c r="UNL73" s="453"/>
      <c r="UNM73" s="452"/>
      <c r="UNN73" s="452"/>
      <c r="UNP73" s="452"/>
      <c r="UNQ73" s="452"/>
      <c r="UNR73" s="453"/>
      <c r="UNS73" s="452"/>
      <c r="UNT73" s="452"/>
      <c r="UNV73" s="452"/>
      <c r="UNW73" s="452"/>
      <c r="UNX73" s="453"/>
      <c r="UNY73" s="452"/>
      <c r="UNZ73" s="452"/>
      <c r="UOB73" s="452"/>
      <c r="UOC73" s="452"/>
      <c r="UOD73" s="453"/>
      <c r="UOE73" s="452"/>
      <c r="UOF73" s="452"/>
      <c r="UOH73" s="452"/>
      <c r="UOI73" s="452"/>
      <c r="UOJ73" s="453"/>
      <c r="UOK73" s="452"/>
      <c r="UOL73" s="452"/>
      <c r="UON73" s="452"/>
      <c r="UOO73" s="452"/>
      <c r="UOP73" s="453"/>
      <c r="UOQ73" s="452"/>
      <c r="UOR73" s="452"/>
      <c r="UOT73" s="452"/>
      <c r="UOU73" s="452"/>
      <c r="UOV73" s="453"/>
      <c r="UOW73" s="452"/>
      <c r="UOX73" s="452"/>
      <c r="UOZ73" s="452"/>
      <c r="UPA73" s="452"/>
      <c r="UPB73" s="453"/>
      <c r="UPC73" s="452"/>
      <c r="UPD73" s="452"/>
      <c r="UPF73" s="452"/>
      <c r="UPG73" s="452"/>
      <c r="UPH73" s="453"/>
      <c r="UPI73" s="452"/>
      <c r="UPJ73" s="452"/>
      <c r="UPL73" s="452"/>
      <c r="UPM73" s="452"/>
      <c r="UPN73" s="453"/>
      <c r="UPO73" s="452"/>
      <c r="UPP73" s="452"/>
      <c r="UPR73" s="452"/>
      <c r="UPS73" s="452"/>
      <c r="UPT73" s="453"/>
      <c r="UPU73" s="452"/>
      <c r="UPV73" s="452"/>
      <c r="UPX73" s="452"/>
      <c r="UPY73" s="452"/>
      <c r="UPZ73" s="453"/>
      <c r="UQA73" s="452"/>
      <c r="UQB73" s="452"/>
      <c r="UQD73" s="452"/>
      <c r="UQE73" s="452"/>
      <c r="UQF73" s="453"/>
      <c r="UQG73" s="452"/>
      <c r="UQH73" s="452"/>
      <c r="UQJ73" s="452"/>
      <c r="UQK73" s="452"/>
      <c r="UQL73" s="453"/>
      <c r="UQM73" s="452"/>
      <c r="UQN73" s="452"/>
      <c r="UQP73" s="452"/>
      <c r="UQQ73" s="452"/>
      <c r="UQR73" s="453"/>
      <c r="UQS73" s="452"/>
      <c r="UQT73" s="452"/>
      <c r="UQV73" s="452"/>
      <c r="UQW73" s="452"/>
      <c r="UQX73" s="453"/>
      <c r="UQY73" s="452"/>
      <c r="UQZ73" s="452"/>
      <c r="URB73" s="452"/>
      <c r="URC73" s="452"/>
      <c r="URD73" s="453"/>
      <c r="URE73" s="452"/>
      <c r="URF73" s="452"/>
      <c r="URH73" s="452"/>
      <c r="URI73" s="452"/>
      <c r="URJ73" s="453"/>
      <c r="URK73" s="452"/>
      <c r="URL73" s="452"/>
      <c r="URN73" s="452"/>
      <c r="URO73" s="452"/>
      <c r="URP73" s="453"/>
      <c r="URQ73" s="452"/>
      <c r="URR73" s="452"/>
      <c r="URT73" s="452"/>
      <c r="URU73" s="452"/>
      <c r="URV73" s="453"/>
      <c r="URW73" s="452"/>
      <c r="URX73" s="452"/>
      <c r="URZ73" s="452"/>
      <c r="USA73" s="452"/>
      <c r="USB73" s="453"/>
      <c r="USC73" s="452"/>
      <c r="USD73" s="452"/>
      <c r="USF73" s="452"/>
      <c r="USG73" s="452"/>
      <c r="USH73" s="453"/>
      <c r="USI73" s="452"/>
      <c r="USJ73" s="452"/>
      <c r="USL73" s="452"/>
      <c r="USM73" s="452"/>
      <c r="USN73" s="453"/>
      <c r="USO73" s="452"/>
      <c r="USP73" s="452"/>
      <c r="USR73" s="452"/>
      <c r="USS73" s="452"/>
      <c r="UST73" s="453"/>
      <c r="USU73" s="452"/>
      <c r="USV73" s="452"/>
      <c r="USX73" s="452"/>
      <c r="USY73" s="452"/>
      <c r="USZ73" s="453"/>
      <c r="UTA73" s="452"/>
      <c r="UTB73" s="452"/>
      <c r="UTD73" s="452"/>
      <c r="UTE73" s="452"/>
      <c r="UTF73" s="453"/>
      <c r="UTG73" s="452"/>
      <c r="UTH73" s="452"/>
      <c r="UTJ73" s="452"/>
      <c r="UTK73" s="452"/>
      <c r="UTL73" s="453"/>
      <c r="UTM73" s="452"/>
      <c r="UTN73" s="452"/>
      <c r="UTP73" s="452"/>
      <c r="UTQ73" s="452"/>
      <c r="UTR73" s="453"/>
      <c r="UTS73" s="452"/>
      <c r="UTT73" s="452"/>
      <c r="UTV73" s="452"/>
      <c r="UTW73" s="452"/>
      <c r="UTX73" s="453"/>
      <c r="UTY73" s="452"/>
      <c r="UTZ73" s="452"/>
      <c r="UUB73" s="452"/>
      <c r="UUC73" s="452"/>
      <c r="UUD73" s="453"/>
      <c r="UUE73" s="452"/>
      <c r="UUF73" s="452"/>
      <c r="UUH73" s="452"/>
      <c r="UUI73" s="452"/>
      <c r="UUJ73" s="453"/>
      <c r="UUK73" s="452"/>
      <c r="UUL73" s="452"/>
      <c r="UUN73" s="452"/>
      <c r="UUO73" s="452"/>
      <c r="UUP73" s="453"/>
      <c r="UUQ73" s="452"/>
      <c r="UUR73" s="452"/>
      <c r="UUT73" s="452"/>
      <c r="UUU73" s="452"/>
      <c r="UUV73" s="453"/>
      <c r="UUW73" s="452"/>
      <c r="UUX73" s="452"/>
      <c r="UUZ73" s="452"/>
      <c r="UVA73" s="452"/>
      <c r="UVB73" s="453"/>
      <c r="UVC73" s="452"/>
      <c r="UVD73" s="452"/>
      <c r="UVF73" s="452"/>
      <c r="UVG73" s="452"/>
      <c r="UVH73" s="453"/>
      <c r="UVI73" s="452"/>
      <c r="UVJ73" s="452"/>
      <c r="UVL73" s="452"/>
      <c r="UVM73" s="452"/>
      <c r="UVN73" s="453"/>
      <c r="UVO73" s="452"/>
      <c r="UVP73" s="452"/>
      <c r="UVR73" s="452"/>
      <c r="UVS73" s="452"/>
      <c r="UVT73" s="453"/>
      <c r="UVU73" s="452"/>
      <c r="UVV73" s="452"/>
      <c r="UVX73" s="452"/>
      <c r="UVY73" s="452"/>
      <c r="UVZ73" s="453"/>
      <c r="UWA73" s="452"/>
      <c r="UWB73" s="452"/>
      <c r="UWD73" s="452"/>
      <c r="UWE73" s="452"/>
      <c r="UWF73" s="453"/>
      <c r="UWG73" s="452"/>
      <c r="UWH73" s="452"/>
      <c r="UWJ73" s="452"/>
      <c r="UWK73" s="452"/>
      <c r="UWL73" s="453"/>
      <c r="UWM73" s="452"/>
      <c r="UWN73" s="452"/>
      <c r="UWP73" s="452"/>
      <c r="UWQ73" s="452"/>
      <c r="UWR73" s="453"/>
      <c r="UWS73" s="452"/>
      <c r="UWT73" s="452"/>
      <c r="UWV73" s="452"/>
      <c r="UWW73" s="452"/>
      <c r="UWX73" s="453"/>
      <c r="UWY73" s="452"/>
      <c r="UWZ73" s="452"/>
      <c r="UXB73" s="452"/>
      <c r="UXC73" s="452"/>
      <c r="UXD73" s="453"/>
      <c r="UXE73" s="452"/>
      <c r="UXF73" s="452"/>
      <c r="UXH73" s="452"/>
      <c r="UXI73" s="452"/>
      <c r="UXJ73" s="453"/>
      <c r="UXK73" s="452"/>
      <c r="UXL73" s="452"/>
      <c r="UXN73" s="452"/>
      <c r="UXO73" s="452"/>
      <c r="UXP73" s="453"/>
      <c r="UXQ73" s="452"/>
      <c r="UXR73" s="452"/>
      <c r="UXT73" s="452"/>
      <c r="UXU73" s="452"/>
      <c r="UXV73" s="453"/>
      <c r="UXW73" s="452"/>
      <c r="UXX73" s="452"/>
      <c r="UXZ73" s="452"/>
      <c r="UYA73" s="452"/>
      <c r="UYB73" s="453"/>
      <c r="UYC73" s="452"/>
      <c r="UYD73" s="452"/>
      <c r="UYF73" s="452"/>
      <c r="UYG73" s="452"/>
      <c r="UYH73" s="453"/>
      <c r="UYI73" s="452"/>
      <c r="UYJ73" s="452"/>
      <c r="UYL73" s="452"/>
      <c r="UYM73" s="452"/>
      <c r="UYN73" s="453"/>
      <c r="UYO73" s="452"/>
      <c r="UYP73" s="452"/>
      <c r="UYR73" s="452"/>
      <c r="UYS73" s="452"/>
      <c r="UYT73" s="453"/>
      <c r="UYU73" s="452"/>
      <c r="UYV73" s="452"/>
      <c r="UYX73" s="452"/>
      <c r="UYY73" s="452"/>
      <c r="UYZ73" s="453"/>
      <c r="UZA73" s="452"/>
      <c r="UZB73" s="452"/>
      <c r="UZD73" s="452"/>
      <c r="UZE73" s="452"/>
      <c r="UZF73" s="453"/>
      <c r="UZG73" s="452"/>
      <c r="UZH73" s="452"/>
      <c r="UZJ73" s="452"/>
      <c r="UZK73" s="452"/>
      <c r="UZL73" s="453"/>
      <c r="UZM73" s="452"/>
      <c r="UZN73" s="452"/>
      <c r="UZP73" s="452"/>
      <c r="UZQ73" s="452"/>
      <c r="UZR73" s="453"/>
      <c r="UZS73" s="452"/>
      <c r="UZT73" s="452"/>
      <c r="UZV73" s="452"/>
      <c r="UZW73" s="452"/>
      <c r="UZX73" s="453"/>
      <c r="UZY73" s="452"/>
      <c r="UZZ73" s="452"/>
      <c r="VAB73" s="452"/>
      <c r="VAC73" s="452"/>
      <c r="VAD73" s="453"/>
      <c r="VAE73" s="452"/>
      <c r="VAF73" s="452"/>
      <c r="VAH73" s="452"/>
      <c r="VAI73" s="452"/>
      <c r="VAJ73" s="453"/>
      <c r="VAK73" s="452"/>
      <c r="VAL73" s="452"/>
      <c r="VAN73" s="452"/>
      <c r="VAO73" s="452"/>
      <c r="VAP73" s="453"/>
      <c r="VAQ73" s="452"/>
      <c r="VAR73" s="452"/>
      <c r="VAT73" s="452"/>
      <c r="VAU73" s="452"/>
      <c r="VAV73" s="453"/>
      <c r="VAW73" s="452"/>
      <c r="VAX73" s="452"/>
      <c r="VAZ73" s="452"/>
      <c r="VBA73" s="452"/>
      <c r="VBB73" s="453"/>
      <c r="VBC73" s="452"/>
      <c r="VBD73" s="452"/>
      <c r="VBF73" s="452"/>
      <c r="VBG73" s="452"/>
      <c r="VBH73" s="453"/>
      <c r="VBI73" s="452"/>
      <c r="VBJ73" s="452"/>
      <c r="VBL73" s="452"/>
      <c r="VBM73" s="452"/>
      <c r="VBN73" s="453"/>
      <c r="VBO73" s="452"/>
      <c r="VBP73" s="452"/>
      <c r="VBR73" s="452"/>
      <c r="VBS73" s="452"/>
      <c r="VBT73" s="453"/>
      <c r="VBU73" s="452"/>
      <c r="VBV73" s="452"/>
      <c r="VBX73" s="452"/>
      <c r="VBY73" s="452"/>
      <c r="VBZ73" s="453"/>
      <c r="VCA73" s="452"/>
      <c r="VCB73" s="452"/>
      <c r="VCD73" s="452"/>
      <c r="VCE73" s="452"/>
      <c r="VCF73" s="453"/>
      <c r="VCG73" s="452"/>
      <c r="VCH73" s="452"/>
      <c r="VCJ73" s="452"/>
      <c r="VCK73" s="452"/>
      <c r="VCL73" s="453"/>
      <c r="VCM73" s="452"/>
      <c r="VCN73" s="452"/>
      <c r="VCP73" s="452"/>
      <c r="VCQ73" s="452"/>
      <c r="VCR73" s="453"/>
      <c r="VCS73" s="452"/>
      <c r="VCT73" s="452"/>
      <c r="VCV73" s="452"/>
      <c r="VCW73" s="452"/>
      <c r="VCX73" s="453"/>
      <c r="VCY73" s="452"/>
      <c r="VCZ73" s="452"/>
      <c r="VDB73" s="452"/>
      <c r="VDC73" s="452"/>
      <c r="VDD73" s="453"/>
      <c r="VDE73" s="452"/>
      <c r="VDF73" s="452"/>
      <c r="VDH73" s="452"/>
      <c r="VDI73" s="452"/>
      <c r="VDJ73" s="453"/>
      <c r="VDK73" s="452"/>
      <c r="VDL73" s="452"/>
      <c r="VDN73" s="452"/>
      <c r="VDO73" s="452"/>
      <c r="VDP73" s="453"/>
      <c r="VDQ73" s="452"/>
      <c r="VDR73" s="452"/>
      <c r="VDT73" s="452"/>
      <c r="VDU73" s="452"/>
      <c r="VDV73" s="453"/>
      <c r="VDW73" s="452"/>
      <c r="VDX73" s="452"/>
      <c r="VDZ73" s="452"/>
      <c r="VEA73" s="452"/>
      <c r="VEB73" s="453"/>
      <c r="VEC73" s="452"/>
      <c r="VED73" s="452"/>
      <c r="VEF73" s="452"/>
      <c r="VEG73" s="452"/>
      <c r="VEH73" s="453"/>
      <c r="VEI73" s="452"/>
      <c r="VEJ73" s="452"/>
      <c r="VEL73" s="452"/>
      <c r="VEM73" s="452"/>
      <c r="VEN73" s="453"/>
      <c r="VEO73" s="452"/>
      <c r="VEP73" s="452"/>
      <c r="VER73" s="452"/>
      <c r="VES73" s="452"/>
      <c r="VET73" s="453"/>
      <c r="VEU73" s="452"/>
      <c r="VEV73" s="452"/>
      <c r="VEX73" s="452"/>
      <c r="VEY73" s="452"/>
      <c r="VEZ73" s="453"/>
      <c r="VFA73" s="452"/>
      <c r="VFB73" s="452"/>
      <c r="VFD73" s="452"/>
      <c r="VFE73" s="452"/>
      <c r="VFF73" s="453"/>
      <c r="VFG73" s="452"/>
      <c r="VFH73" s="452"/>
      <c r="VFJ73" s="452"/>
      <c r="VFK73" s="452"/>
      <c r="VFL73" s="453"/>
      <c r="VFM73" s="452"/>
      <c r="VFN73" s="452"/>
      <c r="VFP73" s="452"/>
      <c r="VFQ73" s="452"/>
      <c r="VFR73" s="453"/>
      <c r="VFS73" s="452"/>
      <c r="VFT73" s="452"/>
      <c r="VFV73" s="452"/>
      <c r="VFW73" s="452"/>
      <c r="VFX73" s="453"/>
      <c r="VFY73" s="452"/>
      <c r="VFZ73" s="452"/>
      <c r="VGB73" s="452"/>
      <c r="VGC73" s="452"/>
      <c r="VGD73" s="453"/>
      <c r="VGE73" s="452"/>
      <c r="VGF73" s="452"/>
      <c r="VGH73" s="452"/>
      <c r="VGI73" s="452"/>
      <c r="VGJ73" s="453"/>
      <c r="VGK73" s="452"/>
      <c r="VGL73" s="452"/>
      <c r="VGN73" s="452"/>
      <c r="VGO73" s="452"/>
      <c r="VGP73" s="453"/>
      <c r="VGQ73" s="452"/>
      <c r="VGR73" s="452"/>
      <c r="VGT73" s="452"/>
      <c r="VGU73" s="452"/>
      <c r="VGV73" s="453"/>
      <c r="VGW73" s="452"/>
      <c r="VGX73" s="452"/>
      <c r="VGZ73" s="452"/>
      <c r="VHA73" s="452"/>
      <c r="VHB73" s="453"/>
      <c r="VHC73" s="452"/>
      <c r="VHD73" s="452"/>
      <c r="VHF73" s="452"/>
      <c r="VHG73" s="452"/>
      <c r="VHH73" s="453"/>
      <c r="VHI73" s="452"/>
      <c r="VHJ73" s="452"/>
      <c r="VHL73" s="452"/>
      <c r="VHM73" s="452"/>
      <c r="VHN73" s="453"/>
      <c r="VHO73" s="452"/>
      <c r="VHP73" s="452"/>
      <c r="VHR73" s="452"/>
      <c r="VHS73" s="452"/>
      <c r="VHT73" s="453"/>
      <c r="VHU73" s="452"/>
      <c r="VHV73" s="452"/>
      <c r="VHX73" s="452"/>
      <c r="VHY73" s="452"/>
      <c r="VHZ73" s="453"/>
      <c r="VIA73" s="452"/>
      <c r="VIB73" s="452"/>
      <c r="VID73" s="452"/>
      <c r="VIE73" s="452"/>
      <c r="VIF73" s="453"/>
      <c r="VIG73" s="452"/>
      <c r="VIH73" s="452"/>
      <c r="VIJ73" s="452"/>
      <c r="VIK73" s="452"/>
      <c r="VIL73" s="453"/>
      <c r="VIM73" s="452"/>
      <c r="VIN73" s="452"/>
      <c r="VIP73" s="452"/>
      <c r="VIQ73" s="452"/>
      <c r="VIR73" s="453"/>
      <c r="VIS73" s="452"/>
      <c r="VIT73" s="452"/>
      <c r="VIV73" s="452"/>
      <c r="VIW73" s="452"/>
      <c r="VIX73" s="453"/>
      <c r="VIY73" s="452"/>
      <c r="VIZ73" s="452"/>
      <c r="VJB73" s="452"/>
      <c r="VJC73" s="452"/>
      <c r="VJD73" s="453"/>
      <c r="VJE73" s="452"/>
      <c r="VJF73" s="452"/>
      <c r="VJH73" s="452"/>
      <c r="VJI73" s="452"/>
      <c r="VJJ73" s="453"/>
      <c r="VJK73" s="452"/>
      <c r="VJL73" s="452"/>
      <c r="VJN73" s="452"/>
      <c r="VJO73" s="452"/>
      <c r="VJP73" s="453"/>
      <c r="VJQ73" s="452"/>
      <c r="VJR73" s="452"/>
      <c r="VJT73" s="452"/>
      <c r="VJU73" s="452"/>
      <c r="VJV73" s="453"/>
      <c r="VJW73" s="452"/>
      <c r="VJX73" s="452"/>
      <c r="VJZ73" s="452"/>
      <c r="VKA73" s="452"/>
      <c r="VKB73" s="453"/>
      <c r="VKC73" s="452"/>
      <c r="VKD73" s="452"/>
      <c r="VKF73" s="452"/>
      <c r="VKG73" s="452"/>
      <c r="VKH73" s="453"/>
      <c r="VKI73" s="452"/>
      <c r="VKJ73" s="452"/>
      <c r="VKL73" s="452"/>
      <c r="VKM73" s="452"/>
      <c r="VKN73" s="453"/>
      <c r="VKO73" s="452"/>
      <c r="VKP73" s="452"/>
      <c r="VKR73" s="452"/>
      <c r="VKS73" s="452"/>
      <c r="VKT73" s="453"/>
      <c r="VKU73" s="452"/>
      <c r="VKV73" s="452"/>
      <c r="VKX73" s="452"/>
      <c r="VKY73" s="452"/>
      <c r="VKZ73" s="453"/>
      <c r="VLA73" s="452"/>
      <c r="VLB73" s="452"/>
      <c r="VLD73" s="452"/>
      <c r="VLE73" s="452"/>
      <c r="VLF73" s="453"/>
      <c r="VLG73" s="452"/>
      <c r="VLH73" s="452"/>
      <c r="VLJ73" s="452"/>
      <c r="VLK73" s="452"/>
      <c r="VLL73" s="453"/>
      <c r="VLM73" s="452"/>
      <c r="VLN73" s="452"/>
      <c r="VLP73" s="452"/>
      <c r="VLQ73" s="452"/>
      <c r="VLR73" s="453"/>
      <c r="VLS73" s="452"/>
      <c r="VLT73" s="452"/>
      <c r="VLV73" s="452"/>
      <c r="VLW73" s="452"/>
      <c r="VLX73" s="453"/>
      <c r="VLY73" s="452"/>
      <c r="VLZ73" s="452"/>
      <c r="VMB73" s="452"/>
      <c r="VMC73" s="452"/>
      <c r="VMD73" s="453"/>
      <c r="VME73" s="452"/>
      <c r="VMF73" s="452"/>
      <c r="VMH73" s="452"/>
      <c r="VMI73" s="452"/>
      <c r="VMJ73" s="453"/>
      <c r="VMK73" s="452"/>
      <c r="VML73" s="452"/>
      <c r="VMN73" s="452"/>
      <c r="VMO73" s="452"/>
      <c r="VMP73" s="453"/>
      <c r="VMQ73" s="452"/>
      <c r="VMR73" s="452"/>
      <c r="VMT73" s="452"/>
      <c r="VMU73" s="452"/>
      <c r="VMV73" s="453"/>
      <c r="VMW73" s="452"/>
      <c r="VMX73" s="452"/>
      <c r="VMZ73" s="452"/>
      <c r="VNA73" s="452"/>
      <c r="VNB73" s="453"/>
      <c r="VNC73" s="452"/>
      <c r="VND73" s="452"/>
      <c r="VNF73" s="452"/>
      <c r="VNG73" s="452"/>
      <c r="VNH73" s="453"/>
      <c r="VNI73" s="452"/>
      <c r="VNJ73" s="452"/>
      <c r="VNL73" s="452"/>
      <c r="VNM73" s="452"/>
      <c r="VNN73" s="453"/>
      <c r="VNO73" s="452"/>
      <c r="VNP73" s="452"/>
      <c r="VNR73" s="452"/>
      <c r="VNS73" s="452"/>
      <c r="VNT73" s="453"/>
      <c r="VNU73" s="452"/>
      <c r="VNV73" s="452"/>
      <c r="VNX73" s="452"/>
      <c r="VNY73" s="452"/>
      <c r="VNZ73" s="453"/>
      <c r="VOA73" s="452"/>
      <c r="VOB73" s="452"/>
      <c r="VOD73" s="452"/>
      <c r="VOE73" s="452"/>
      <c r="VOF73" s="453"/>
      <c r="VOG73" s="452"/>
      <c r="VOH73" s="452"/>
      <c r="VOJ73" s="452"/>
      <c r="VOK73" s="452"/>
      <c r="VOL73" s="453"/>
      <c r="VOM73" s="452"/>
      <c r="VON73" s="452"/>
      <c r="VOP73" s="452"/>
      <c r="VOQ73" s="452"/>
      <c r="VOR73" s="453"/>
      <c r="VOS73" s="452"/>
      <c r="VOT73" s="452"/>
      <c r="VOV73" s="452"/>
      <c r="VOW73" s="452"/>
      <c r="VOX73" s="453"/>
      <c r="VOY73" s="452"/>
      <c r="VOZ73" s="452"/>
      <c r="VPB73" s="452"/>
      <c r="VPC73" s="452"/>
      <c r="VPD73" s="453"/>
      <c r="VPE73" s="452"/>
      <c r="VPF73" s="452"/>
      <c r="VPH73" s="452"/>
      <c r="VPI73" s="452"/>
      <c r="VPJ73" s="453"/>
      <c r="VPK73" s="452"/>
      <c r="VPL73" s="452"/>
      <c r="VPN73" s="452"/>
      <c r="VPO73" s="452"/>
      <c r="VPP73" s="453"/>
      <c r="VPQ73" s="452"/>
      <c r="VPR73" s="452"/>
      <c r="VPT73" s="452"/>
      <c r="VPU73" s="452"/>
      <c r="VPV73" s="453"/>
      <c r="VPW73" s="452"/>
      <c r="VPX73" s="452"/>
      <c r="VPZ73" s="452"/>
      <c r="VQA73" s="452"/>
      <c r="VQB73" s="453"/>
      <c r="VQC73" s="452"/>
      <c r="VQD73" s="452"/>
      <c r="VQF73" s="452"/>
      <c r="VQG73" s="452"/>
      <c r="VQH73" s="453"/>
      <c r="VQI73" s="452"/>
      <c r="VQJ73" s="452"/>
      <c r="VQL73" s="452"/>
      <c r="VQM73" s="452"/>
      <c r="VQN73" s="453"/>
      <c r="VQO73" s="452"/>
      <c r="VQP73" s="452"/>
      <c r="VQR73" s="452"/>
      <c r="VQS73" s="452"/>
      <c r="VQT73" s="453"/>
      <c r="VQU73" s="452"/>
      <c r="VQV73" s="452"/>
      <c r="VQX73" s="452"/>
      <c r="VQY73" s="452"/>
      <c r="VQZ73" s="453"/>
      <c r="VRA73" s="452"/>
      <c r="VRB73" s="452"/>
      <c r="VRD73" s="452"/>
      <c r="VRE73" s="452"/>
      <c r="VRF73" s="453"/>
      <c r="VRG73" s="452"/>
      <c r="VRH73" s="452"/>
      <c r="VRJ73" s="452"/>
      <c r="VRK73" s="452"/>
      <c r="VRL73" s="453"/>
      <c r="VRM73" s="452"/>
      <c r="VRN73" s="452"/>
      <c r="VRP73" s="452"/>
      <c r="VRQ73" s="452"/>
      <c r="VRR73" s="453"/>
      <c r="VRS73" s="452"/>
      <c r="VRT73" s="452"/>
      <c r="VRV73" s="452"/>
      <c r="VRW73" s="452"/>
      <c r="VRX73" s="453"/>
      <c r="VRY73" s="452"/>
      <c r="VRZ73" s="452"/>
      <c r="VSB73" s="452"/>
      <c r="VSC73" s="452"/>
      <c r="VSD73" s="453"/>
      <c r="VSE73" s="452"/>
      <c r="VSF73" s="452"/>
      <c r="VSH73" s="452"/>
      <c r="VSI73" s="452"/>
      <c r="VSJ73" s="453"/>
      <c r="VSK73" s="452"/>
      <c r="VSL73" s="452"/>
      <c r="VSN73" s="452"/>
      <c r="VSO73" s="452"/>
      <c r="VSP73" s="453"/>
      <c r="VSQ73" s="452"/>
      <c r="VSR73" s="452"/>
      <c r="VST73" s="452"/>
      <c r="VSU73" s="452"/>
      <c r="VSV73" s="453"/>
      <c r="VSW73" s="452"/>
      <c r="VSX73" s="452"/>
      <c r="VSZ73" s="452"/>
      <c r="VTA73" s="452"/>
      <c r="VTB73" s="453"/>
      <c r="VTC73" s="452"/>
      <c r="VTD73" s="452"/>
      <c r="VTF73" s="452"/>
      <c r="VTG73" s="452"/>
      <c r="VTH73" s="453"/>
      <c r="VTI73" s="452"/>
      <c r="VTJ73" s="452"/>
      <c r="VTL73" s="452"/>
      <c r="VTM73" s="452"/>
      <c r="VTN73" s="453"/>
      <c r="VTO73" s="452"/>
      <c r="VTP73" s="452"/>
      <c r="VTR73" s="452"/>
      <c r="VTS73" s="452"/>
      <c r="VTT73" s="453"/>
      <c r="VTU73" s="452"/>
      <c r="VTV73" s="452"/>
      <c r="VTX73" s="452"/>
      <c r="VTY73" s="452"/>
      <c r="VTZ73" s="453"/>
      <c r="VUA73" s="452"/>
      <c r="VUB73" s="452"/>
      <c r="VUD73" s="452"/>
      <c r="VUE73" s="452"/>
      <c r="VUF73" s="453"/>
      <c r="VUG73" s="452"/>
      <c r="VUH73" s="452"/>
      <c r="VUJ73" s="452"/>
      <c r="VUK73" s="452"/>
      <c r="VUL73" s="453"/>
      <c r="VUM73" s="452"/>
      <c r="VUN73" s="452"/>
      <c r="VUP73" s="452"/>
      <c r="VUQ73" s="452"/>
      <c r="VUR73" s="453"/>
      <c r="VUS73" s="452"/>
      <c r="VUT73" s="452"/>
      <c r="VUV73" s="452"/>
      <c r="VUW73" s="452"/>
      <c r="VUX73" s="453"/>
      <c r="VUY73" s="452"/>
      <c r="VUZ73" s="452"/>
      <c r="VVB73" s="452"/>
      <c r="VVC73" s="452"/>
      <c r="VVD73" s="453"/>
      <c r="VVE73" s="452"/>
      <c r="VVF73" s="452"/>
      <c r="VVH73" s="452"/>
      <c r="VVI73" s="452"/>
      <c r="VVJ73" s="453"/>
      <c r="VVK73" s="452"/>
      <c r="VVL73" s="452"/>
      <c r="VVN73" s="452"/>
      <c r="VVO73" s="452"/>
      <c r="VVP73" s="453"/>
      <c r="VVQ73" s="452"/>
      <c r="VVR73" s="452"/>
      <c r="VVT73" s="452"/>
      <c r="VVU73" s="452"/>
      <c r="VVV73" s="453"/>
      <c r="VVW73" s="452"/>
      <c r="VVX73" s="452"/>
      <c r="VVZ73" s="452"/>
      <c r="VWA73" s="452"/>
      <c r="VWB73" s="453"/>
      <c r="VWC73" s="452"/>
      <c r="VWD73" s="452"/>
      <c r="VWF73" s="452"/>
      <c r="VWG73" s="452"/>
      <c r="VWH73" s="453"/>
      <c r="VWI73" s="452"/>
      <c r="VWJ73" s="452"/>
      <c r="VWL73" s="452"/>
      <c r="VWM73" s="452"/>
      <c r="VWN73" s="453"/>
      <c r="VWO73" s="452"/>
      <c r="VWP73" s="452"/>
      <c r="VWR73" s="452"/>
      <c r="VWS73" s="452"/>
      <c r="VWT73" s="453"/>
      <c r="VWU73" s="452"/>
      <c r="VWV73" s="452"/>
      <c r="VWX73" s="452"/>
      <c r="VWY73" s="452"/>
      <c r="VWZ73" s="453"/>
      <c r="VXA73" s="452"/>
      <c r="VXB73" s="452"/>
      <c r="VXD73" s="452"/>
      <c r="VXE73" s="452"/>
      <c r="VXF73" s="453"/>
      <c r="VXG73" s="452"/>
      <c r="VXH73" s="452"/>
      <c r="VXJ73" s="452"/>
      <c r="VXK73" s="452"/>
      <c r="VXL73" s="453"/>
      <c r="VXM73" s="452"/>
      <c r="VXN73" s="452"/>
      <c r="VXP73" s="452"/>
      <c r="VXQ73" s="452"/>
      <c r="VXR73" s="453"/>
      <c r="VXS73" s="452"/>
      <c r="VXT73" s="452"/>
      <c r="VXV73" s="452"/>
      <c r="VXW73" s="452"/>
      <c r="VXX73" s="453"/>
      <c r="VXY73" s="452"/>
      <c r="VXZ73" s="452"/>
      <c r="VYB73" s="452"/>
      <c r="VYC73" s="452"/>
      <c r="VYD73" s="453"/>
      <c r="VYE73" s="452"/>
      <c r="VYF73" s="452"/>
      <c r="VYH73" s="452"/>
      <c r="VYI73" s="452"/>
      <c r="VYJ73" s="453"/>
      <c r="VYK73" s="452"/>
      <c r="VYL73" s="452"/>
      <c r="VYN73" s="452"/>
      <c r="VYO73" s="452"/>
      <c r="VYP73" s="453"/>
      <c r="VYQ73" s="452"/>
      <c r="VYR73" s="452"/>
      <c r="VYT73" s="452"/>
      <c r="VYU73" s="452"/>
      <c r="VYV73" s="453"/>
      <c r="VYW73" s="452"/>
      <c r="VYX73" s="452"/>
      <c r="VYZ73" s="452"/>
      <c r="VZA73" s="452"/>
      <c r="VZB73" s="453"/>
      <c r="VZC73" s="452"/>
      <c r="VZD73" s="452"/>
      <c r="VZF73" s="452"/>
      <c r="VZG73" s="452"/>
      <c r="VZH73" s="453"/>
      <c r="VZI73" s="452"/>
      <c r="VZJ73" s="452"/>
      <c r="VZL73" s="452"/>
      <c r="VZM73" s="452"/>
      <c r="VZN73" s="453"/>
      <c r="VZO73" s="452"/>
      <c r="VZP73" s="452"/>
      <c r="VZR73" s="452"/>
      <c r="VZS73" s="452"/>
      <c r="VZT73" s="453"/>
      <c r="VZU73" s="452"/>
      <c r="VZV73" s="452"/>
      <c r="VZX73" s="452"/>
      <c r="VZY73" s="452"/>
      <c r="VZZ73" s="453"/>
      <c r="WAA73" s="452"/>
      <c r="WAB73" s="452"/>
      <c r="WAD73" s="452"/>
      <c r="WAE73" s="452"/>
      <c r="WAF73" s="453"/>
      <c r="WAG73" s="452"/>
      <c r="WAH73" s="452"/>
      <c r="WAJ73" s="452"/>
      <c r="WAK73" s="452"/>
      <c r="WAL73" s="453"/>
      <c r="WAM73" s="452"/>
      <c r="WAN73" s="452"/>
      <c r="WAP73" s="452"/>
      <c r="WAQ73" s="452"/>
      <c r="WAR73" s="453"/>
      <c r="WAS73" s="452"/>
      <c r="WAT73" s="452"/>
      <c r="WAV73" s="452"/>
      <c r="WAW73" s="452"/>
      <c r="WAX73" s="453"/>
      <c r="WAY73" s="452"/>
      <c r="WAZ73" s="452"/>
      <c r="WBB73" s="452"/>
      <c r="WBC73" s="452"/>
      <c r="WBD73" s="453"/>
      <c r="WBE73" s="452"/>
      <c r="WBF73" s="452"/>
      <c r="WBH73" s="452"/>
      <c r="WBI73" s="452"/>
      <c r="WBJ73" s="453"/>
      <c r="WBK73" s="452"/>
      <c r="WBL73" s="452"/>
      <c r="WBN73" s="452"/>
      <c r="WBO73" s="452"/>
      <c r="WBP73" s="453"/>
      <c r="WBQ73" s="452"/>
      <c r="WBR73" s="452"/>
      <c r="WBT73" s="452"/>
      <c r="WBU73" s="452"/>
      <c r="WBV73" s="453"/>
      <c r="WBW73" s="452"/>
      <c r="WBX73" s="452"/>
      <c r="WBZ73" s="452"/>
      <c r="WCA73" s="452"/>
      <c r="WCB73" s="453"/>
      <c r="WCC73" s="452"/>
      <c r="WCD73" s="452"/>
      <c r="WCF73" s="452"/>
      <c r="WCG73" s="452"/>
      <c r="WCH73" s="453"/>
      <c r="WCI73" s="452"/>
      <c r="WCJ73" s="452"/>
      <c r="WCL73" s="452"/>
      <c r="WCM73" s="452"/>
      <c r="WCN73" s="453"/>
      <c r="WCO73" s="452"/>
      <c r="WCP73" s="452"/>
      <c r="WCR73" s="452"/>
      <c r="WCS73" s="452"/>
      <c r="WCT73" s="453"/>
      <c r="WCU73" s="452"/>
      <c r="WCV73" s="452"/>
      <c r="WCX73" s="452"/>
      <c r="WCY73" s="452"/>
      <c r="WCZ73" s="453"/>
      <c r="WDA73" s="452"/>
      <c r="WDB73" s="452"/>
      <c r="WDD73" s="452"/>
      <c r="WDE73" s="452"/>
      <c r="WDF73" s="453"/>
      <c r="WDG73" s="452"/>
      <c r="WDH73" s="452"/>
      <c r="WDJ73" s="452"/>
      <c r="WDK73" s="452"/>
      <c r="WDL73" s="453"/>
      <c r="WDM73" s="452"/>
      <c r="WDN73" s="452"/>
      <c r="WDP73" s="452"/>
      <c r="WDQ73" s="452"/>
      <c r="WDR73" s="453"/>
      <c r="WDS73" s="452"/>
      <c r="WDT73" s="452"/>
      <c r="WDV73" s="452"/>
      <c r="WDW73" s="452"/>
      <c r="WDX73" s="453"/>
      <c r="WDY73" s="452"/>
      <c r="WDZ73" s="452"/>
      <c r="WEB73" s="452"/>
      <c r="WEC73" s="452"/>
      <c r="WED73" s="453"/>
      <c r="WEE73" s="452"/>
      <c r="WEF73" s="452"/>
      <c r="WEH73" s="452"/>
      <c r="WEI73" s="452"/>
      <c r="WEJ73" s="453"/>
      <c r="WEK73" s="452"/>
      <c r="WEL73" s="452"/>
      <c r="WEN73" s="452"/>
      <c r="WEO73" s="452"/>
      <c r="WEP73" s="453"/>
      <c r="WEQ73" s="452"/>
      <c r="WER73" s="452"/>
      <c r="WET73" s="452"/>
      <c r="WEU73" s="452"/>
      <c r="WEV73" s="453"/>
      <c r="WEW73" s="452"/>
      <c r="WEX73" s="452"/>
      <c r="WEZ73" s="452"/>
      <c r="WFA73" s="452"/>
      <c r="WFB73" s="453"/>
      <c r="WFC73" s="452"/>
      <c r="WFD73" s="452"/>
      <c r="WFF73" s="452"/>
      <c r="WFG73" s="452"/>
      <c r="WFH73" s="453"/>
      <c r="WFI73" s="452"/>
      <c r="WFJ73" s="452"/>
      <c r="WFL73" s="452"/>
      <c r="WFM73" s="452"/>
      <c r="WFN73" s="453"/>
      <c r="WFO73" s="452"/>
      <c r="WFP73" s="452"/>
      <c r="WFR73" s="452"/>
      <c r="WFS73" s="452"/>
      <c r="WFT73" s="453"/>
      <c r="WFU73" s="452"/>
      <c r="WFV73" s="452"/>
      <c r="WFX73" s="452"/>
      <c r="WFY73" s="452"/>
      <c r="WFZ73" s="453"/>
      <c r="WGA73" s="452"/>
      <c r="WGB73" s="452"/>
      <c r="WGD73" s="452"/>
      <c r="WGE73" s="452"/>
      <c r="WGF73" s="453"/>
      <c r="WGG73" s="452"/>
      <c r="WGH73" s="452"/>
      <c r="WGJ73" s="452"/>
      <c r="WGK73" s="452"/>
      <c r="WGL73" s="453"/>
      <c r="WGM73" s="452"/>
      <c r="WGN73" s="452"/>
      <c r="WGP73" s="452"/>
      <c r="WGQ73" s="452"/>
      <c r="WGR73" s="453"/>
      <c r="WGS73" s="452"/>
      <c r="WGT73" s="452"/>
      <c r="WGV73" s="452"/>
      <c r="WGW73" s="452"/>
      <c r="WGX73" s="453"/>
      <c r="WGY73" s="452"/>
      <c r="WGZ73" s="452"/>
      <c r="WHB73" s="452"/>
      <c r="WHC73" s="452"/>
      <c r="WHD73" s="453"/>
      <c r="WHE73" s="452"/>
      <c r="WHF73" s="452"/>
      <c r="WHH73" s="452"/>
      <c r="WHI73" s="452"/>
      <c r="WHJ73" s="453"/>
      <c r="WHK73" s="452"/>
      <c r="WHL73" s="452"/>
      <c r="WHN73" s="452"/>
      <c r="WHO73" s="452"/>
      <c r="WHP73" s="453"/>
      <c r="WHQ73" s="452"/>
      <c r="WHR73" s="452"/>
      <c r="WHT73" s="452"/>
      <c r="WHU73" s="452"/>
      <c r="WHV73" s="453"/>
      <c r="WHW73" s="452"/>
      <c r="WHX73" s="452"/>
      <c r="WHZ73" s="452"/>
      <c r="WIA73" s="452"/>
      <c r="WIB73" s="453"/>
      <c r="WIC73" s="452"/>
      <c r="WID73" s="452"/>
      <c r="WIF73" s="452"/>
      <c r="WIG73" s="452"/>
      <c r="WIH73" s="453"/>
      <c r="WII73" s="452"/>
      <c r="WIJ73" s="452"/>
      <c r="WIL73" s="452"/>
      <c r="WIM73" s="452"/>
      <c r="WIN73" s="453"/>
      <c r="WIO73" s="452"/>
      <c r="WIP73" s="452"/>
      <c r="WIR73" s="452"/>
      <c r="WIS73" s="452"/>
      <c r="WIT73" s="453"/>
      <c r="WIU73" s="452"/>
      <c r="WIV73" s="452"/>
      <c r="WIX73" s="452"/>
      <c r="WIY73" s="452"/>
      <c r="WIZ73" s="453"/>
      <c r="WJA73" s="452"/>
      <c r="WJB73" s="452"/>
      <c r="WJD73" s="452"/>
      <c r="WJE73" s="452"/>
      <c r="WJF73" s="453"/>
      <c r="WJG73" s="452"/>
      <c r="WJH73" s="452"/>
      <c r="WJJ73" s="452"/>
      <c r="WJK73" s="452"/>
      <c r="WJL73" s="453"/>
      <c r="WJM73" s="452"/>
      <c r="WJN73" s="452"/>
      <c r="WJP73" s="452"/>
      <c r="WJQ73" s="452"/>
      <c r="WJR73" s="453"/>
      <c r="WJS73" s="452"/>
      <c r="WJT73" s="452"/>
      <c r="WJV73" s="452"/>
      <c r="WJW73" s="452"/>
      <c r="WJX73" s="453"/>
      <c r="WJY73" s="452"/>
      <c r="WJZ73" s="452"/>
      <c r="WKB73" s="452"/>
      <c r="WKC73" s="452"/>
      <c r="WKD73" s="453"/>
      <c r="WKE73" s="452"/>
      <c r="WKF73" s="452"/>
      <c r="WKH73" s="452"/>
      <c r="WKI73" s="452"/>
      <c r="WKJ73" s="453"/>
      <c r="WKK73" s="452"/>
      <c r="WKL73" s="452"/>
      <c r="WKN73" s="452"/>
      <c r="WKO73" s="452"/>
      <c r="WKP73" s="453"/>
      <c r="WKQ73" s="452"/>
      <c r="WKR73" s="452"/>
      <c r="WKT73" s="452"/>
      <c r="WKU73" s="452"/>
      <c r="WKV73" s="453"/>
      <c r="WKW73" s="452"/>
      <c r="WKX73" s="452"/>
      <c r="WKZ73" s="452"/>
      <c r="WLA73" s="452"/>
      <c r="WLB73" s="453"/>
      <c r="WLC73" s="452"/>
      <c r="WLD73" s="452"/>
      <c r="WLF73" s="452"/>
      <c r="WLG73" s="452"/>
      <c r="WLH73" s="453"/>
      <c r="WLI73" s="452"/>
      <c r="WLJ73" s="452"/>
      <c r="WLL73" s="452"/>
      <c r="WLM73" s="452"/>
      <c r="WLN73" s="453"/>
      <c r="WLO73" s="452"/>
      <c r="WLP73" s="452"/>
      <c r="WLR73" s="452"/>
      <c r="WLS73" s="452"/>
      <c r="WLT73" s="453"/>
      <c r="WLU73" s="452"/>
      <c r="WLV73" s="452"/>
      <c r="WLX73" s="452"/>
      <c r="WLY73" s="452"/>
      <c r="WLZ73" s="453"/>
      <c r="WMA73" s="452"/>
      <c r="WMB73" s="452"/>
      <c r="WMD73" s="452"/>
      <c r="WME73" s="452"/>
      <c r="WMF73" s="453"/>
      <c r="WMG73" s="452"/>
      <c r="WMH73" s="452"/>
      <c r="WMJ73" s="452"/>
      <c r="WMK73" s="452"/>
      <c r="WML73" s="453"/>
      <c r="WMM73" s="452"/>
      <c r="WMN73" s="452"/>
      <c r="WMP73" s="452"/>
      <c r="WMQ73" s="452"/>
      <c r="WMR73" s="453"/>
      <c r="WMS73" s="452"/>
      <c r="WMT73" s="452"/>
      <c r="WMV73" s="452"/>
      <c r="WMW73" s="452"/>
      <c r="WMX73" s="453"/>
      <c r="WMY73" s="452"/>
      <c r="WMZ73" s="452"/>
      <c r="WNB73" s="452"/>
      <c r="WNC73" s="452"/>
      <c r="WND73" s="453"/>
      <c r="WNE73" s="452"/>
      <c r="WNF73" s="452"/>
      <c r="WNH73" s="452"/>
      <c r="WNI73" s="452"/>
      <c r="WNJ73" s="453"/>
      <c r="WNK73" s="452"/>
      <c r="WNL73" s="452"/>
      <c r="WNN73" s="452"/>
      <c r="WNO73" s="452"/>
      <c r="WNP73" s="453"/>
      <c r="WNQ73" s="452"/>
      <c r="WNR73" s="452"/>
      <c r="WNT73" s="452"/>
      <c r="WNU73" s="452"/>
      <c r="WNV73" s="453"/>
      <c r="WNW73" s="452"/>
      <c r="WNX73" s="452"/>
      <c r="WNZ73" s="452"/>
      <c r="WOA73" s="452"/>
      <c r="WOB73" s="453"/>
      <c r="WOC73" s="452"/>
      <c r="WOD73" s="452"/>
      <c r="WOF73" s="452"/>
      <c r="WOG73" s="452"/>
      <c r="WOH73" s="453"/>
      <c r="WOI73" s="452"/>
      <c r="WOJ73" s="452"/>
      <c r="WOL73" s="452"/>
      <c r="WOM73" s="452"/>
      <c r="WON73" s="453"/>
      <c r="WOO73" s="452"/>
      <c r="WOP73" s="452"/>
      <c r="WOR73" s="452"/>
      <c r="WOS73" s="452"/>
      <c r="WOT73" s="453"/>
      <c r="WOU73" s="452"/>
      <c r="WOV73" s="452"/>
      <c r="WOX73" s="452"/>
      <c r="WOY73" s="452"/>
      <c r="WOZ73" s="453"/>
      <c r="WPA73" s="452"/>
      <c r="WPB73" s="452"/>
      <c r="WPD73" s="452"/>
      <c r="WPE73" s="452"/>
      <c r="WPF73" s="453"/>
      <c r="WPG73" s="452"/>
      <c r="WPH73" s="452"/>
      <c r="WPJ73" s="452"/>
      <c r="WPK73" s="452"/>
      <c r="WPL73" s="453"/>
      <c r="WPM73" s="452"/>
      <c r="WPN73" s="452"/>
      <c r="WPP73" s="452"/>
      <c r="WPQ73" s="452"/>
      <c r="WPR73" s="453"/>
      <c r="WPS73" s="452"/>
      <c r="WPT73" s="452"/>
      <c r="WPV73" s="452"/>
      <c r="WPW73" s="452"/>
      <c r="WPX73" s="453"/>
      <c r="WPY73" s="452"/>
      <c r="WPZ73" s="452"/>
      <c r="WQB73" s="452"/>
      <c r="WQC73" s="452"/>
      <c r="WQD73" s="453"/>
      <c r="WQE73" s="452"/>
      <c r="WQF73" s="452"/>
      <c r="WQH73" s="452"/>
      <c r="WQI73" s="452"/>
      <c r="WQJ73" s="453"/>
      <c r="WQK73" s="452"/>
      <c r="WQL73" s="452"/>
      <c r="WQN73" s="452"/>
      <c r="WQO73" s="452"/>
      <c r="WQP73" s="453"/>
      <c r="WQQ73" s="452"/>
      <c r="WQR73" s="452"/>
      <c r="WQT73" s="452"/>
      <c r="WQU73" s="452"/>
      <c r="WQV73" s="453"/>
      <c r="WQW73" s="452"/>
      <c r="WQX73" s="452"/>
      <c r="WQZ73" s="452"/>
      <c r="WRA73" s="452"/>
      <c r="WRB73" s="453"/>
      <c r="WRC73" s="452"/>
      <c r="WRD73" s="452"/>
      <c r="WRF73" s="452"/>
      <c r="WRG73" s="452"/>
      <c r="WRH73" s="453"/>
      <c r="WRI73" s="452"/>
      <c r="WRJ73" s="452"/>
      <c r="WRL73" s="452"/>
      <c r="WRM73" s="452"/>
      <c r="WRN73" s="453"/>
      <c r="WRO73" s="452"/>
      <c r="WRP73" s="452"/>
      <c r="WRR73" s="452"/>
      <c r="WRS73" s="452"/>
      <c r="WRT73" s="453"/>
      <c r="WRU73" s="452"/>
      <c r="WRV73" s="452"/>
      <c r="WRX73" s="452"/>
      <c r="WRY73" s="452"/>
      <c r="WRZ73" s="453"/>
      <c r="WSA73" s="452"/>
      <c r="WSB73" s="452"/>
      <c r="WSD73" s="452"/>
      <c r="WSE73" s="452"/>
      <c r="WSF73" s="453"/>
      <c r="WSG73" s="452"/>
      <c r="WSH73" s="452"/>
      <c r="WSJ73" s="452"/>
      <c r="WSK73" s="452"/>
      <c r="WSL73" s="453"/>
      <c r="WSM73" s="452"/>
      <c r="WSN73" s="452"/>
      <c r="WSP73" s="452"/>
      <c r="WSQ73" s="452"/>
      <c r="WSR73" s="453"/>
      <c r="WSS73" s="452"/>
      <c r="WST73" s="452"/>
      <c r="WSV73" s="452"/>
      <c r="WSW73" s="452"/>
      <c r="WSX73" s="453"/>
      <c r="WSY73" s="452"/>
      <c r="WSZ73" s="452"/>
      <c r="WTB73" s="452"/>
      <c r="WTC73" s="452"/>
      <c r="WTD73" s="453"/>
      <c r="WTE73" s="452"/>
      <c r="WTF73" s="452"/>
      <c r="WTH73" s="452"/>
      <c r="WTI73" s="452"/>
      <c r="WTJ73" s="453"/>
      <c r="WTK73" s="452"/>
      <c r="WTL73" s="452"/>
      <c r="WTN73" s="452"/>
      <c r="WTO73" s="452"/>
      <c r="WTP73" s="453"/>
      <c r="WTQ73" s="452"/>
      <c r="WTR73" s="452"/>
      <c r="WTT73" s="452"/>
      <c r="WTU73" s="452"/>
      <c r="WTV73" s="453"/>
      <c r="WTW73" s="452"/>
      <c r="WTX73" s="452"/>
      <c r="WTZ73" s="452"/>
      <c r="WUA73" s="452"/>
      <c r="WUB73" s="453"/>
      <c r="WUC73" s="452"/>
      <c r="WUD73" s="452"/>
      <c r="WUF73" s="452"/>
      <c r="WUG73" s="452"/>
      <c r="WUH73" s="453"/>
      <c r="WUI73" s="452"/>
      <c r="WUJ73" s="452"/>
      <c r="WUL73" s="452"/>
      <c r="WUM73" s="452"/>
      <c r="WUN73" s="453"/>
      <c r="WUO73" s="452"/>
      <c r="WUP73" s="452"/>
      <c r="WUR73" s="452"/>
      <c r="WUS73" s="452"/>
      <c r="WUT73" s="453"/>
      <c r="WUU73" s="452"/>
      <c r="WUV73" s="452"/>
      <c r="WUX73" s="452"/>
      <c r="WUY73" s="452"/>
      <c r="WUZ73" s="453"/>
      <c r="WVA73" s="452"/>
      <c r="WVB73" s="452"/>
      <c r="WVD73" s="452"/>
      <c r="WVE73" s="452"/>
      <c r="WVF73" s="453"/>
      <c r="WVG73" s="452"/>
      <c r="WVH73" s="452"/>
      <c r="WVJ73" s="452"/>
      <c r="WVK73" s="452"/>
      <c r="WVL73" s="453"/>
      <c r="WVM73" s="452"/>
      <c r="WVN73" s="452"/>
      <c r="WVP73" s="452"/>
      <c r="WVQ73" s="452"/>
      <c r="WVR73" s="453"/>
      <c r="WVS73" s="452"/>
      <c r="WVT73" s="452"/>
      <c r="WVV73" s="452"/>
      <c r="WVW73" s="452"/>
      <c r="WVX73" s="453"/>
      <c r="WVY73" s="452"/>
      <c r="WVZ73" s="452"/>
      <c r="WWB73" s="452"/>
      <c r="WWC73" s="452"/>
      <c r="WWD73" s="453"/>
      <c r="WWE73" s="452"/>
      <c r="WWF73" s="452"/>
      <c r="WWH73" s="452"/>
      <c r="WWI73" s="452"/>
      <c r="WWJ73" s="453"/>
      <c r="WWK73" s="452"/>
      <c r="WWL73" s="452"/>
      <c r="WWN73" s="452"/>
      <c r="WWO73" s="452"/>
      <c r="WWP73" s="453"/>
      <c r="WWQ73" s="452"/>
      <c r="WWR73" s="452"/>
      <c r="WWT73" s="452"/>
      <c r="WWU73" s="452"/>
      <c r="WWV73" s="453"/>
      <c r="WWW73" s="452"/>
      <c r="WWX73" s="452"/>
      <c r="WWZ73" s="452"/>
      <c r="WXA73" s="452"/>
      <c r="WXB73" s="453"/>
      <c r="WXC73" s="452"/>
      <c r="WXD73" s="452"/>
      <c r="WXF73" s="452"/>
      <c r="WXG73" s="452"/>
      <c r="WXH73" s="453"/>
      <c r="WXI73" s="452"/>
      <c r="WXJ73" s="452"/>
      <c r="WXL73" s="452"/>
      <c r="WXM73" s="452"/>
      <c r="WXN73" s="453"/>
      <c r="WXO73" s="452"/>
      <c r="WXP73" s="452"/>
      <c r="WXR73" s="452"/>
      <c r="WXS73" s="452"/>
      <c r="WXT73" s="453"/>
      <c r="WXU73" s="452"/>
      <c r="WXV73" s="452"/>
      <c r="WXX73" s="452"/>
      <c r="WXY73" s="452"/>
      <c r="WXZ73" s="453"/>
      <c r="WYA73" s="452"/>
      <c r="WYB73" s="452"/>
      <c r="WYD73" s="452"/>
      <c r="WYE73" s="452"/>
      <c r="WYF73" s="453"/>
      <c r="WYG73" s="452"/>
      <c r="WYH73" s="452"/>
      <c r="WYJ73" s="452"/>
      <c r="WYK73" s="452"/>
      <c r="WYL73" s="453"/>
      <c r="WYM73" s="452"/>
      <c r="WYN73" s="452"/>
      <c r="WYP73" s="452"/>
      <c r="WYQ73" s="452"/>
      <c r="WYR73" s="453"/>
      <c r="WYS73" s="452"/>
      <c r="WYT73" s="452"/>
      <c r="WYV73" s="452"/>
      <c r="WYW73" s="452"/>
      <c r="WYX73" s="453"/>
      <c r="WYY73" s="452"/>
      <c r="WYZ73" s="452"/>
      <c r="WZB73" s="452"/>
      <c r="WZC73" s="452"/>
      <c r="WZD73" s="453"/>
      <c r="WZE73" s="452"/>
      <c r="WZF73" s="452"/>
      <c r="WZH73" s="452"/>
      <c r="WZI73" s="452"/>
      <c r="WZJ73" s="453"/>
      <c r="WZK73" s="452"/>
      <c r="WZL73" s="452"/>
      <c r="WZN73" s="452"/>
      <c r="WZO73" s="452"/>
      <c r="WZP73" s="453"/>
      <c r="WZQ73" s="452"/>
      <c r="WZR73" s="452"/>
      <c r="WZT73" s="452"/>
      <c r="WZU73" s="452"/>
      <c r="WZV73" s="453"/>
      <c r="WZW73" s="452"/>
      <c r="WZX73" s="452"/>
      <c r="WZZ73" s="452"/>
      <c r="XAA73" s="452"/>
      <c r="XAB73" s="453"/>
      <c r="XAC73" s="452"/>
      <c r="XAD73" s="452"/>
      <c r="XAF73" s="452"/>
      <c r="XAG73" s="452"/>
      <c r="XAH73" s="453"/>
      <c r="XAI73" s="452"/>
      <c r="XAJ73" s="452"/>
      <c r="XAL73" s="452"/>
      <c r="XAM73" s="452"/>
      <c r="XAN73" s="453"/>
      <c r="XAO73" s="452"/>
      <c r="XAP73" s="452"/>
      <c r="XAR73" s="452"/>
      <c r="XAS73" s="452"/>
      <c r="XAT73" s="453"/>
      <c r="XAU73" s="452"/>
      <c r="XAV73" s="452"/>
      <c r="XAX73" s="452"/>
      <c r="XAY73" s="452"/>
      <c r="XAZ73" s="453"/>
      <c r="XBA73" s="452"/>
      <c r="XBB73" s="452"/>
      <c r="XBD73" s="452"/>
      <c r="XBE73" s="452"/>
      <c r="XBF73" s="453"/>
      <c r="XBG73" s="452"/>
      <c r="XBH73" s="452"/>
      <c r="XBJ73" s="452"/>
      <c r="XBK73" s="452"/>
      <c r="XBL73" s="453"/>
      <c r="XBM73" s="452"/>
      <c r="XBN73" s="452"/>
      <c r="XBP73" s="452"/>
      <c r="XBQ73" s="452"/>
      <c r="XBR73" s="453"/>
      <c r="XBS73" s="452"/>
      <c r="XBT73" s="452"/>
      <c r="XBV73" s="452"/>
      <c r="XBW73" s="452"/>
      <c r="XBX73" s="453"/>
      <c r="XBY73" s="452"/>
      <c r="XBZ73" s="452"/>
      <c r="XCB73" s="452"/>
      <c r="XCC73" s="452"/>
      <c r="XCD73" s="453"/>
      <c r="XCE73" s="452"/>
      <c r="XCF73" s="452"/>
      <c r="XCH73" s="452"/>
      <c r="XCI73" s="452"/>
      <c r="XCJ73" s="453"/>
      <c r="XCK73" s="452"/>
      <c r="XCL73" s="452"/>
      <c r="XCN73" s="452"/>
      <c r="XCO73" s="452"/>
      <c r="XCP73" s="453"/>
      <c r="XCQ73" s="452"/>
      <c r="XCR73" s="452"/>
      <c r="XCT73" s="452"/>
      <c r="XCU73" s="452"/>
      <c r="XCV73" s="453"/>
      <c r="XCW73" s="452"/>
      <c r="XCX73" s="452"/>
      <c r="XCZ73" s="452"/>
      <c r="XDA73" s="452"/>
      <c r="XDB73" s="453"/>
      <c r="XDC73" s="452"/>
      <c r="XDD73" s="452"/>
      <c r="XDF73" s="452"/>
      <c r="XDG73" s="452"/>
      <c r="XDH73" s="453"/>
      <c r="XDI73" s="452"/>
      <c r="XDJ73" s="452"/>
      <c r="XDL73" s="452"/>
      <c r="XDM73" s="452"/>
      <c r="XDN73" s="453"/>
      <c r="XDO73" s="452"/>
      <c r="XDP73" s="452"/>
      <c r="XDR73" s="452"/>
      <c r="XDS73" s="452"/>
      <c r="XDT73" s="453"/>
      <c r="XDU73" s="452"/>
      <c r="XDV73" s="452"/>
      <c r="XDX73" s="452"/>
      <c r="XDY73" s="452"/>
      <c r="XDZ73" s="453"/>
      <c r="XEA73" s="452"/>
      <c r="XEB73" s="452"/>
      <c r="XED73" s="452"/>
      <c r="XEE73" s="452"/>
      <c r="XEF73" s="453"/>
      <c r="XEG73" s="452"/>
      <c r="XEH73" s="452"/>
      <c r="XEJ73" s="452"/>
      <c r="XEK73" s="452"/>
      <c r="XEL73" s="453"/>
      <c r="XEM73" s="452"/>
      <c r="XEN73" s="452"/>
      <c r="XEP73" s="452"/>
      <c r="XEQ73" s="452"/>
      <c r="XER73" s="453"/>
      <c r="XES73" s="452"/>
      <c r="XET73" s="452"/>
      <c r="XEV73" s="452"/>
      <c r="XEW73" s="452"/>
      <c r="XEX73" s="453"/>
      <c r="XEY73" s="452"/>
      <c r="XEZ73" s="452"/>
      <c r="XFB73" s="452"/>
      <c r="XFC73" s="452"/>
      <c r="XFD73" s="453"/>
    </row>
    <row r="74" spans="1:3072 3074:6144 6146:9216 9218:12288 12290:15360 15362:16384" ht="18" customHeight="1">
      <c r="B74" s="452"/>
      <c r="C74" s="452"/>
      <c r="D74" s="453"/>
      <c r="E74" s="452"/>
      <c r="F74" s="452"/>
      <c r="H74" s="452"/>
      <c r="I74" s="452"/>
      <c r="J74" s="453"/>
      <c r="K74" s="452"/>
      <c r="L74" s="452"/>
      <c r="N74" s="452"/>
      <c r="O74" s="452"/>
      <c r="P74" s="453"/>
      <c r="Q74" s="452"/>
      <c r="R74" s="452"/>
      <c r="T74" s="452"/>
      <c r="U74" s="452"/>
      <c r="V74" s="453"/>
      <c r="W74" s="452"/>
      <c r="X74" s="452"/>
      <c r="Z74" s="452"/>
      <c r="AA74" s="452"/>
      <c r="AB74" s="453"/>
      <c r="AC74" s="452"/>
      <c r="AD74" s="452"/>
      <c r="AF74" s="452"/>
      <c r="AG74" s="452"/>
      <c r="AH74" s="453"/>
      <c r="AI74" s="452"/>
      <c r="AJ74" s="452"/>
      <c r="AL74" s="452"/>
      <c r="AM74" s="452"/>
      <c r="AN74" s="453"/>
      <c r="AO74" s="452"/>
      <c r="AP74" s="452"/>
      <c r="AR74" s="452"/>
      <c r="AS74" s="452"/>
      <c r="AT74" s="453"/>
      <c r="AU74" s="452"/>
      <c r="AV74" s="452"/>
      <c r="AX74" s="452"/>
      <c r="AY74" s="452"/>
      <c r="AZ74" s="453"/>
      <c r="BA74" s="452"/>
      <c r="BB74" s="452"/>
      <c r="BD74" s="452"/>
      <c r="BE74" s="452"/>
      <c r="BF74" s="453"/>
      <c r="BG74" s="452"/>
      <c r="BH74" s="452"/>
      <c r="BJ74" s="452"/>
      <c r="BK74" s="452"/>
      <c r="BL74" s="453"/>
      <c r="BM74" s="452"/>
      <c r="BN74" s="452"/>
      <c r="BP74" s="452"/>
      <c r="BQ74" s="452"/>
      <c r="BR74" s="453"/>
      <c r="BS74" s="452"/>
      <c r="BT74" s="452"/>
      <c r="BV74" s="452"/>
      <c r="BW74" s="452"/>
      <c r="BX74" s="453"/>
      <c r="BY74" s="452"/>
      <c r="BZ74" s="452"/>
      <c r="CB74" s="452"/>
      <c r="CC74" s="452"/>
      <c r="CD74" s="453"/>
      <c r="CE74" s="452"/>
      <c r="CF74" s="452"/>
      <c r="CH74" s="452"/>
      <c r="CI74" s="452"/>
      <c r="CJ74" s="453"/>
      <c r="CK74" s="452"/>
      <c r="CL74" s="452"/>
      <c r="CN74" s="452"/>
      <c r="CO74" s="452"/>
      <c r="CP74" s="453"/>
      <c r="CQ74" s="452"/>
      <c r="CR74" s="452"/>
      <c r="CT74" s="452"/>
      <c r="CU74" s="452"/>
      <c r="CV74" s="453"/>
      <c r="CW74" s="452"/>
      <c r="CX74" s="452"/>
      <c r="CZ74" s="452"/>
      <c r="DA74" s="452"/>
      <c r="DB74" s="453"/>
      <c r="DC74" s="452"/>
      <c r="DD74" s="452"/>
      <c r="DF74" s="452"/>
      <c r="DG74" s="452"/>
      <c r="DH74" s="453"/>
      <c r="DI74" s="452"/>
      <c r="DJ74" s="452"/>
      <c r="DL74" s="452"/>
      <c r="DM74" s="452"/>
      <c r="DN74" s="453"/>
      <c r="DO74" s="452"/>
      <c r="DP74" s="452"/>
      <c r="DR74" s="452"/>
      <c r="DS74" s="452"/>
      <c r="DT74" s="453"/>
      <c r="DU74" s="452"/>
      <c r="DV74" s="452"/>
      <c r="DX74" s="452"/>
      <c r="DY74" s="452"/>
      <c r="DZ74" s="453"/>
      <c r="EA74" s="452"/>
      <c r="EB74" s="452"/>
      <c r="ED74" s="452"/>
      <c r="EE74" s="452"/>
      <c r="EF74" s="453"/>
      <c r="EG74" s="452"/>
      <c r="EH74" s="452"/>
      <c r="EJ74" s="452"/>
      <c r="EK74" s="452"/>
      <c r="EL74" s="453"/>
      <c r="EM74" s="452"/>
      <c r="EN74" s="452"/>
      <c r="EP74" s="452"/>
      <c r="EQ74" s="452"/>
      <c r="ER74" s="453"/>
      <c r="ES74" s="452"/>
      <c r="ET74" s="452"/>
      <c r="EV74" s="452"/>
      <c r="EW74" s="452"/>
      <c r="EX74" s="453"/>
      <c r="EY74" s="452"/>
      <c r="EZ74" s="452"/>
      <c r="FB74" s="452"/>
      <c r="FC74" s="452"/>
      <c r="FD74" s="453"/>
      <c r="FE74" s="452"/>
      <c r="FF74" s="452"/>
      <c r="FH74" s="452"/>
      <c r="FI74" s="452"/>
      <c r="FJ74" s="453"/>
      <c r="FK74" s="452"/>
      <c r="FL74" s="452"/>
      <c r="FN74" s="452"/>
      <c r="FO74" s="452"/>
      <c r="FP74" s="453"/>
      <c r="FQ74" s="452"/>
      <c r="FR74" s="452"/>
      <c r="FT74" s="452"/>
      <c r="FU74" s="452"/>
      <c r="FV74" s="453"/>
      <c r="FW74" s="452"/>
      <c r="FX74" s="452"/>
      <c r="FZ74" s="452"/>
      <c r="GA74" s="452"/>
      <c r="GB74" s="453"/>
      <c r="GC74" s="452"/>
      <c r="GD74" s="452"/>
      <c r="GF74" s="452"/>
      <c r="GG74" s="452"/>
      <c r="GH74" s="453"/>
      <c r="GI74" s="452"/>
      <c r="GJ74" s="452"/>
      <c r="GL74" s="452"/>
      <c r="GM74" s="452"/>
      <c r="GN74" s="453"/>
      <c r="GO74" s="452"/>
      <c r="GP74" s="452"/>
      <c r="GR74" s="452"/>
      <c r="GS74" s="452"/>
      <c r="GT74" s="453"/>
      <c r="GU74" s="452"/>
      <c r="GV74" s="452"/>
      <c r="GX74" s="452"/>
      <c r="GY74" s="452"/>
      <c r="GZ74" s="453"/>
      <c r="HA74" s="452"/>
      <c r="HB74" s="452"/>
      <c r="HD74" s="452"/>
      <c r="HE74" s="452"/>
      <c r="HF74" s="453"/>
      <c r="HG74" s="452"/>
      <c r="HH74" s="452"/>
      <c r="HJ74" s="452"/>
      <c r="HK74" s="452"/>
      <c r="HL74" s="453"/>
      <c r="HM74" s="452"/>
      <c r="HN74" s="452"/>
      <c r="HP74" s="452"/>
      <c r="HQ74" s="452"/>
      <c r="HR74" s="453"/>
      <c r="HS74" s="452"/>
      <c r="HT74" s="452"/>
      <c r="HV74" s="452"/>
      <c r="HW74" s="452"/>
      <c r="HX74" s="453"/>
      <c r="HY74" s="452"/>
      <c r="HZ74" s="452"/>
      <c r="IB74" s="452"/>
      <c r="IC74" s="452"/>
      <c r="ID74" s="453"/>
      <c r="IE74" s="452"/>
      <c r="IF74" s="452"/>
      <c r="IH74" s="452"/>
      <c r="II74" s="452"/>
      <c r="IJ74" s="453"/>
      <c r="IK74" s="452"/>
      <c r="IL74" s="452"/>
      <c r="IN74" s="452"/>
      <c r="IO74" s="452"/>
      <c r="IP74" s="453"/>
      <c r="IQ74" s="452"/>
      <c r="IR74" s="452"/>
      <c r="IT74" s="452"/>
      <c r="IU74" s="452"/>
      <c r="IV74" s="453"/>
      <c r="IW74" s="452"/>
      <c r="IX74" s="452"/>
      <c r="IZ74" s="452"/>
      <c r="JA74" s="452"/>
      <c r="JB74" s="453"/>
      <c r="JC74" s="452"/>
      <c r="JD74" s="452"/>
      <c r="JF74" s="452"/>
      <c r="JG74" s="452"/>
      <c r="JH74" s="453"/>
      <c r="JI74" s="452"/>
      <c r="JJ74" s="452"/>
      <c r="JL74" s="452"/>
      <c r="JM74" s="452"/>
      <c r="JN74" s="453"/>
      <c r="JO74" s="452"/>
      <c r="JP74" s="452"/>
      <c r="JR74" s="452"/>
      <c r="JS74" s="452"/>
      <c r="JT74" s="453"/>
      <c r="JU74" s="452"/>
      <c r="JV74" s="452"/>
      <c r="JX74" s="452"/>
      <c r="JY74" s="452"/>
      <c r="JZ74" s="453"/>
      <c r="KA74" s="452"/>
      <c r="KB74" s="452"/>
      <c r="KD74" s="452"/>
      <c r="KE74" s="452"/>
      <c r="KF74" s="453"/>
      <c r="KG74" s="452"/>
      <c r="KH74" s="452"/>
      <c r="KJ74" s="452"/>
      <c r="KK74" s="452"/>
      <c r="KL74" s="453"/>
      <c r="KM74" s="452"/>
      <c r="KN74" s="452"/>
      <c r="KP74" s="452"/>
      <c r="KQ74" s="452"/>
      <c r="KR74" s="453"/>
      <c r="KS74" s="452"/>
      <c r="KT74" s="452"/>
      <c r="KV74" s="452"/>
      <c r="KW74" s="452"/>
      <c r="KX74" s="453"/>
      <c r="KY74" s="452"/>
      <c r="KZ74" s="452"/>
      <c r="LB74" s="452"/>
      <c r="LC74" s="452"/>
      <c r="LD74" s="453"/>
      <c r="LE74" s="452"/>
      <c r="LF74" s="452"/>
      <c r="LH74" s="452"/>
      <c r="LI74" s="452"/>
      <c r="LJ74" s="453"/>
      <c r="LK74" s="452"/>
      <c r="LL74" s="452"/>
      <c r="LN74" s="452"/>
      <c r="LO74" s="452"/>
      <c r="LP74" s="453"/>
      <c r="LQ74" s="452"/>
      <c r="LR74" s="452"/>
      <c r="LT74" s="452"/>
      <c r="LU74" s="452"/>
      <c r="LV74" s="453"/>
      <c r="LW74" s="452"/>
      <c r="LX74" s="452"/>
      <c r="LZ74" s="452"/>
      <c r="MA74" s="452"/>
      <c r="MB74" s="453"/>
      <c r="MC74" s="452"/>
      <c r="MD74" s="452"/>
      <c r="MF74" s="452"/>
      <c r="MG74" s="452"/>
      <c r="MH74" s="453"/>
      <c r="MI74" s="452"/>
      <c r="MJ74" s="452"/>
      <c r="ML74" s="452"/>
      <c r="MM74" s="452"/>
      <c r="MN74" s="453"/>
      <c r="MO74" s="452"/>
      <c r="MP74" s="452"/>
      <c r="MR74" s="452"/>
      <c r="MS74" s="452"/>
      <c r="MT74" s="453"/>
      <c r="MU74" s="452"/>
      <c r="MV74" s="452"/>
      <c r="MX74" s="452"/>
      <c r="MY74" s="452"/>
      <c r="MZ74" s="453"/>
      <c r="NA74" s="452"/>
      <c r="NB74" s="452"/>
      <c r="ND74" s="452"/>
      <c r="NE74" s="452"/>
      <c r="NF74" s="453"/>
      <c r="NG74" s="452"/>
      <c r="NH74" s="452"/>
      <c r="NJ74" s="452"/>
      <c r="NK74" s="452"/>
      <c r="NL74" s="453"/>
      <c r="NM74" s="452"/>
      <c r="NN74" s="452"/>
      <c r="NP74" s="452"/>
      <c r="NQ74" s="452"/>
      <c r="NR74" s="453"/>
      <c r="NS74" s="452"/>
      <c r="NT74" s="452"/>
      <c r="NV74" s="452"/>
      <c r="NW74" s="452"/>
      <c r="NX74" s="453"/>
      <c r="NY74" s="452"/>
      <c r="NZ74" s="452"/>
      <c r="OB74" s="452"/>
      <c r="OC74" s="452"/>
      <c r="OD74" s="453"/>
      <c r="OE74" s="452"/>
      <c r="OF74" s="452"/>
      <c r="OH74" s="452"/>
      <c r="OI74" s="452"/>
      <c r="OJ74" s="453"/>
      <c r="OK74" s="452"/>
      <c r="OL74" s="452"/>
      <c r="ON74" s="452"/>
      <c r="OO74" s="452"/>
      <c r="OP74" s="453"/>
      <c r="OQ74" s="452"/>
      <c r="OR74" s="452"/>
      <c r="OT74" s="452"/>
      <c r="OU74" s="452"/>
      <c r="OV74" s="453"/>
      <c r="OW74" s="452"/>
      <c r="OX74" s="452"/>
      <c r="OZ74" s="452"/>
      <c r="PA74" s="452"/>
      <c r="PB74" s="453"/>
      <c r="PC74" s="452"/>
      <c r="PD74" s="452"/>
      <c r="PF74" s="452"/>
      <c r="PG74" s="452"/>
      <c r="PH74" s="453"/>
      <c r="PI74" s="452"/>
      <c r="PJ74" s="452"/>
      <c r="PL74" s="452"/>
      <c r="PM74" s="452"/>
      <c r="PN74" s="453"/>
      <c r="PO74" s="452"/>
      <c r="PP74" s="452"/>
      <c r="PR74" s="452"/>
      <c r="PS74" s="452"/>
      <c r="PT74" s="453"/>
      <c r="PU74" s="452"/>
      <c r="PV74" s="452"/>
      <c r="PX74" s="452"/>
      <c r="PY74" s="452"/>
      <c r="PZ74" s="453"/>
      <c r="QA74" s="452"/>
      <c r="QB74" s="452"/>
      <c r="QD74" s="452"/>
      <c r="QE74" s="452"/>
      <c r="QF74" s="453"/>
      <c r="QG74" s="452"/>
      <c r="QH74" s="452"/>
      <c r="QJ74" s="452"/>
      <c r="QK74" s="452"/>
      <c r="QL74" s="453"/>
      <c r="QM74" s="452"/>
      <c r="QN74" s="452"/>
      <c r="QP74" s="452"/>
      <c r="QQ74" s="452"/>
      <c r="QR74" s="453"/>
      <c r="QS74" s="452"/>
      <c r="QT74" s="452"/>
      <c r="QV74" s="452"/>
      <c r="QW74" s="452"/>
      <c r="QX74" s="453"/>
      <c r="QY74" s="452"/>
      <c r="QZ74" s="452"/>
      <c r="RB74" s="452"/>
      <c r="RC74" s="452"/>
      <c r="RD74" s="453"/>
      <c r="RE74" s="452"/>
      <c r="RF74" s="452"/>
      <c r="RH74" s="452"/>
      <c r="RI74" s="452"/>
      <c r="RJ74" s="453"/>
      <c r="RK74" s="452"/>
      <c r="RL74" s="452"/>
      <c r="RN74" s="452"/>
      <c r="RO74" s="452"/>
      <c r="RP74" s="453"/>
      <c r="RQ74" s="452"/>
      <c r="RR74" s="452"/>
      <c r="RT74" s="452"/>
      <c r="RU74" s="452"/>
      <c r="RV74" s="453"/>
      <c r="RW74" s="452"/>
      <c r="RX74" s="452"/>
      <c r="RZ74" s="452"/>
      <c r="SA74" s="452"/>
      <c r="SB74" s="453"/>
      <c r="SC74" s="452"/>
      <c r="SD74" s="452"/>
      <c r="SF74" s="452"/>
      <c r="SG74" s="452"/>
      <c r="SH74" s="453"/>
      <c r="SI74" s="452"/>
      <c r="SJ74" s="452"/>
      <c r="SL74" s="452"/>
      <c r="SM74" s="452"/>
      <c r="SN74" s="453"/>
      <c r="SO74" s="452"/>
      <c r="SP74" s="452"/>
      <c r="SR74" s="452"/>
      <c r="SS74" s="452"/>
      <c r="ST74" s="453"/>
      <c r="SU74" s="452"/>
      <c r="SV74" s="452"/>
      <c r="SX74" s="452"/>
      <c r="SY74" s="452"/>
      <c r="SZ74" s="453"/>
      <c r="TA74" s="452"/>
      <c r="TB74" s="452"/>
      <c r="TD74" s="452"/>
      <c r="TE74" s="452"/>
      <c r="TF74" s="453"/>
      <c r="TG74" s="452"/>
      <c r="TH74" s="452"/>
      <c r="TJ74" s="452"/>
      <c r="TK74" s="452"/>
      <c r="TL74" s="453"/>
      <c r="TM74" s="452"/>
      <c r="TN74" s="452"/>
      <c r="TP74" s="452"/>
      <c r="TQ74" s="452"/>
      <c r="TR74" s="453"/>
      <c r="TS74" s="452"/>
      <c r="TT74" s="452"/>
      <c r="TV74" s="452"/>
      <c r="TW74" s="452"/>
      <c r="TX74" s="453"/>
      <c r="TY74" s="452"/>
      <c r="TZ74" s="452"/>
      <c r="UB74" s="452"/>
      <c r="UC74" s="452"/>
      <c r="UD74" s="453"/>
      <c r="UE74" s="452"/>
      <c r="UF74" s="452"/>
      <c r="UH74" s="452"/>
      <c r="UI74" s="452"/>
      <c r="UJ74" s="453"/>
      <c r="UK74" s="452"/>
      <c r="UL74" s="452"/>
      <c r="UN74" s="452"/>
      <c r="UO74" s="452"/>
      <c r="UP74" s="453"/>
      <c r="UQ74" s="452"/>
      <c r="UR74" s="452"/>
      <c r="UT74" s="452"/>
      <c r="UU74" s="452"/>
      <c r="UV74" s="453"/>
      <c r="UW74" s="452"/>
      <c r="UX74" s="452"/>
      <c r="UZ74" s="452"/>
      <c r="VA74" s="452"/>
      <c r="VB74" s="453"/>
      <c r="VC74" s="452"/>
      <c r="VD74" s="452"/>
      <c r="VF74" s="452"/>
      <c r="VG74" s="452"/>
      <c r="VH74" s="453"/>
      <c r="VI74" s="452"/>
      <c r="VJ74" s="452"/>
      <c r="VL74" s="452"/>
      <c r="VM74" s="452"/>
      <c r="VN74" s="453"/>
      <c r="VO74" s="452"/>
      <c r="VP74" s="452"/>
      <c r="VR74" s="452"/>
      <c r="VS74" s="452"/>
      <c r="VT74" s="453"/>
      <c r="VU74" s="452"/>
      <c r="VV74" s="452"/>
      <c r="VX74" s="452"/>
      <c r="VY74" s="452"/>
      <c r="VZ74" s="453"/>
      <c r="WA74" s="452"/>
      <c r="WB74" s="452"/>
      <c r="WD74" s="452"/>
      <c r="WE74" s="452"/>
      <c r="WF74" s="453"/>
      <c r="WG74" s="452"/>
      <c r="WH74" s="452"/>
      <c r="WJ74" s="452"/>
      <c r="WK74" s="452"/>
      <c r="WL74" s="453"/>
      <c r="WM74" s="452"/>
      <c r="WN74" s="452"/>
      <c r="WP74" s="452"/>
      <c r="WQ74" s="452"/>
      <c r="WR74" s="453"/>
      <c r="WS74" s="452"/>
      <c r="WT74" s="452"/>
      <c r="WV74" s="452"/>
      <c r="WW74" s="452"/>
      <c r="WX74" s="453"/>
      <c r="WY74" s="452"/>
      <c r="WZ74" s="452"/>
      <c r="XB74" s="452"/>
      <c r="XC74" s="452"/>
      <c r="XD74" s="453"/>
      <c r="XE74" s="452"/>
      <c r="XF74" s="452"/>
      <c r="XH74" s="452"/>
      <c r="XI74" s="452"/>
      <c r="XJ74" s="453"/>
      <c r="XK74" s="452"/>
      <c r="XL74" s="452"/>
      <c r="XN74" s="452"/>
      <c r="XO74" s="452"/>
      <c r="XP74" s="453"/>
      <c r="XQ74" s="452"/>
      <c r="XR74" s="452"/>
      <c r="XT74" s="452"/>
      <c r="XU74" s="452"/>
      <c r="XV74" s="453"/>
      <c r="XW74" s="452"/>
      <c r="XX74" s="452"/>
      <c r="XZ74" s="452"/>
      <c r="YA74" s="452"/>
      <c r="YB74" s="453"/>
      <c r="YC74" s="452"/>
      <c r="YD74" s="452"/>
      <c r="YF74" s="452"/>
      <c r="YG74" s="452"/>
      <c r="YH74" s="453"/>
      <c r="YI74" s="452"/>
      <c r="YJ74" s="452"/>
      <c r="YL74" s="452"/>
      <c r="YM74" s="452"/>
      <c r="YN74" s="453"/>
      <c r="YO74" s="452"/>
      <c r="YP74" s="452"/>
      <c r="YR74" s="452"/>
      <c r="YS74" s="452"/>
      <c r="YT74" s="453"/>
      <c r="YU74" s="452"/>
      <c r="YV74" s="452"/>
      <c r="YX74" s="452"/>
      <c r="YY74" s="452"/>
      <c r="YZ74" s="453"/>
      <c r="ZA74" s="452"/>
      <c r="ZB74" s="452"/>
      <c r="ZD74" s="452"/>
      <c r="ZE74" s="452"/>
      <c r="ZF74" s="453"/>
      <c r="ZG74" s="452"/>
      <c r="ZH74" s="452"/>
      <c r="ZJ74" s="452"/>
      <c r="ZK74" s="452"/>
      <c r="ZL74" s="453"/>
      <c r="ZM74" s="452"/>
      <c r="ZN74" s="452"/>
      <c r="ZP74" s="452"/>
      <c r="ZQ74" s="452"/>
      <c r="ZR74" s="453"/>
      <c r="ZS74" s="452"/>
      <c r="ZT74" s="452"/>
      <c r="ZV74" s="452"/>
      <c r="ZW74" s="452"/>
      <c r="ZX74" s="453"/>
      <c r="ZY74" s="452"/>
      <c r="ZZ74" s="452"/>
      <c r="AAB74" s="452"/>
      <c r="AAC74" s="452"/>
      <c r="AAD74" s="453"/>
      <c r="AAE74" s="452"/>
      <c r="AAF74" s="452"/>
      <c r="AAH74" s="452"/>
      <c r="AAI74" s="452"/>
      <c r="AAJ74" s="453"/>
      <c r="AAK74" s="452"/>
      <c r="AAL74" s="452"/>
      <c r="AAN74" s="452"/>
      <c r="AAO74" s="452"/>
      <c r="AAP74" s="453"/>
      <c r="AAQ74" s="452"/>
      <c r="AAR74" s="452"/>
      <c r="AAT74" s="452"/>
      <c r="AAU74" s="452"/>
      <c r="AAV74" s="453"/>
      <c r="AAW74" s="452"/>
      <c r="AAX74" s="452"/>
      <c r="AAZ74" s="452"/>
      <c r="ABA74" s="452"/>
      <c r="ABB74" s="453"/>
      <c r="ABC74" s="452"/>
      <c r="ABD74" s="452"/>
      <c r="ABF74" s="452"/>
      <c r="ABG74" s="452"/>
      <c r="ABH74" s="453"/>
      <c r="ABI74" s="452"/>
      <c r="ABJ74" s="452"/>
      <c r="ABL74" s="452"/>
      <c r="ABM74" s="452"/>
      <c r="ABN74" s="453"/>
      <c r="ABO74" s="452"/>
      <c r="ABP74" s="452"/>
      <c r="ABR74" s="452"/>
      <c r="ABS74" s="452"/>
      <c r="ABT74" s="453"/>
      <c r="ABU74" s="452"/>
      <c r="ABV74" s="452"/>
      <c r="ABX74" s="452"/>
      <c r="ABY74" s="452"/>
      <c r="ABZ74" s="453"/>
      <c r="ACA74" s="452"/>
      <c r="ACB74" s="452"/>
      <c r="ACD74" s="452"/>
      <c r="ACE74" s="452"/>
      <c r="ACF74" s="453"/>
      <c r="ACG74" s="452"/>
      <c r="ACH74" s="452"/>
      <c r="ACJ74" s="452"/>
      <c r="ACK74" s="452"/>
      <c r="ACL74" s="453"/>
      <c r="ACM74" s="452"/>
      <c r="ACN74" s="452"/>
      <c r="ACP74" s="452"/>
      <c r="ACQ74" s="452"/>
      <c r="ACR74" s="453"/>
      <c r="ACS74" s="452"/>
      <c r="ACT74" s="452"/>
      <c r="ACV74" s="452"/>
      <c r="ACW74" s="452"/>
      <c r="ACX74" s="453"/>
      <c r="ACY74" s="452"/>
      <c r="ACZ74" s="452"/>
      <c r="ADB74" s="452"/>
      <c r="ADC74" s="452"/>
      <c r="ADD74" s="453"/>
      <c r="ADE74" s="452"/>
      <c r="ADF74" s="452"/>
      <c r="ADH74" s="452"/>
      <c r="ADI74" s="452"/>
      <c r="ADJ74" s="453"/>
      <c r="ADK74" s="452"/>
      <c r="ADL74" s="452"/>
      <c r="ADN74" s="452"/>
      <c r="ADO74" s="452"/>
      <c r="ADP74" s="453"/>
      <c r="ADQ74" s="452"/>
      <c r="ADR74" s="452"/>
      <c r="ADT74" s="452"/>
      <c r="ADU74" s="452"/>
      <c r="ADV74" s="453"/>
      <c r="ADW74" s="452"/>
      <c r="ADX74" s="452"/>
      <c r="ADZ74" s="452"/>
      <c r="AEA74" s="452"/>
      <c r="AEB74" s="453"/>
      <c r="AEC74" s="452"/>
      <c r="AED74" s="452"/>
      <c r="AEF74" s="452"/>
      <c r="AEG74" s="452"/>
      <c r="AEH74" s="453"/>
      <c r="AEI74" s="452"/>
      <c r="AEJ74" s="452"/>
      <c r="AEL74" s="452"/>
      <c r="AEM74" s="452"/>
      <c r="AEN74" s="453"/>
      <c r="AEO74" s="452"/>
      <c r="AEP74" s="452"/>
      <c r="AER74" s="452"/>
      <c r="AES74" s="452"/>
      <c r="AET74" s="453"/>
      <c r="AEU74" s="452"/>
      <c r="AEV74" s="452"/>
      <c r="AEX74" s="452"/>
      <c r="AEY74" s="452"/>
      <c r="AEZ74" s="453"/>
      <c r="AFA74" s="452"/>
      <c r="AFB74" s="452"/>
      <c r="AFD74" s="452"/>
      <c r="AFE74" s="452"/>
      <c r="AFF74" s="453"/>
      <c r="AFG74" s="452"/>
      <c r="AFH74" s="452"/>
      <c r="AFJ74" s="452"/>
      <c r="AFK74" s="452"/>
      <c r="AFL74" s="453"/>
      <c r="AFM74" s="452"/>
      <c r="AFN74" s="452"/>
      <c r="AFP74" s="452"/>
      <c r="AFQ74" s="452"/>
      <c r="AFR74" s="453"/>
      <c r="AFS74" s="452"/>
      <c r="AFT74" s="452"/>
      <c r="AFV74" s="452"/>
      <c r="AFW74" s="452"/>
      <c r="AFX74" s="453"/>
      <c r="AFY74" s="452"/>
      <c r="AFZ74" s="452"/>
      <c r="AGB74" s="452"/>
      <c r="AGC74" s="452"/>
      <c r="AGD74" s="453"/>
      <c r="AGE74" s="452"/>
      <c r="AGF74" s="452"/>
      <c r="AGH74" s="452"/>
      <c r="AGI74" s="452"/>
      <c r="AGJ74" s="453"/>
      <c r="AGK74" s="452"/>
      <c r="AGL74" s="452"/>
      <c r="AGN74" s="452"/>
      <c r="AGO74" s="452"/>
      <c r="AGP74" s="453"/>
      <c r="AGQ74" s="452"/>
      <c r="AGR74" s="452"/>
      <c r="AGT74" s="452"/>
      <c r="AGU74" s="452"/>
      <c r="AGV74" s="453"/>
      <c r="AGW74" s="452"/>
      <c r="AGX74" s="452"/>
      <c r="AGZ74" s="452"/>
      <c r="AHA74" s="452"/>
      <c r="AHB74" s="453"/>
      <c r="AHC74" s="452"/>
      <c r="AHD74" s="452"/>
      <c r="AHF74" s="452"/>
      <c r="AHG74" s="452"/>
      <c r="AHH74" s="453"/>
      <c r="AHI74" s="452"/>
      <c r="AHJ74" s="452"/>
      <c r="AHL74" s="452"/>
      <c r="AHM74" s="452"/>
      <c r="AHN74" s="453"/>
      <c r="AHO74" s="452"/>
      <c r="AHP74" s="452"/>
      <c r="AHR74" s="452"/>
      <c r="AHS74" s="452"/>
      <c r="AHT74" s="453"/>
      <c r="AHU74" s="452"/>
      <c r="AHV74" s="452"/>
      <c r="AHX74" s="452"/>
      <c r="AHY74" s="452"/>
      <c r="AHZ74" s="453"/>
      <c r="AIA74" s="452"/>
      <c r="AIB74" s="452"/>
      <c r="AID74" s="452"/>
      <c r="AIE74" s="452"/>
      <c r="AIF74" s="453"/>
      <c r="AIG74" s="452"/>
      <c r="AIH74" s="452"/>
      <c r="AIJ74" s="452"/>
      <c r="AIK74" s="452"/>
      <c r="AIL74" s="453"/>
      <c r="AIM74" s="452"/>
      <c r="AIN74" s="452"/>
      <c r="AIP74" s="452"/>
      <c r="AIQ74" s="452"/>
      <c r="AIR74" s="453"/>
      <c r="AIS74" s="452"/>
      <c r="AIT74" s="452"/>
      <c r="AIV74" s="452"/>
      <c r="AIW74" s="452"/>
      <c r="AIX74" s="453"/>
      <c r="AIY74" s="452"/>
      <c r="AIZ74" s="452"/>
      <c r="AJB74" s="452"/>
      <c r="AJC74" s="452"/>
      <c r="AJD74" s="453"/>
      <c r="AJE74" s="452"/>
      <c r="AJF74" s="452"/>
      <c r="AJH74" s="452"/>
      <c r="AJI74" s="452"/>
      <c r="AJJ74" s="453"/>
      <c r="AJK74" s="452"/>
      <c r="AJL74" s="452"/>
      <c r="AJN74" s="452"/>
      <c r="AJO74" s="452"/>
      <c r="AJP74" s="453"/>
      <c r="AJQ74" s="452"/>
      <c r="AJR74" s="452"/>
      <c r="AJT74" s="452"/>
      <c r="AJU74" s="452"/>
      <c r="AJV74" s="453"/>
      <c r="AJW74" s="452"/>
      <c r="AJX74" s="452"/>
      <c r="AJZ74" s="452"/>
      <c r="AKA74" s="452"/>
      <c r="AKB74" s="453"/>
      <c r="AKC74" s="452"/>
      <c r="AKD74" s="452"/>
      <c r="AKF74" s="452"/>
      <c r="AKG74" s="452"/>
      <c r="AKH74" s="453"/>
      <c r="AKI74" s="452"/>
      <c r="AKJ74" s="452"/>
      <c r="AKL74" s="452"/>
      <c r="AKM74" s="452"/>
      <c r="AKN74" s="453"/>
      <c r="AKO74" s="452"/>
      <c r="AKP74" s="452"/>
      <c r="AKR74" s="452"/>
      <c r="AKS74" s="452"/>
      <c r="AKT74" s="453"/>
      <c r="AKU74" s="452"/>
      <c r="AKV74" s="452"/>
      <c r="AKX74" s="452"/>
      <c r="AKY74" s="452"/>
      <c r="AKZ74" s="453"/>
      <c r="ALA74" s="452"/>
      <c r="ALB74" s="452"/>
      <c r="ALD74" s="452"/>
      <c r="ALE74" s="452"/>
      <c r="ALF74" s="453"/>
      <c r="ALG74" s="452"/>
      <c r="ALH74" s="452"/>
      <c r="ALJ74" s="452"/>
      <c r="ALK74" s="452"/>
      <c r="ALL74" s="453"/>
      <c r="ALM74" s="452"/>
      <c r="ALN74" s="452"/>
      <c r="ALP74" s="452"/>
      <c r="ALQ74" s="452"/>
      <c r="ALR74" s="453"/>
      <c r="ALS74" s="452"/>
      <c r="ALT74" s="452"/>
      <c r="ALV74" s="452"/>
      <c r="ALW74" s="452"/>
      <c r="ALX74" s="453"/>
      <c r="ALY74" s="452"/>
      <c r="ALZ74" s="452"/>
      <c r="AMB74" s="452"/>
      <c r="AMC74" s="452"/>
      <c r="AMD74" s="453"/>
      <c r="AME74" s="452"/>
      <c r="AMF74" s="452"/>
      <c r="AMH74" s="452"/>
      <c r="AMI74" s="452"/>
      <c r="AMJ74" s="453"/>
      <c r="AMK74" s="452"/>
      <c r="AML74" s="452"/>
      <c r="AMN74" s="452"/>
      <c r="AMO74" s="452"/>
      <c r="AMP74" s="453"/>
      <c r="AMQ74" s="452"/>
      <c r="AMR74" s="452"/>
      <c r="AMT74" s="452"/>
      <c r="AMU74" s="452"/>
      <c r="AMV74" s="453"/>
      <c r="AMW74" s="452"/>
      <c r="AMX74" s="452"/>
      <c r="AMZ74" s="452"/>
      <c r="ANA74" s="452"/>
      <c r="ANB74" s="453"/>
      <c r="ANC74" s="452"/>
      <c r="AND74" s="452"/>
      <c r="ANF74" s="452"/>
      <c r="ANG74" s="452"/>
      <c r="ANH74" s="453"/>
      <c r="ANI74" s="452"/>
      <c r="ANJ74" s="452"/>
      <c r="ANL74" s="452"/>
      <c r="ANM74" s="452"/>
      <c r="ANN74" s="453"/>
      <c r="ANO74" s="452"/>
      <c r="ANP74" s="452"/>
      <c r="ANR74" s="452"/>
      <c r="ANS74" s="452"/>
      <c r="ANT74" s="453"/>
      <c r="ANU74" s="452"/>
      <c r="ANV74" s="452"/>
      <c r="ANX74" s="452"/>
      <c r="ANY74" s="452"/>
      <c r="ANZ74" s="453"/>
      <c r="AOA74" s="452"/>
      <c r="AOB74" s="452"/>
      <c r="AOD74" s="452"/>
      <c r="AOE74" s="452"/>
      <c r="AOF74" s="453"/>
      <c r="AOG74" s="452"/>
      <c r="AOH74" s="452"/>
      <c r="AOJ74" s="452"/>
      <c r="AOK74" s="452"/>
      <c r="AOL74" s="453"/>
      <c r="AOM74" s="452"/>
      <c r="AON74" s="452"/>
      <c r="AOP74" s="452"/>
      <c r="AOQ74" s="452"/>
      <c r="AOR74" s="453"/>
      <c r="AOS74" s="452"/>
      <c r="AOT74" s="452"/>
      <c r="AOV74" s="452"/>
      <c r="AOW74" s="452"/>
      <c r="AOX74" s="453"/>
      <c r="AOY74" s="452"/>
      <c r="AOZ74" s="452"/>
      <c r="APB74" s="452"/>
      <c r="APC74" s="452"/>
      <c r="APD74" s="453"/>
      <c r="APE74" s="452"/>
      <c r="APF74" s="452"/>
      <c r="APH74" s="452"/>
      <c r="API74" s="452"/>
      <c r="APJ74" s="453"/>
      <c r="APK74" s="452"/>
      <c r="APL74" s="452"/>
      <c r="APN74" s="452"/>
      <c r="APO74" s="452"/>
      <c r="APP74" s="453"/>
      <c r="APQ74" s="452"/>
      <c r="APR74" s="452"/>
      <c r="APT74" s="452"/>
      <c r="APU74" s="452"/>
      <c r="APV74" s="453"/>
      <c r="APW74" s="452"/>
      <c r="APX74" s="452"/>
      <c r="APZ74" s="452"/>
      <c r="AQA74" s="452"/>
      <c r="AQB74" s="453"/>
      <c r="AQC74" s="452"/>
      <c r="AQD74" s="452"/>
      <c r="AQF74" s="452"/>
      <c r="AQG74" s="452"/>
      <c r="AQH74" s="453"/>
      <c r="AQI74" s="452"/>
      <c r="AQJ74" s="452"/>
      <c r="AQL74" s="452"/>
      <c r="AQM74" s="452"/>
      <c r="AQN74" s="453"/>
      <c r="AQO74" s="452"/>
      <c r="AQP74" s="452"/>
      <c r="AQR74" s="452"/>
      <c r="AQS74" s="452"/>
      <c r="AQT74" s="453"/>
      <c r="AQU74" s="452"/>
      <c r="AQV74" s="452"/>
      <c r="AQX74" s="452"/>
      <c r="AQY74" s="452"/>
      <c r="AQZ74" s="453"/>
      <c r="ARA74" s="452"/>
      <c r="ARB74" s="452"/>
      <c r="ARD74" s="452"/>
      <c r="ARE74" s="452"/>
      <c r="ARF74" s="453"/>
      <c r="ARG74" s="452"/>
      <c r="ARH74" s="452"/>
      <c r="ARJ74" s="452"/>
      <c r="ARK74" s="452"/>
      <c r="ARL74" s="453"/>
      <c r="ARM74" s="452"/>
      <c r="ARN74" s="452"/>
      <c r="ARP74" s="452"/>
      <c r="ARQ74" s="452"/>
      <c r="ARR74" s="453"/>
      <c r="ARS74" s="452"/>
      <c r="ART74" s="452"/>
      <c r="ARV74" s="452"/>
      <c r="ARW74" s="452"/>
      <c r="ARX74" s="453"/>
      <c r="ARY74" s="452"/>
      <c r="ARZ74" s="452"/>
      <c r="ASB74" s="452"/>
      <c r="ASC74" s="452"/>
      <c r="ASD74" s="453"/>
      <c r="ASE74" s="452"/>
      <c r="ASF74" s="452"/>
      <c r="ASH74" s="452"/>
      <c r="ASI74" s="452"/>
      <c r="ASJ74" s="453"/>
      <c r="ASK74" s="452"/>
      <c r="ASL74" s="452"/>
      <c r="ASN74" s="452"/>
      <c r="ASO74" s="452"/>
      <c r="ASP74" s="453"/>
      <c r="ASQ74" s="452"/>
      <c r="ASR74" s="452"/>
      <c r="AST74" s="452"/>
      <c r="ASU74" s="452"/>
      <c r="ASV74" s="453"/>
      <c r="ASW74" s="452"/>
      <c r="ASX74" s="452"/>
      <c r="ASZ74" s="452"/>
      <c r="ATA74" s="452"/>
      <c r="ATB74" s="453"/>
      <c r="ATC74" s="452"/>
      <c r="ATD74" s="452"/>
      <c r="ATF74" s="452"/>
      <c r="ATG74" s="452"/>
      <c r="ATH74" s="453"/>
      <c r="ATI74" s="452"/>
      <c r="ATJ74" s="452"/>
      <c r="ATL74" s="452"/>
      <c r="ATM74" s="452"/>
      <c r="ATN74" s="453"/>
      <c r="ATO74" s="452"/>
      <c r="ATP74" s="452"/>
      <c r="ATR74" s="452"/>
      <c r="ATS74" s="452"/>
      <c r="ATT74" s="453"/>
      <c r="ATU74" s="452"/>
      <c r="ATV74" s="452"/>
      <c r="ATX74" s="452"/>
      <c r="ATY74" s="452"/>
      <c r="ATZ74" s="453"/>
      <c r="AUA74" s="452"/>
      <c r="AUB74" s="452"/>
      <c r="AUD74" s="452"/>
      <c r="AUE74" s="452"/>
      <c r="AUF74" s="453"/>
      <c r="AUG74" s="452"/>
      <c r="AUH74" s="452"/>
      <c r="AUJ74" s="452"/>
      <c r="AUK74" s="452"/>
      <c r="AUL74" s="453"/>
      <c r="AUM74" s="452"/>
      <c r="AUN74" s="452"/>
      <c r="AUP74" s="452"/>
      <c r="AUQ74" s="452"/>
      <c r="AUR74" s="453"/>
      <c r="AUS74" s="452"/>
      <c r="AUT74" s="452"/>
      <c r="AUV74" s="452"/>
      <c r="AUW74" s="452"/>
      <c r="AUX74" s="453"/>
      <c r="AUY74" s="452"/>
      <c r="AUZ74" s="452"/>
      <c r="AVB74" s="452"/>
      <c r="AVC74" s="452"/>
      <c r="AVD74" s="453"/>
      <c r="AVE74" s="452"/>
      <c r="AVF74" s="452"/>
      <c r="AVH74" s="452"/>
      <c r="AVI74" s="452"/>
      <c r="AVJ74" s="453"/>
      <c r="AVK74" s="452"/>
      <c r="AVL74" s="452"/>
      <c r="AVN74" s="452"/>
      <c r="AVO74" s="452"/>
      <c r="AVP74" s="453"/>
      <c r="AVQ74" s="452"/>
      <c r="AVR74" s="452"/>
      <c r="AVT74" s="452"/>
      <c r="AVU74" s="452"/>
      <c r="AVV74" s="453"/>
      <c r="AVW74" s="452"/>
      <c r="AVX74" s="452"/>
      <c r="AVZ74" s="452"/>
      <c r="AWA74" s="452"/>
      <c r="AWB74" s="453"/>
      <c r="AWC74" s="452"/>
      <c r="AWD74" s="452"/>
      <c r="AWF74" s="452"/>
      <c r="AWG74" s="452"/>
      <c r="AWH74" s="453"/>
      <c r="AWI74" s="452"/>
      <c r="AWJ74" s="452"/>
      <c r="AWL74" s="452"/>
      <c r="AWM74" s="452"/>
      <c r="AWN74" s="453"/>
      <c r="AWO74" s="452"/>
      <c r="AWP74" s="452"/>
      <c r="AWR74" s="452"/>
      <c r="AWS74" s="452"/>
      <c r="AWT74" s="453"/>
      <c r="AWU74" s="452"/>
      <c r="AWV74" s="452"/>
      <c r="AWX74" s="452"/>
      <c r="AWY74" s="452"/>
      <c r="AWZ74" s="453"/>
      <c r="AXA74" s="452"/>
      <c r="AXB74" s="452"/>
      <c r="AXD74" s="452"/>
      <c r="AXE74" s="452"/>
      <c r="AXF74" s="453"/>
      <c r="AXG74" s="452"/>
      <c r="AXH74" s="452"/>
      <c r="AXJ74" s="452"/>
      <c r="AXK74" s="452"/>
      <c r="AXL74" s="453"/>
      <c r="AXM74" s="452"/>
      <c r="AXN74" s="452"/>
      <c r="AXP74" s="452"/>
      <c r="AXQ74" s="452"/>
      <c r="AXR74" s="453"/>
      <c r="AXS74" s="452"/>
      <c r="AXT74" s="452"/>
      <c r="AXV74" s="452"/>
      <c r="AXW74" s="452"/>
      <c r="AXX74" s="453"/>
      <c r="AXY74" s="452"/>
      <c r="AXZ74" s="452"/>
      <c r="AYB74" s="452"/>
      <c r="AYC74" s="452"/>
      <c r="AYD74" s="453"/>
      <c r="AYE74" s="452"/>
      <c r="AYF74" s="452"/>
      <c r="AYH74" s="452"/>
      <c r="AYI74" s="452"/>
      <c r="AYJ74" s="453"/>
      <c r="AYK74" s="452"/>
      <c r="AYL74" s="452"/>
      <c r="AYN74" s="452"/>
      <c r="AYO74" s="452"/>
      <c r="AYP74" s="453"/>
      <c r="AYQ74" s="452"/>
      <c r="AYR74" s="452"/>
      <c r="AYT74" s="452"/>
      <c r="AYU74" s="452"/>
      <c r="AYV74" s="453"/>
      <c r="AYW74" s="452"/>
      <c r="AYX74" s="452"/>
      <c r="AYZ74" s="452"/>
      <c r="AZA74" s="452"/>
      <c r="AZB74" s="453"/>
      <c r="AZC74" s="452"/>
      <c r="AZD74" s="452"/>
      <c r="AZF74" s="452"/>
      <c r="AZG74" s="452"/>
      <c r="AZH74" s="453"/>
      <c r="AZI74" s="452"/>
      <c r="AZJ74" s="452"/>
      <c r="AZL74" s="452"/>
      <c r="AZM74" s="452"/>
      <c r="AZN74" s="453"/>
      <c r="AZO74" s="452"/>
      <c r="AZP74" s="452"/>
      <c r="AZR74" s="452"/>
      <c r="AZS74" s="452"/>
      <c r="AZT74" s="453"/>
      <c r="AZU74" s="452"/>
      <c r="AZV74" s="452"/>
      <c r="AZX74" s="452"/>
      <c r="AZY74" s="452"/>
      <c r="AZZ74" s="453"/>
      <c r="BAA74" s="452"/>
      <c r="BAB74" s="452"/>
      <c r="BAD74" s="452"/>
      <c r="BAE74" s="452"/>
      <c r="BAF74" s="453"/>
      <c r="BAG74" s="452"/>
      <c r="BAH74" s="452"/>
      <c r="BAJ74" s="452"/>
      <c r="BAK74" s="452"/>
      <c r="BAL74" s="453"/>
      <c r="BAM74" s="452"/>
      <c r="BAN74" s="452"/>
      <c r="BAP74" s="452"/>
      <c r="BAQ74" s="452"/>
      <c r="BAR74" s="453"/>
      <c r="BAS74" s="452"/>
      <c r="BAT74" s="452"/>
      <c r="BAV74" s="452"/>
      <c r="BAW74" s="452"/>
      <c r="BAX74" s="453"/>
      <c r="BAY74" s="452"/>
      <c r="BAZ74" s="452"/>
      <c r="BBB74" s="452"/>
      <c r="BBC74" s="452"/>
      <c r="BBD74" s="453"/>
      <c r="BBE74" s="452"/>
      <c r="BBF74" s="452"/>
      <c r="BBH74" s="452"/>
      <c r="BBI74" s="452"/>
      <c r="BBJ74" s="453"/>
      <c r="BBK74" s="452"/>
      <c r="BBL74" s="452"/>
      <c r="BBN74" s="452"/>
      <c r="BBO74" s="452"/>
      <c r="BBP74" s="453"/>
      <c r="BBQ74" s="452"/>
      <c r="BBR74" s="452"/>
      <c r="BBT74" s="452"/>
      <c r="BBU74" s="452"/>
      <c r="BBV74" s="453"/>
      <c r="BBW74" s="452"/>
      <c r="BBX74" s="452"/>
      <c r="BBZ74" s="452"/>
      <c r="BCA74" s="452"/>
      <c r="BCB74" s="453"/>
      <c r="BCC74" s="452"/>
      <c r="BCD74" s="452"/>
      <c r="BCF74" s="452"/>
      <c r="BCG74" s="452"/>
      <c r="BCH74" s="453"/>
      <c r="BCI74" s="452"/>
      <c r="BCJ74" s="452"/>
      <c r="BCL74" s="452"/>
      <c r="BCM74" s="452"/>
      <c r="BCN74" s="453"/>
      <c r="BCO74" s="452"/>
      <c r="BCP74" s="452"/>
      <c r="BCR74" s="452"/>
      <c r="BCS74" s="452"/>
      <c r="BCT74" s="453"/>
      <c r="BCU74" s="452"/>
      <c r="BCV74" s="452"/>
      <c r="BCX74" s="452"/>
      <c r="BCY74" s="452"/>
      <c r="BCZ74" s="453"/>
      <c r="BDA74" s="452"/>
      <c r="BDB74" s="452"/>
      <c r="BDD74" s="452"/>
      <c r="BDE74" s="452"/>
      <c r="BDF74" s="453"/>
      <c r="BDG74" s="452"/>
      <c r="BDH74" s="452"/>
      <c r="BDJ74" s="452"/>
      <c r="BDK74" s="452"/>
      <c r="BDL74" s="453"/>
      <c r="BDM74" s="452"/>
      <c r="BDN74" s="452"/>
      <c r="BDP74" s="452"/>
      <c r="BDQ74" s="452"/>
      <c r="BDR74" s="453"/>
      <c r="BDS74" s="452"/>
      <c r="BDT74" s="452"/>
      <c r="BDV74" s="452"/>
      <c r="BDW74" s="452"/>
      <c r="BDX74" s="453"/>
      <c r="BDY74" s="452"/>
      <c r="BDZ74" s="452"/>
      <c r="BEB74" s="452"/>
      <c r="BEC74" s="452"/>
      <c r="BED74" s="453"/>
      <c r="BEE74" s="452"/>
      <c r="BEF74" s="452"/>
      <c r="BEH74" s="452"/>
      <c r="BEI74" s="452"/>
      <c r="BEJ74" s="453"/>
      <c r="BEK74" s="452"/>
      <c r="BEL74" s="452"/>
      <c r="BEN74" s="452"/>
      <c r="BEO74" s="452"/>
      <c r="BEP74" s="453"/>
      <c r="BEQ74" s="452"/>
      <c r="BER74" s="452"/>
      <c r="BET74" s="452"/>
      <c r="BEU74" s="452"/>
      <c r="BEV74" s="453"/>
      <c r="BEW74" s="452"/>
      <c r="BEX74" s="452"/>
      <c r="BEZ74" s="452"/>
      <c r="BFA74" s="452"/>
      <c r="BFB74" s="453"/>
      <c r="BFC74" s="452"/>
      <c r="BFD74" s="452"/>
      <c r="BFF74" s="452"/>
      <c r="BFG74" s="452"/>
      <c r="BFH74" s="453"/>
      <c r="BFI74" s="452"/>
      <c r="BFJ74" s="452"/>
      <c r="BFL74" s="452"/>
      <c r="BFM74" s="452"/>
      <c r="BFN74" s="453"/>
      <c r="BFO74" s="452"/>
      <c r="BFP74" s="452"/>
      <c r="BFR74" s="452"/>
      <c r="BFS74" s="452"/>
      <c r="BFT74" s="453"/>
      <c r="BFU74" s="452"/>
      <c r="BFV74" s="452"/>
      <c r="BFX74" s="452"/>
      <c r="BFY74" s="452"/>
      <c r="BFZ74" s="453"/>
      <c r="BGA74" s="452"/>
      <c r="BGB74" s="452"/>
      <c r="BGD74" s="452"/>
      <c r="BGE74" s="452"/>
      <c r="BGF74" s="453"/>
      <c r="BGG74" s="452"/>
      <c r="BGH74" s="452"/>
      <c r="BGJ74" s="452"/>
      <c r="BGK74" s="452"/>
      <c r="BGL74" s="453"/>
      <c r="BGM74" s="452"/>
      <c r="BGN74" s="452"/>
      <c r="BGP74" s="452"/>
      <c r="BGQ74" s="452"/>
      <c r="BGR74" s="453"/>
      <c r="BGS74" s="452"/>
      <c r="BGT74" s="452"/>
      <c r="BGV74" s="452"/>
      <c r="BGW74" s="452"/>
      <c r="BGX74" s="453"/>
      <c r="BGY74" s="452"/>
      <c r="BGZ74" s="452"/>
      <c r="BHB74" s="452"/>
      <c r="BHC74" s="452"/>
      <c r="BHD74" s="453"/>
      <c r="BHE74" s="452"/>
      <c r="BHF74" s="452"/>
      <c r="BHH74" s="452"/>
      <c r="BHI74" s="452"/>
      <c r="BHJ74" s="453"/>
      <c r="BHK74" s="452"/>
      <c r="BHL74" s="452"/>
      <c r="BHN74" s="452"/>
      <c r="BHO74" s="452"/>
      <c r="BHP74" s="453"/>
      <c r="BHQ74" s="452"/>
      <c r="BHR74" s="452"/>
      <c r="BHT74" s="452"/>
      <c r="BHU74" s="452"/>
      <c r="BHV74" s="453"/>
      <c r="BHW74" s="452"/>
      <c r="BHX74" s="452"/>
      <c r="BHZ74" s="452"/>
      <c r="BIA74" s="452"/>
      <c r="BIB74" s="453"/>
      <c r="BIC74" s="452"/>
      <c r="BID74" s="452"/>
      <c r="BIF74" s="452"/>
      <c r="BIG74" s="452"/>
      <c r="BIH74" s="453"/>
      <c r="BII74" s="452"/>
      <c r="BIJ74" s="452"/>
      <c r="BIL74" s="452"/>
      <c r="BIM74" s="452"/>
      <c r="BIN74" s="453"/>
      <c r="BIO74" s="452"/>
      <c r="BIP74" s="452"/>
      <c r="BIR74" s="452"/>
      <c r="BIS74" s="452"/>
      <c r="BIT74" s="453"/>
      <c r="BIU74" s="452"/>
      <c r="BIV74" s="452"/>
      <c r="BIX74" s="452"/>
      <c r="BIY74" s="452"/>
      <c r="BIZ74" s="453"/>
      <c r="BJA74" s="452"/>
      <c r="BJB74" s="452"/>
      <c r="BJD74" s="452"/>
      <c r="BJE74" s="452"/>
      <c r="BJF74" s="453"/>
      <c r="BJG74" s="452"/>
      <c r="BJH74" s="452"/>
      <c r="BJJ74" s="452"/>
      <c r="BJK74" s="452"/>
      <c r="BJL74" s="453"/>
      <c r="BJM74" s="452"/>
      <c r="BJN74" s="452"/>
      <c r="BJP74" s="452"/>
      <c r="BJQ74" s="452"/>
      <c r="BJR74" s="453"/>
      <c r="BJS74" s="452"/>
      <c r="BJT74" s="452"/>
      <c r="BJV74" s="452"/>
      <c r="BJW74" s="452"/>
      <c r="BJX74" s="453"/>
      <c r="BJY74" s="452"/>
      <c r="BJZ74" s="452"/>
      <c r="BKB74" s="452"/>
      <c r="BKC74" s="452"/>
      <c r="BKD74" s="453"/>
      <c r="BKE74" s="452"/>
      <c r="BKF74" s="452"/>
      <c r="BKH74" s="452"/>
      <c r="BKI74" s="452"/>
      <c r="BKJ74" s="453"/>
      <c r="BKK74" s="452"/>
      <c r="BKL74" s="452"/>
      <c r="BKN74" s="452"/>
      <c r="BKO74" s="452"/>
      <c r="BKP74" s="453"/>
      <c r="BKQ74" s="452"/>
      <c r="BKR74" s="452"/>
      <c r="BKT74" s="452"/>
      <c r="BKU74" s="452"/>
      <c r="BKV74" s="453"/>
      <c r="BKW74" s="452"/>
      <c r="BKX74" s="452"/>
      <c r="BKZ74" s="452"/>
      <c r="BLA74" s="452"/>
      <c r="BLB74" s="453"/>
      <c r="BLC74" s="452"/>
      <c r="BLD74" s="452"/>
      <c r="BLF74" s="452"/>
      <c r="BLG74" s="452"/>
      <c r="BLH74" s="453"/>
      <c r="BLI74" s="452"/>
      <c r="BLJ74" s="452"/>
      <c r="BLL74" s="452"/>
      <c r="BLM74" s="452"/>
      <c r="BLN74" s="453"/>
      <c r="BLO74" s="452"/>
      <c r="BLP74" s="452"/>
      <c r="BLR74" s="452"/>
      <c r="BLS74" s="452"/>
      <c r="BLT74" s="453"/>
      <c r="BLU74" s="452"/>
      <c r="BLV74" s="452"/>
      <c r="BLX74" s="452"/>
      <c r="BLY74" s="452"/>
      <c r="BLZ74" s="453"/>
      <c r="BMA74" s="452"/>
      <c r="BMB74" s="452"/>
      <c r="BMD74" s="452"/>
      <c r="BME74" s="452"/>
      <c r="BMF74" s="453"/>
      <c r="BMG74" s="452"/>
      <c r="BMH74" s="452"/>
      <c r="BMJ74" s="452"/>
      <c r="BMK74" s="452"/>
      <c r="BML74" s="453"/>
      <c r="BMM74" s="452"/>
      <c r="BMN74" s="452"/>
      <c r="BMP74" s="452"/>
      <c r="BMQ74" s="452"/>
      <c r="BMR74" s="453"/>
      <c r="BMS74" s="452"/>
      <c r="BMT74" s="452"/>
      <c r="BMV74" s="452"/>
      <c r="BMW74" s="452"/>
      <c r="BMX74" s="453"/>
      <c r="BMY74" s="452"/>
      <c r="BMZ74" s="452"/>
      <c r="BNB74" s="452"/>
      <c r="BNC74" s="452"/>
      <c r="BND74" s="453"/>
      <c r="BNE74" s="452"/>
      <c r="BNF74" s="452"/>
      <c r="BNH74" s="452"/>
      <c r="BNI74" s="452"/>
      <c r="BNJ74" s="453"/>
      <c r="BNK74" s="452"/>
      <c r="BNL74" s="452"/>
      <c r="BNN74" s="452"/>
      <c r="BNO74" s="452"/>
      <c r="BNP74" s="453"/>
      <c r="BNQ74" s="452"/>
      <c r="BNR74" s="452"/>
      <c r="BNT74" s="452"/>
      <c r="BNU74" s="452"/>
      <c r="BNV74" s="453"/>
      <c r="BNW74" s="452"/>
      <c r="BNX74" s="452"/>
      <c r="BNZ74" s="452"/>
      <c r="BOA74" s="452"/>
      <c r="BOB74" s="453"/>
      <c r="BOC74" s="452"/>
      <c r="BOD74" s="452"/>
      <c r="BOF74" s="452"/>
      <c r="BOG74" s="452"/>
      <c r="BOH74" s="453"/>
      <c r="BOI74" s="452"/>
      <c r="BOJ74" s="452"/>
      <c r="BOL74" s="452"/>
      <c r="BOM74" s="452"/>
      <c r="BON74" s="453"/>
      <c r="BOO74" s="452"/>
      <c r="BOP74" s="452"/>
      <c r="BOR74" s="452"/>
      <c r="BOS74" s="452"/>
      <c r="BOT74" s="453"/>
      <c r="BOU74" s="452"/>
      <c r="BOV74" s="452"/>
      <c r="BOX74" s="452"/>
      <c r="BOY74" s="452"/>
      <c r="BOZ74" s="453"/>
      <c r="BPA74" s="452"/>
      <c r="BPB74" s="452"/>
      <c r="BPD74" s="452"/>
      <c r="BPE74" s="452"/>
      <c r="BPF74" s="453"/>
      <c r="BPG74" s="452"/>
      <c r="BPH74" s="452"/>
      <c r="BPJ74" s="452"/>
      <c r="BPK74" s="452"/>
      <c r="BPL74" s="453"/>
      <c r="BPM74" s="452"/>
      <c r="BPN74" s="452"/>
      <c r="BPP74" s="452"/>
      <c r="BPQ74" s="452"/>
      <c r="BPR74" s="453"/>
      <c r="BPS74" s="452"/>
      <c r="BPT74" s="452"/>
      <c r="BPV74" s="452"/>
      <c r="BPW74" s="452"/>
      <c r="BPX74" s="453"/>
      <c r="BPY74" s="452"/>
      <c r="BPZ74" s="452"/>
      <c r="BQB74" s="452"/>
      <c r="BQC74" s="452"/>
      <c r="BQD74" s="453"/>
      <c r="BQE74" s="452"/>
      <c r="BQF74" s="452"/>
      <c r="BQH74" s="452"/>
      <c r="BQI74" s="452"/>
      <c r="BQJ74" s="453"/>
      <c r="BQK74" s="452"/>
      <c r="BQL74" s="452"/>
      <c r="BQN74" s="452"/>
      <c r="BQO74" s="452"/>
      <c r="BQP74" s="453"/>
      <c r="BQQ74" s="452"/>
      <c r="BQR74" s="452"/>
      <c r="BQT74" s="452"/>
      <c r="BQU74" s="452"/>
      <c r="BQV74" s="453"/>
      <c r="BQW74" s="452"/>
      <c r="BQX74" s="452"/>
      <c r="BQZ74" s="452"/>
      <c r="BRA74" s="452"/>
      <c r="BRB74" s="453"/>
      <c r="BRC74" s="452"/>
      <c r="BRD74" s="452"/>
      <c r="BRF74" s="452"/>
      <c r="BRG74" s="452"/>
      <c r="BRH74" s="453"/>
      <c r="BRI74" s="452"/>
      <c r="BRJ74" s="452"/>
      <c r="BRL74" s="452"/>
      <c r="BRM74" s="452"/>
      <c r="BRN74" s="453"/>
      <c r="BRO74" s="452"/>
      <c r="BRP74" s="452"/>
      <c r="BRR74" s="452"/>
      <c r="BRS74" s="452"/>
      <c r="BRT74" s="453"/>
      <c r="BRU74" s="452"/>
      <c r="BRV74" s="452"/>
      <c r="BRX74" s="452"/>
      <c r="BRY74" s="452"/>
      <c r="BRZ74" s="453"/>
      <c r="BSA74" s="452"/>
      <c r="BSB74" s="452"/>
      <c r="BSD74" s="452"/>
      <c r="BSE74" s="452"/>
      <c r="BSF74" s="453"/>
      <c r="BSG74" s="452"/>
      <c r="BSH74" s="452"/>
      <c r="BSJ74" s="452"/>
      <c r="BSK74" s="452"/>
      <c r="BSL74" s="453"/>
      <c r="BSM74" s="452"/>
      <c r="BSN74" s="452"/>
      <c r="BSP74" s="452"/>
      <c r="BSQ74" s="452"/>
      <c r="BSR74" s="453"/>
      <c r="BSS74" s="452"/>
      <c r="BST74" s="452"/>
      <c r="BSV74" s="452"/>
      <c r="BSW74" s="452"/>
      <c r="BSX74" s="453"/>
      <c r="BSY74" s="452"/>
      <c r="BSZ74" s="452"/>
      <c r="BTB74" s="452"/>
      <c r="BTC74" s="452"/>
      <c r="BTD74" s="453"/>
      <c r="BTE74" s="452"/>
      <c r="BTF74" s="452"/>
      <c r="BTH74" s="452"/>
      <c r="BTI74" s="452"/>
      <c r="BTJ74" s="453"/>
      <c r="BTK74" s="452"/>
      <c r="BTL74" s="452"/>
      <c r="BTN74" s="452"/>
      <c r="BTO74" s="452"/>
      <c r="BTP74" s="453"/>
      <c r="BTQ74" s="452"/>
      <c r="BTR74" s="452"/>
      <c r="BTT74" s="452"/>
      <c r="BTU74" s="452"/>
      <c r="BTV74" s="453"/>
      <c r="BTW74" s="452"/>
      <c r="BTX74" s="452"/>
      <c r="BTZ74" s="452"/>
      <c r="BUA74" s="452"/>
      <c r="BUB74" s="453"/>
      <c r="BUC74" s="452"/>
      <c r="BUD74" s="452"/>
      <c r="BUF74" s="452"/>
      <c r="BUG74" s="452"/>
      <c r="BUH74" s="453"/>
      <c r="BUI74" s="452"/>
      <c r="BUJ74" s="452"/>
      <c r="BUL74" s="452"/>
      <c r="BUM74" s="452"/>
      <c r="BUN74" s="453"/>
      <c r="BUO74" s="452"/>
      <c r="BUP74" s="452"/>
      <c r="BUR74" s="452"/>
      <c r="BUS74" s="452"/>
      <c r="BUT74" s="453"/>
      <c r="BUU74" s="452"/>
      <c r="BUV74" s="452"/>
      <c r="BUX74" s="452"/>
      <c r="BUY74" s="452"/>
      <c r="BUZ74" s="453"/>
      <c r="BVA74" s="452"/>
      <c r="BVB74" s="452"/>
      <c r="BVD74" s="452"/>
      <c r="BVE74" s="452"/>
      <c r="BVF74" s="453"/>
      <c r="BVG74" s="452"/>
      <c r="BVH74" s="452"/>
      <c r="BVJ74" s="452"/>
      <c r="BVK74" s="452"/>
      <c r="BVL74" s="453"/>
      <c r="BVM74" s="452"/>
      <c r="BVN74" s="452"/>
      <c r="BVP74" s="452"/>
      <c r="BVQ74" s="452"/>
      <c r="BVR74" s="453"/>
      <c r="BVS74" s="452"/>
      <c r="BVT74" s="452"/>
      <c r="BVV74" s="452"/>
      <c r="BVW74" s="452"/>
      <c r="BVX74" s="453"/>
      <c r="BVY74" s="452"/>
      <c r="BVZ74" s="452"/>
      <c r="BWB74" s="452"/>
      <c r="BWC74" s="452"/>
      <c r="BWD74" s="453"/>
      <c r="BWE74" s="452"/>
      <c r="BWF74" s="452"/>
      <c r="BWH74" s="452"/>
      <c r="BWI74" s="452"/>
      <c r="BWJ74" s="453"/>
      <c r="BWK74" s="452"/>
      <c r="BWL74" s="452"/>
      <c r="BWN74" s="452"/>
      <c r="BWO74" s="452"/>
      <c r="BWP74" s="453"/>
      <c r="BWQ74" s="452"/>
      <c r="BWR74" s="452"/>
      <c r="BWT74" s="452"/>
      <c r="BWU74" s="452"/>
      <c r="BWV74" s="453"/>
      <c r="BWW74" s="452"/>
      <c r="BWX74" s="452"/>
      <c r="BWZ74" s="452"/>
      <c r="BXA74" s="452"/>
      <c r="BXB74" s="453"/>
      <c r="BXC74" s="452"/>
      <c r="BXD74" s="452"/>
      <c r="BXF74" s="452"/>
      <c r="BXG74" s="452"/>
      <c r="BXH74" s="453"/>
      <c r="BXI74" s="452"/>
      <c r="BXJ74" s="452"/>
      <c r="BXL74" s="452"/>
      <c r="BXM74" s="452"/>
      <c r="BXN74" s="453"/>
      <c r="BXO74" s="452"/>
      <c r="BXP74" s="452"/>
      <c r="BXR74" s="452"/>
      <c r="BXS74" s="452"/>
      <c r="BXT74" s="453"/>
      <c r="BXU74" s="452"/>
      <c r="BXV74" s="452"/>
      <c r="BXX74" s="452"/>
      <c r="BXY74" s="452"/>
      <c r="BXZ74" s="453"/>
      <c r="BYA74" s="452"/>
      <c r="BYB74" s="452"/>
      <c r="BYD74" s="452"/>
      <c r="BYE74" s="452"/>
      <c r="BYF74" s="453"/>
      <c r="BYG74" s="452"/>
      <c r="BYH74" s="452"/>
      <c r="BYJ74" s="452"/>
      <c r="BYK74" s="452"/>
      <c r="BYL74" s="453"/>
      <c r="BYM74" s="452"/>
      <c r="BYN74" s="452"/>
      <c r="BYP74" s="452"/>
      <c r="BYQ74" s="452"/>
      <c r="BYR74" s="453"/>
      <c r="BYS74" s="452"/>
      <c r="BYT74" s="452"/>
      <c r="BYV74" s="452"/>
      <c r="BYW74" s="452"/>
      <c r="BYX74" s="453"/>
      <c r="BYY74" s="452"/>
      <c r="BYZ74" s="452"/>
      <c r="BZB74" s="452"/>
      <c r="BZC74" s="452"/>
      <c r="BZD74" s="453"/>
      <c r="BZE74" s="452"/>
      <c r="BZF74" s="452"/>
      <c r="BZH74" s="452"/>
      <c r="BZI74" s="452"/>
      <c r="BZJ74" s="453"/>
      <c r="BZK74" s="452"/>
      <c r="BZL74" s="452"/>
      <c r="BZN74" s="452"/>
      <c r="BZO74" s="452"/>
      <c r="BZP74" s="453"/>
      <c r="BZQ74" s="452"/>
      <c r="BZR74" s="452"/>
      <c r="BZT74" s="452"/>
      <c r="BZU74" s="452"/>
      <c r="BZV74" s="453"/>
      <c r="BZW74" s="452"/>
      <c r="BZX74" s="452"/>
      <c r="BZZ74" s="452"/>
      <c r="CAA74" s="452"/>
      <c r="CAB74" s="453"/>
      <c r="CAC74" s="452"/>
      <c r="CAD74" s="452"/>
      <c r="CAF74" s="452"/>
      <c r="CAG74" s="452"/>
      <c r="CAH74" s="453"/>
      <c r="CAI74" s="452"/>
      <c r="CAJ74" s="452"/>
      <c r="CAL74" s="452"/>
      <c r="CAM74" s="452"/>
      <c r="CAN74" s="453"/>
      <c r="CAO74" s="452"/>
      <c r="CAP74" s="452"/>
      <c r="CAR74" s="452"/>
      <c r="CAS74" s="452"/>
      <c r="CAT74" s="453"/>
      <c r="CAU74" s="452"/>
      <c r="CAV74" s="452"/>
      <c r="CAX74" s="452"/>
      <c r="CAY74" s="452"/>
      <c r="CAZ74" s="453"/>
      <c r="CBA74" s="452"/>
      <c r="CBB74" s="452"/>
      <c r="CBD74" s="452"/>
      <c r="CBE74" s="452"/>
      <c r="CBF74" s="453"/>
      <c r="CBG74" s="452"/>
      <c r="CBH74" s="452"/>
      <c r="CBJ74" s="452"/>
      <c r="CBK74" s="452"/>
      <c r="CBL74" s="453"/>
      <c r="CBM74" s="452"/>
      <c r="CBN74" s="452"/>
      <c r="CBP74" s="452"/>
      <c r="CBQ74" s="452"/>
      <c r="CBR74" s="453"/>
      <c r="CBS74" s="452"/>
      <c r="CBT74" s="452"/>
      <c r="CBV74" s="452"/>
      <c r="CBW74" s="452"/>
      <c r="CBX74" s="453"/>
      <c r="CBY74" s="452"/>
      <c r="CBZ74" s="452"/>
      <c r="CCB74" s="452"/>
      <c r="CCC74" s="452"/>
      <c r="CCD74" s="453"/>
      <c r="CCE74" s="452"/>
      <c r="CCF74" s="452"/>
      <c r="CCH74" s="452"/>
      <c r="CCI74" s="452"/>
      <c r="CCJ74" s="453"/>
      <c r="CCK74" s="452"/>
      <c r="CCL74" s="452"/>
      <c r="CCN74" s="452"/>
      <c r="CCO74" s="452"/>
      <c r="CCP74" s="453"/>
      <c r="CCQ74" s="452"/>
      <c r="CCR74" s="452"/>
      <c r="CCT74" s="452"/>
      <c r="CCU74" s="452"/>
      <c r="CCV74" s="453"/>
      <c r="CCW74" s="452"/>
      <c r="CCX74" s="452"/>
      <c r="CCZ74" s="452"/>
      <c r="CDA74" s="452"/>
      <c r="CDB74" s="453"/>
      <c r="CDC74" s="452"/>
      <c r="CDD74" s="452"/>
      <c r="CDF74" s="452"/>
      <c r="CDG74" s="452"/>
      <c r="CDH74" s="453"/>
      <c r="CDI74" s="452"/>
      <c r="CDJ74" s="452"/>
      <c r="CDL74" s="452"/>
      <c r="CDM74" s="452"/>
      <c r="CDN74" s="453"/>
      <c r="CDO74" s="452"/>
      <c r="CDP74" s="452"/>
      <c r="CDR74" s="452"/>
      <c r="CDS74" s="452"/>
      <c r="CDT74" s="453"/>
      <c r="CDU74" s="452"/>
      <c r="CDV74" s="452"/>
      <c r="CDX74" s="452"/>
      <c r="CDY74" s="452"/>
      <c r="CDZ74" s="453"/>
      <c r="CEA74" s="452"/>
      <c r="CEB74" s="452"/>
      <c r="CED74" s="452"/>
      <c r="CEE74" s="452"/>
      <c r="CEF74" s="453"/>
      <c r="CEG74" s="452"/>
      <c r="CEH74" s="452"/>
      <c r="CEJ74" s="452"/>
      <c r="CEK74" s="452"/>
      <c r="CEL74" s="453"/>
      <c r="CEM74" s="452"/>
      <c r="CEN74" s="452"/>
      <c r="CEP74" s="452"/>
      <c r="CEQ74" s="452"/>
      <c r="CER74" s="453"/>
      <c r="CES74" s="452"/>
      <c r="CET74" s="452"/>
      <c r="CEV74" s="452"/>
      <c r="CEW74" s="452"/>
      <c r="CEX74" s="453"/>
      <c r="CEY74" s="452"/>
      <c r="CEZ74" s="452"/>
      <c r="CFB74" s="452"/>
      <c r="CFC74" s="452"/>
      <c r="CFD74" s="453"/>
      <c r="CFE74" s="452"/>
      <c r="CFF74" s="452"/>
      <c r="CFH74" s="452"/>
      <c r="CFI74" s="452"/>
      <c r="CFJ74" s="453"/>
      <c r="CFK74" s="452"/>
      <c r="CFL74" s="452"/>
      <c r="CFN74" s="452"/>
      <c r="CFO74" s="452"/>
      <c r="CFP74" s="453"/>
      <c r="CFQ74" s="452"/>
      <c r="CFR74" s="452"/>
      <c r="CFT74" s="452"/>
      <c r="CFU74" s="452"/>
      <c r="CFV74" s="453"/>
      <c r="CFW74" s="452"/>
      <c r="CFX74" s="452"/>
      <c r="CFZ74" s="452"/>
      <c r="CGA74" s="452"/>
      <c r="CGB74" s="453"/>
      <c r="CGC74" s="452"/>
      <c r="CGD74" s="452"/>
      <c r="CGF74" s="452"/>
      <c r="CGG74" s="452"/>
      <c r="CGH74" s="453"/>
      <c r="CGI74" s="452"/>
      <c r="CGJ74" s="452"/>
      <c r="CGL74" s="452"/>
      <c r="CGM74" s="452"/>
      <c r="CGN74" s="453"/>
      <c r="CGO74" s="452"/>
      <c r="CGP74" s="452"/>
      <c r="CGR74" s="452"/>
      <c r="CGS74" s="452"/>
      <c r="CGT74" s="453"/>
      <c r="CGU74" s="452"/>
      <c r="CGV74" s="452"/>
      <c r="CGX74" s="452"/>
      <c r="CGY74" s="452"/>
      <c r="CGZ74" s="453"/>
      <c r="CHA74" s="452"/>
      <c r="CHB74" s="452"/>
      <c r="CHD74" s="452"/>
      <c r="CHE74" s="452"/>
      <c r="CHF74" s="453"/>
      <c r="CHG74" s="452"/>
      <c r="CHH74" s="452"/>
      <c r="CHJ74" s="452"/>
      <c r="CHK74" s="452"/>
      <c r="CHL74" s="453"/>
      <c r="CHM74" s="452"/>
      <c r="CHN74" s="452"/>
      <c r="CHP74" s="452"/>
      <c r="CHQ74" s="452"/>
      <c r="CHR74" s="453"/>
      <c r="CHS74" s="452"/>
      <c r="CHT74" s="452"/>
      <c r="CHV74" s="452"/>
      <c r="CHW74" s="452"/>
      <c r="CHX74" s="453"/>
      <c r="CHY74" s="452"/>
      <c r="CHZ74" s="452"/>
      <c r="CIB74" s="452"/>
      <c r="CIC74" s="452"/>
      <c r="CID74" s="453"/>
      <c r="CIE74" s="452"/>
      <c r="CIF74" s="452"/>
      <c r="CIH74" s="452"/>
      <c r="CII74" s="452"/>
      <c r="CIJ74" s="453"/>
      <c r="CIK74" s="452"/>
      <c r="CIL74" s="452"/>
      <c r="CIN74" s="452"/>
      <c r="CIO74" s="452"/>
      <c r="CIP74" s="453"/>
      <c r="CIQ74" s="452"/>
      <c r="CIR74" s="452"/>
      <c r="CIT74" s="452"/>
      <c r="CIU74" s="452"/>
      <c r="CIV74" s="453"/>
      <c r="CIW74" s="452"/>
      <c r="CIX74" s="452"/>
      <c r="CIZ74" s="452"/>
      <c r="CJA74" s="452"/>
      <c r="CJB74" s="453"/>
      <c r="CJC74" s="452"/>
      <c r="CJD74" s="452"/>
      <c r="CJF74" s="452"/>
      <c r="CJG74" s="452"/>
      <c r="CJH74" s="453"/>
      <c r="CJI74" s="452"/>
      <c r="CJJ74" s="452"/>
      <c r="CJL74" s="452"/>
      <c r="CJM74" s="452"/>
      <c r="CJN74" s="453"/>
      <c r="CJO74" s="452"/>
      <c r="CJP74" s="452"/>
      <c r="CJR74" s="452"/>
      <c r="CJS74" s="452"/>
      <c r="CJT74" s="453"/>
      <c r="CJU74" s="452"/>
      <c r="CJV74" s="452"/>
      <c r="CJX74" s="452"/>
      <c r="CJY74" s="452"/>
      <c r="CJZ74" s="453"/>
      <c r="CKA74" s="452"/>
      <c r="CKB74" s="452"/>
      <c r="CKD74" s="452"/>
      <c r="CKE74" s="452"/>
      <c r="CKF74" s="453"/>
      <c r="CKG74" s="452"/>
      <c r="CKH74" s="452"/>
      <c r="CKJ74" s="452"/>
      <c r="CKK74" s="452"/>
      <c r="CKL74" s="453"/>
      <c r="CKM74" s="452"/>
      <c r="CKN74" s="452"/>
      <c r="CKP74" s="452"/>
      <c r="CKQ74" s="452"/>
      <c r="CKR74" s="453"/>
      <c r="CKS74" s="452"/>
      <c r="CKT74" s="452"/>
      <c r="CKV74" s="452"/>
      <c r="CKW74" s="452"/>
      <c r="CKX74" s="453"/>
      <c r="CKY74" s="452"/>
      <c r="CKZ74" s="452"/>
      <c r="CLB74" s="452"/>
      <c r="CLC74" s="452"/>
      <c r="CLD74" s="453"/>
      <c r="CLE74" s="452"/>
      <c r="CLF74" s="452"/>
      <c r="CLH74" s="452"/>
      <c r="CLI74" s="452"/>
      <c r="CLJ74" s="453"/>
      <c r="CLK74" s="452"/>
      <c r="CLL74" s="452"/>
      <c r="CLN74" s="452"/>
      <c r="CLO74" s="452"/>
      <c r="CLP74" s="453"/>
      <c r="CLQ74" s="452"/>
      <c r="CLR74" s="452"/>
      <c r="CLT74" s="452"/>
      <c r="CLU74" s="452"/>
      <c r="CLV74" s="453"/>
      <c r="CLW74" s="452"/>
      <c r="CLX74" s="452"/>
      <c r="CLZ74" s="452"/>
      <c r="CMA74" s="452"/>
      <c r="CMB74" s="453"/>
      <c r="CMC74" s="452"/>
      <c r="CMD74" s="452"/>
      <c r="CMF74" s="452"/>
      <c r="CMG74" s="452"/>
      <c r="CMH74" s="453"/>
      <c r="CMI74" s="452"/>
      <c r="CMJ74" s="452"/>
      <c r="CML74" s="452"/>
      <c r="CMM74" s="452"/>
      <c r="CMN74" s="453"/>
      <c r="CMO74" s="452"/>
      <c r="CMP74" s="452"/>
      <c r="CMR74" s="452"/>
      <c r="CMS74" s="452"/>
      <c r="CMT74" s="453"/>
      <c r="CMU74" s="452"/>
      <c r="CMV74" s="452"/>
      <c r="CMX74" s="452"/>
      <c r="CMY74" s="452"/>
      <c r="CMZ74" s="453"/>
      <c r="CNA74" s="452"/>
      <c r="CNB74" s="452"/>
      <c r="CND74" s="452"/>
      <c r="CNE74" s="452"/>
      <c r="CNF74" s="453"/>
      <c r="CNG74" s="452"/>
      <c r="CNH74" s="452"/>
      <c r="CNJ74" s="452"/>
      <c r="CNK74" s="452"/>
      <c r="CNL74" s="453"/>
      <c r="CNM74" s="452"/>
      <c r="CNN74" s="452"/>
      <c r="CNP74" s="452"/>
      <c r="CNQ74" s="452"/>
      <c r="CNR74" s="453"/>
      <c r="CNS74" s="452"/>
      <c r="CNT74" s="452"/>
      <c r="CNV74" s="452"/>
      <c r="CNW74" s="452"/>
      <c r="CNX74" s="453"/>
      <c r="CNY74" s="452"/>
      <c r="CNZ74" s="452"/>
      <c r="COB74" s="452"/>
      <c r="COC74" s="452"/>
      <c r="COD74" s="453"/>
      <c r="COE74" s="452"/>
      <c r="COF74" s="452"/>
      <c r="COH74" s="452"/>
      <c r="COI74" s="452"/>
      <c r="COJ74" s="453"/>
      <c r="COK74" s="452"/>
      <c r="COL74" s="452"/>
      <c r="CON74" s="452"/>
      <c r="COO74" s="452"/>
      <c r="COP74" s="453"/>
      <c r="COQ74" s="452"/>
      <c r="COR74" s="452"/>
      <c r="COT74" s="452"/>
      <c r="COU74" s="452"/>
      <c r="COV74" s="453"/>
      <c r="COW74" s="452"/>
      <c r="COX74" s="452"/>
      <c r="COZ74" s="452"/>
      <c r="CPA74" s="452"/>
      <c r="CPB74" s="453"/>
      <c r="CPC74" s="452"/>
      <c r="CPD74" s="452"/>
      <c r="CPF74" s="452"/>
      <c r="CPG74" s="452"/>
      <c r="CPH74" s="453"/>
      <c r="CPI74" s="452"/>
      <c r="CPJ74" s="452"/>
      <c r="CPL74" s="452"/>
      <c r="CPM74" s="452"/>
      <c r="CPN74" s="453"/>
      <c r="CPO74" s="452"/>
      <c r="CPP74" s="452"/>
      <c r="CPR74" s="452"/>
      <c r="CPS74" s="452"/>
      <c r="CPT74" s="453"/>
      <c r="CPU74" s="452"/>
      <c r="CPV74" s="452"/>
      <c r="CPX74" s="452"/>
      <c r="CPY74" s="452"/>
      <c r="CPZ74" s="453"/>
      <c r="CQA74" s="452"/>
      <c r="CQB74" s="452"/>
      <c r="CQD74" s="452"/>
      <c r="CQE74" s="452"/>
      <c r="CQF74" s="453"/>
      <c r="CQG74" s="452"/>
      <c r="CQH74" s="452"/>
      <c r="CQJ74" s="452"/>
      <c r="CQK74" s="452"/>
      <c r="CQL74" s="453"/>
      <c r="CQM74" s="452"/>
      <c r="CQN74" s="452"/>
      <c r="CQP74" s="452"/>
      <c r="CQQ74" s="452"/>
      <c r="CQR74" s="453"/>
      <c r="CQS74" s="452"/>
      <c r="CQT74" s="452"/>
      <c r="CQV74" s="452"/>
      <c r="CQW74" s="452"/>
      <c r="CQX74" s="453"/>
      <c r="CQY74" s="452"/>
      <c r="CQZ74" s="452"/>
      <c r="CRB74" s="452"/>
      <c r="CRC74" s="452"/>
      <c r="CRD74" s="453"/>
      <c r="CRE74" s="452"/>
      <c r="CRF74" s="452"/>
      <c r="CRH74" s="452"/>
      <c r="CRI74" s="452"/>
      <c r="CRJ74" s="453"/>
      <c r="CRK74" s="452"/>
      <c r="CRL74" s="452"/>
      <c r="CRN74" s="452"/>
      <c r="CRO74" s="452"/>
      <c r="CRP74" s="453"/>
      <c r="CRQ74" s="452"/>
      <c r="CRR74" s="452"/>
      <c r="CRT74" s="452"/>
      <c r="CRU74" s="452"/>
      <c r="CRV74" s="453"/>
      <c r="CRW74" s="452"/>
      <c r="CRX74" s="452"/>
      <c r="CRZ74" s="452"/>
      <c r="CSA74" s="452"/>
      <c r="CSB74" s="453"/>
      <c r="CSC74" s="452"/>
      <c r="CSD74" s="452"/>
      <c r="CSF74" s="452"/>
      <c r="CSG74" s="452"/>
      <c r="CSH74" s="453"/>
      <c r="CSI74" s="452"/>
      <c r="CSJ74" s="452"/>
      <c r="CSL74" s="452"/>
      <c r="CSM74" s="452"/>
      <c r="CSN74" s="453"/>
      <c r="CSO74" s="452"/>
      <c r="CSP74" s="452"/>
      <c r="CSR74" s="452"/>
      <c r="CSS74" s="452"/>
      <c r="CST74" s="453"/>
      <c r="CSU74" s="452"/>
      <c r="CSV74" s="452"/>
      <c r="CSX74" s="452"/>
      <c r="CSY74" s="452"/>
      <c r="CSZ74" s="453"/>
      <c r="CTA74" s="452"/>
      <c r="CTB74" s="452"/>
      <c r="CTD74" s="452"/>
      <c r="CTE74" s="452"/>
      <c r="CTF74" s="453"/>
      <c r="CTG74" s="452"/>
      <c r="CTH74" s="452"/>
      <c r="CTJ74" s="452"/>
      <c r="CTK74" s="452"/>
      <c r="CTL74" s="453"/>
      <c r="CTM74" s="452"/>
      <c r="CTN74" s="452"/>
      <c r="CTP74" s="452"/>
      <c r="CTQ74" s="452"/>
      <c r="CTR74" s="453"/>
      <c r="CTS74" s="452"/>
      <c r="CTT74" s="452"/>
      <c r="CTV74" s="452"/>
      <c r="CTW74" s="452"/>
      <c r="CTX74" s="453"/>
      <c r="CTY74" s="452"/>
      <c r="CTZ74" s="452"/>
      <c r="CUB74" s="452"/>
      <c r="CUC74" s="452"/>
      <c r="CUD74" s="453"/>
      <c r="CUE74" s="452"/>
      <c r="CUF74" s="452"/>
      <c r="CUH74" s="452"/>
      <c r="CUI74" s="452"/>
      <c r="CUJ74" s="453"/>
      <c r="CUK74" s="452"/>
      <c r="CUL74" s="452"/>
      <c r="CUN74" s="452"/>
      <c r="CUO74" s="452"/>
      <c r="CUP74" s="453"/>
      <c r="CUQ74" s="452"/>
      <c r="CUR74" s="452"/>
      <c r="CUT74" s="452"/>
      <c r="CUU74" s="452"/>
      <c r="CUV74" s="453"/>
      <c r="CUW74" s="452"/>
      <c r="CUX74" s="452"/>
      <c r="CUZ74" s="452"/>
      <c r="CVA74" s="452"/>
      <c r="CVB74" s="453"/>
      <c r="CVC74" s="452"/>
      <c r="CVD74" s="452"/>
      <c r="CVF74" s="452"/>
      <c r="CVG74" s="452"/>
      <c r="CVH74" s="453"/>
      <c r="CVI74" s="452"/>
      <c r="CVJ74" s="452"/>
      <c r="CVL74" s="452"/>
      <c r="CVM74" s="452"/>
      <c r="CVN74" s="453"/>
      <c r="CVO74" s="452"/>
      <c r="CVP74" s="452"/>
      <c r="CVR74" s="452"/>
      <c r="CVS74" s="452"/>
      <c r="CVT74" s="453"/>
      <c r="CVU74" s="452"/>
      <c r="CVV74" s="452"/>
      <c r="CVX74" s="452"/>
      <c r="CVY74" s="452"/>
      <c r="CVZ74" s="453"/>
      <c r="CWA74" s="452"/>
      <c r="CWB74" s="452"/>
      <c r="CWD74" s="452"/>
      <c r="CWE74" s="452"/>
      <c r="CWF74" s="453"/>
      <c r="CWG74" s="452"/>
      <c r="CWH74" s="452"/>
      <c r="CWJ74" s="452"/>
      <c r="CWK74" s="452"/>
      <c r="CWL74" s="453"/>
      <c r="CWM74" s="452"/>
      <c r="CWN74" s="452"/>
      <c r="CWP74" s="452"/>
      <c r="CWQ74" s="452"/>
      <c r="CWR74" s="453"/>
      <c r="CWS74" s="452"/>
      <c r="CWT74" s="452"/>
      <c r="CWV74" s="452"/>
      <c r="CWW74" s="452"/>
      <c r="CWX74" s="453"/>
      <c r="CWY74" s="452"/>
      <c r="CWZ74" s="452"/>
      <c r="CXB74" s="452"/>
      <c r="CXC74" s="452"/>
      <c r="CXD74" s="453"/>
      <c r="CXE74" s="452"/>
      <c r="CXF74" s="452"/>
      <c r="CXH74" s="452"/>
      <c r="CXI74" s="452"/>
      <c r="CXJ74" s="453"/>
      <c r="CXK74" s="452"/>
      <c r="CXL74" s="452"/>
      <c r="CXN74" s="452"/>
      <c r="CXO74" s="452"/>
      <c r="CXP74" s="453"/>
      <c r="CXQ74" s="452"/>
      <c r="CXR74" s="452"/>
      <c r="CXT74" s="452"/>
      <c r="CXU74" s="452"/>
      <c r="CXV74" s="453"/>
      <c r="CXW74" s="452"/>
      <c r="CXX74" s="452"/>
      <c r="CXZ74" s="452"/>
      <c r="CYA74" s="452"/>
      <c r="CYB74" s="453"/>
      <c r="CYC74" s="452"/>
      <c r="CYD74" s="452"/>
      <c r="CYF74" s="452"/>
      <c r="CYG74" s="452"/>
      <c r="CYH74" s="453"/>
      <c r="CYI74" s="452"/>
      <c r="CYJ74" s="452"/>
      <c r="CYL74" s="452"/>
      <c r="CYM74" s="452"/>
      <c r="CYN74" s="453"/>
      <c r="CYO74" s="452"/>
      <c r="CYP74" s="452"/>
      <c r="CYR74" s="452"/>
      <c r="CYS74" s="452"/>
      <c r="CYT74" s="453"/>
      <c r="CYU74" s="452"/>
      <c r="CYV74" s="452"/>
      <c r="CYX74" s="452"/>
      <c r="CYY74" s="452"/>
      <c r="CYZ74" s="453"/>
      <c r="CZA74" s="452"/>
      <c r="CZB74" s="452"/>
      <c r="CZD74" s="452"/>
      <c r="CZE74" s="452"/>
      <c r="CZF74" s="453"/>
      <c r="CZG74" s="452"/>
      <c r="CZH74" s="452"/>
      <c r="CZJ74" s="452"/>
      <c r="CZK74" s="452"/>
      <c r="CZL74" s="453"/>
      <c r="CZM74" s="452"/>
      <c r="CZN74" s="452"/>
      <c r="CZP74" s="452"/>
      <c r="CZQ74" s="452"/>
      <c r="CZR74" s="453"/>
      <c r="CZS74" s="452"/>
      <c r="CZT74" s="452"/>
      <c r="CZV74" s="452"/>
      <c r="CZW74" s="452"/>
      <c r="CZX74" s="453"/>
      <c r="CZY74" s="452"/>
      <c r="CZZ74" s="452"/>
      <c r="DAB74" s="452"/>
      <c r="DAC74" s="452"/>
      <c r="DAD74" s="453"/>
      <c r="DAE74" s="452"/>
      <c r="DAF74" s="452"/>
      <c r="DAH74" s="452"/>
      <c r="DAI74" s="452"/>
      <c r="DAJ74" s="453"/>
      <c r="DAK74" s="452"/>
      <c r="DAL74" s="452"/>
      <c r="DAN74" s="452"/>
      <c r="DAO74" s="452"/>
      <c r="DAP74" s="453"/>
      <c r="DAQ74" s="452"/>
      <c r="DAR74" s="452"/>
      <c r="DAT74" s="452"/>
      <c r="DAU74" s="452"/>
      <c r="DAV74" s="453"/>
      <c r="DAW74" s="452"/>
      <c r="DAX74" s="452"/>
      <c r="DAZ74" s="452"/>
      <c r="DBA74" s="452"/>
      <c r="DBB74" s="453"/>
      <c r="DBC74" s="452"/>
      <c r="DBD74" s="452"/>
      <c r="DBF74" s="452"/>
      <c r="DBG74" s="452"/>
      <c r="DBH74" s="453"/>
      <c r="DBI74" s="452"/>
      <c r="DBJ74" s="452"/>
      <c r="DBL74" s="452"/>
      <c r="DBM74" s="452"/>
      <c r="DBN74" s="453"/>
      <c r="DBO74" s="452"/>
      <c r="DBP74" s="452"/>
      <c r="DBR74" s="452"/>
      <c r="DBS74" s="452"/>
      <c r="DBT74" s="453"/>
      <c r="DBU74" s="452"/>
      <c r="DBV74" s="452"/>
      <c r="DBX74" s="452"/>
      <c r="DBY74" s="452"/>
      <c r="DBZ74" s="453"/>
      <c r="DCA74" s="452"/>
      <c r="DCB74" s="452"/>
      <c r="DCD74" s="452"/>
      <c r="DCE74" s="452"/>
      <c r="DCF74" s="453"/>
      <c r="DCG74" s="452"/>
      <c r="DCH74" s="452"/>
      <c r="DCJ74" s="452"/>
      <c r="DCK74" s="452"/>
      <c r="DCL74" s="453"/>
      <c r="DCM74" s="452"/>
      <c r="DCN74" s="452"/>
      <c r="DCP74" s="452"/>
      <c r="DCQ74" s="452"/>
      <c r="DCR74" s="453"/>
      <c r="DCS74" s="452"/>
      <c r="DCT74" s="452"/>
      <c r="DCV74" s="452"/>
      <c r="DCW74" s="452"/>
      <c r="DCX74" s="453"/>
      <c r="DCY74" s="452"/>
      <c r="DCZ74" s="452"/>
      <c r="DDB74" s="452"/>
      <c r="DDC74" s="452"/>
      <c r="DDD74" s="453"/>
      <c r="DDE74" s="452"/>
      <c r="DDF74" s="452"/>
      <c r="DDH74" s="452"/>
      <c r="DDI74" s="452"/>
      <c r="DDJ74" s="453"/>
      <c r="DDK74" s="452"/>
      <c r="DDL74" s="452"/>
      <c r="DDN74" s="452"/>
      <c r="DDO74" s="452"/>
      <c r="DDP74" s="453"/>
      <c r="DDQ74" s="452"/>
      <c r="DDR74" s="452"/>
      <c r="DDT74" s="452"/>
      <c r="DDU74" s="452"/>
      <c r="DDV74" s="453"/>
      <c r="DDW74" s="452"/>
      <c r="DDX74" s="452"/>
      <c r="DDZ74" s="452"/>
      <c r="DEA74" s="452"/>
      <c r="DEB74" s="453"/>
      <c r="DEC74" s="452"/>
      <c r="DED74" s="452"/>
      <c r="DEF74" s="452"/>
      <c r="DEG74" s="452"/>
      <c r="DEH74" s="453"/>
      <c r="DEI74" s="452"/>
      <c r="DEJ74" s="452"/>
      <c r="DEL74" s="452"/>
      <c r="DEM74" s="452"/>
      <c r="DEN74" s="453"/>
      <c r="DEO74" s="452"/>
      <c r="DEP74" s="452"/>
      <c r="DER74" s="452"/>
      <c r="DES74" s="452"/>
      <c r="DET74" s="453"/>
      <c r="DEU74" s="452"/>
      <c r="DEV74" s="452"/>
      <c r="DEX74" s="452"/>
      <c r="DEY74" s="452"/>
      <c r="DEZ74" s="453"/>
      <c r="DFA74" s="452"/>
      <c r="DFB74" s="452"/>
      <c r="DFD74" s="452"/>
      <c r="DFE74" s="452"/>
      <c r="DFF74" s="453"/>
      <c r="DFG74" s="452"/>
      <c r="DFH74" s="452"/>
      <c r="DFJ74" s="452"/>
      <c r="DFK74" s="452"/>
      <c r="DFL74" s="453"/>
      <c r="DFM74" s="452"/>
      <c r="DFN74" s="452"/>
      <c r="DFP74" s="452"/>
      <c r="DFQ74" s="452"/>
      <c r="DFR74" s="453"/>
      <c r="DFS74" s="452"/>
      <c r="DFT74" s="452"/>
      <c r="DFV74" s="452"/>
      <c r="DFW74" s="452"/>
      <c r="DFX74" s="453"/>
      <c r="DFY74" s="452"/>
      <c r="DFZ74" s="452"/>
      <c r="DGB74" s="452"/>
      <c r="DGC74" s="452"/>
      <c r="DGD74" s="453"/>
      <c r="DGE74" s="452"/>
      <c r="DGF74" s="452"/>
      <c r="DGH74" s="452"/>
      <c r="DGI74" s="452"/>
      <c r="DGJ74" s="453"/>
      <c r="DGK74" s="452"/>
      <c r="DGL74" s="452"/>
      <c r="DGN74" s="452"/>
      <c r="DGO74" s="452"/>
      <c r="DGP74" s="453"/>
      <c r="DGQ74" s="452"/>
      <c r="DGR74" s="452"/>
      <c r="DGT74" s="452"/>
      <c r="DGU74" s="452"/>
      <c r="DGV74" s="453"/>
      <c r="DGW74" s="452"/>
      <c r="DGX74" s="452"/>
      <c r="DGZ74" s="452"/>
      <c r="DHA74" s="452"/>
      <c r="DHB74" s="453"/>
      <c r="DHC74" s="452"/>
      <c r="DHD74" s="452"/>
      <c r="DHF74" s="452"/>
      <c r="DHG74" s="452"/>
      <c r="DHH74" s="453"/>
      <c r="DHI74" s="452"/>
      <c r="DHJ74" s="452"/>
      <c r="DHL74" s="452"/>
      <c r="DHM74" s="452"/>
      <c r="DHN74" s="453"/>
      <c r="DHO74" s="452"/>
      <c r="DHP74" s="452"/>
      <c r="DHR74" s="452"/>
      <c r="DHS74" s="452"/>
      <c r="DHT74" s="453"/>
      <c r="DHU74" s="452"/>
      <c r="DHV74" s="452"/>
      <c r="DHX74" s="452"/>
      <c r="DHY74" s="452"/>
      <c r="DHZ74" s="453"/>
      <c r="DIA74" s="452"/>
      <c r="DIB74" s="452"/>
      <c r="DID74" s="452"/>
      <c r="DIE74" s="452"/>
      <c r="DIF74" s="453"/>
      <c r="DIG74" s="452"/>
      <c r="DIH74" s="452"/>
      <c r="DIJ74" s="452"/>
      <c r="DIK74" s="452"/>
      <c r="DIL74" s="453"/>
      <c r="DIM74" s="452"/>
      <c r="DIN74" s="452"/>
      <c r="DIP74" s="452"/>
      <c r="DIQ74" s="452"/>
      <c r="DIR74" s="453"/>
      <c r="DIS74" s="452"/>
      <c r="DIT74" s="452"/>
      <c r="DIV74" s="452"/>
      <c r="DIW74" s="452"/>
      <c r="DIX74" s="453"/>
      <c r="DIY74" s="452"/>
      <c r="DIZ74" s="452"/>
      <c r="DJB74" s="452"/>
      <c r="DJC74" s="452"/>
      <c r="DJD74" s="453"/>
      <c r="DJE74" s="452"/>
      <c r="DJF74" s="452"/>
      <c r="DJH74" s="452"/>
      <c r="DJI74" s="452"/>
      <c r="DJJ74" s="453"/>
      <c r="DJK74" s="452"/>
      <c r="DJL74" s="452"/>
      <c r="DJN74" s="452"/>
      <c r="DJO74" s="452"/>
      <c r="DJP74" s="453"/>
      <c r="DJQ74" s="452"/>
      <c r="DJR74" s="452"/>
      <c r="DJT74" s="452"/>
      <c r="DJU74" s="452"/>
      <c r="DJV74" s="453"/>
      <c r="DJW74" s="452"/>
      <c r="DJX74" s="452"/>
      <c r="DJZ74" s="452"/>
      <c r="DKA74" s="452"/>
      <c r="DKB74" s="453"/>
      <c r="DKC74" s="452"/>
      <c r="DKD74" s="452"/>
      <c r="DKF74" s="452"/>
      <c r="DKG74" s="452"/>
      <c r="DKH74" s="453"/>
      <c r="DKI74" s="452"/>
      <c r="DKJ74" s="452"/>
      <c r="DKL74" s="452"/>
      <c r="DKM74" s="452"/>
      <c r="DKN74" s="453"/>
      <c r="DKO74" s="452"/>
      <c r="DKP74" s="452"/>
      <c r="DKR74" s="452"/>
      <c r="DKS74" s="452"/>
      <c r="DKT74" s="453"/>
      <c r="DKU74" s="452"/>
      <c r="DKV74" s="452"/>
      <c r="DKX74" s="452"/>
      <c r="DKY74" s="452"/>
      <c r="DKZ74" s="453"/>
      <c r="DLA74" s="452"/>
      <c r="DLB74" s="452"/>
      <c r="DLD74" s="452"/>
      <c r="DLE74" s="452"/>
      <c r="DLF74" s="453"/>
      <c r="DLG74" s="452"/>
      <c r="DLH74" s="452"/>
      <c r="DLJ74" s="452"/>
      <c r="DLK74" s="452"/>
      <c r="DLL74" s="453"/>
      <c r="DLM74" s="452"/>
      <c r="DLN74" s="452"/>
      <c r="DLP74" s="452"/>
      <c r="DLQ74" s="452"/>
      <c r="DLR74" s="453"/>
      <c r="DLS74" s="452"/>
      <c r="DLT74" s="452"/>
      <c r="DLV74" s="452"/>
      <c r="DLW74" s="452"/>
      <c r="DLX74" s="453"/>
      <c r="DLY74" s="452"/>
      <c r="DLZ74" s="452"/>
      <c r="DMB74" s="452"/>
      <c r="DMC74" s="452"/>
      <c r="DMD74" s="453"/>
      <c r="DME74" s="452"/>
      <c r="DMF74" s="452"/>
      <c r="DMH74" s="452"/>
      <c r="DMI74" s="452"/>
      <c r="DMJ74" s="453"/>
      <c r="DMK74" s="452"/>
      <c r="DML74" s="452"/>
      <c r="DMN74" s="452"/>
      <c r="DMO74" s="452"/>
      <c r="DMP74" s="453"/>
      <c r="DMQ74" s="452"/>
      <c r="DMR74" s="452"/>
      <c r="DMT74" s="452"/>
      <c r="DMU74" s="452"/>
      <c r="DMV74" s="453"/>
      <c r="DMW74" s="452"/>
      <c r="DMX74" s="452"/>
      <c r="DMZ74" s="452"/>
      <c r="DNA74" s="452"/>
      <c r="DNB74" s="453"/>
      <c r="DNC74" s="452"/>
      <c r="DND74" s="452"/>
      <c r="DNF74" s="452"/>
      <c r="DNG74" s="452"/>
      <c r="DNH74" s="453"/>
      <c r="DNI74" s="452"/>
      <c r="DNJ74" s="452"/>
      <c r="DNL74" s="452"/>
      <c r="DNM74" s="452"/>
      <c r="DNN74" s="453"/>
      <c r="DNO74" s="452"/>
      <c r="DNP74" s="452"/>
      <c r="DNR74" s="452"/>
      <c r="DNS74" s="452"/>
      <c r="DNT74" s="453"/>
      <c r="DNU74" s="452"/>
      <c r="DNV74" s="452"/>
      <c r="DNX74" s="452"/>
      <c r="DNY74" s="452"/>
      <c r="DNZ74" s="453"/>
      <c r="DOA74" s="452"/>
      <c r="DOB74" s="452"/>
      <c r="DOD74" s="452"/>
      <c r="DOE74" s="452"/>
      <c r="DOF74" s="453"/>
      <c r="DOG74" s="452"/>
      <c r="DOH74" s="452"/>
      <c r="DOJ74" s="452"/>
      <c r="DOK74" s="452"/>
      <c r="DOL74" s="453"/>
      <c r="DOM74" s="452"/>
      <c r="DON74" s="452"/>
      <c r="DOP74" s="452"/>
      <c r="DOQ74" s="452"/>
      <c r="DOR74" s="453"/>
      <c r="DOS74" s="452"/>
      <c r="DOT74" s="452"/>
      <c r="DOV74" s="452"/>
      <c r="DOW74" s="452"/>
      <c r="DOX74" s="453"/>
      <c r="DOY74" s="452"/>
      <c r="DOZ74" s="452"/>
      <c r="DPB74" s="452"/>
      <c r="DPC74" s="452"/>
      <c r="DPD74" s="453"/>
      <c r="DPE74" s="452"/>
      <c r="DPF74" s="452"/>
      <c r="DPH74" s="452"/>
      <c r="DPI74" s="452"/>
      <c r="DPJ74" s="453"/>
      <c r="DPK74" s="452"/>
      <c r="DPL74" s="452"/>
      <c r="DPN74" s="452"/>
      <c r="DPO74" s="452"/>
      <c r="DPP74" s="453"/>
      <c r="DPQ74" s="452"/>
      <c r="DPR74" s="452"/>
      <c r="DPT74" s="452"/>
      <c r="DPU74" s="452"/>
      <c r="DPV74" s="453"/>
      <c r="DPW74" s="452"/>
      <c r="DPX74" s="452"/>
      <c r="DPZ74" s="452"/>
      <c r="DQA74" s="452"/>
      <c r="DQB74" s="453"/>
      <c r="DQC74" s="452"/>
      <c r="DQD74" s="452"/>
      <c r="DQF74" s="452"/>
      <c r="DQG74" s="452"/>
      <c r="DQH74" s="453"/>
      <c r="DQI74" s="452"/>
      <c r="DQJ74" s="452"/>
      <c r="DQL74" s="452"/>
      <c r="DQM74" s="452"/>
      <c r="DQN74" s="453"/>
      <c r="DQO74" s="452"/>
      <c r="DQP74" s="452"/>
      <c r="DQR74" s="452"/>
      <c r="DQS74" s="452"/>
      <c r="DQT74" s="453"/>
      <c r="DQU74" s="452"/>
      <c r="DQV74" s="452"/>
      <c r="DQX74" s="452"/>
      <c r="DQY74" s="452"/>
      <c r="DQZ74" s="453"/>
      <c r="DRA74" s="452"/>
      <c r="DRB74" s="452"/>
      <c r="DRD74" s="452"/>
      <c r="DRE74" s="452"/>
      <c r="DRF74" s="453"/>
      <c r="DRG74" s="452"/>
      <c r="DRH74" s="452"/>
      <c r="DRJ74" s="452"/>
      <c r="DRK74" s="452"/>
      <c r="DRL74" s="453"/>
      <c r="DRM74" s="452"/>
      <c r="DRN74" s="452"/>
      <c r="DRP74" s="452"/>
      <c r="DRQ74" s="452"/>
      <c r="DRR74" s="453"/>
      <c r="DRS74" s="452"/>
      <c r="DRT74" s="452"/>
      <c r="DRV74" s="452"/>
      <c r="DRW74" s="452"/>
      <c r="DRX74" s="453"/>
      <c r="DRY74" s="452"/>
      <c r="DRZ74" s="452"/>
      <c r="DSB74" s="452"/>
      <c r="DSC74" s="452"/>
      <c r="DSD74" s="453"/>
      <c r="DSE74" s="452"/>
      <c r="DSF74" s="452"/>
      <c r="DSH74" s="452"/>
      <c r="DSI74" s="452"/>
      <c r="DSJ74" s="453"/>
      <c r="DSK74" s="452"/>
      <c r="DSL74" s="452"/>
      <c r="DSN74" s="452"/>
      <c r="DSO74" s="452"/>
      <c r="DSP74" s="453"/>
      <c r="DSQ74" s="452"/>
      <c r="DSR74" s="452"/>
      <c r="DST74" s="452"/>
      <c r="DSU74" s="452"/>
      <c r="DSV74" s="453"/>
      <c r="DSW74" s="452"/>
      <c r="DSX74" s="452"/>
      <c r="DSZ74" s="452"/>
      <c r="DTA74" s="452"/>
      <c r="DTB74" s="453"/>
      <c r="DTC74" s="452"/>
      <c r="DTD74" s="452"/>
      <c r="DTF74" s="452"/>
      <c r="DTG74" s="452"/>
      <c r="DTH74" s="453"/>
      <c r="DTI74" s="452"/>
      <c r="DTJ74" s="452"/>
      <c r="DTL74" s="452"/>
      <c r="DTM74" s="452"/>
      <c r="DTN74" s="453"/>
      <c r="DTO74" s="452"/>
      <c r="DTP74" s="452"/>
      <c r="DTR74" s="452"/>
      <c r="DTS74" s="452"/>
      <c r="DTT74" s="453"/>
      <c r="DTU74" s="452"/>
      <c r="DTV74" s="452"/>
      <c r="DTX74" s="452"/>
      <c r="DTY74" s="452"/>
      <c r="DTZ74" s="453"/>
      <c r="DUA74" s="452"/>
      <c r="DUB74" s="452"/>
      <c r="DUD74" s="452"/>
      <c r="DUE74" s="452"/>
      <c r="DUF74" s="453"/>
      <c r="DUG74" s="452"/>
      <c r="DUH74" s="452"/>
      <c r="DUJ74" s="452"/>
      <c r="DUK74" s="452"/>
      <c r="DUL74" s="453"/>
      <c r="DUM74" s="452"/>
      <c r="DUN74" s="452"/>
      <c r="DUP74" s="452"/>
      <c r="DUQ74" s="452"/>
      <c r="DUR74" s="453"/>
      <c r="DUS74" s="452"/>
      <c r="DUT74" s="452"/>
      <c r="DUV74" s="452"/>
      <c r="DUW74" s="452"/>
      <c r="DUX74" s="453"/>
      <c r="DUY74" s="452"/>
      <c r="DUZ74" s="452"/>
      <c r="DVB74" s="452"/>
      <c r="DVC74" s="452"/>
      <c r="DVD74" s="453"/>
      <c r="DVE74" s="452"/>
      <c r="DVF74" s="452"/>
      <c r="DVH74" s="452"/>
      <c r="DVI74" s="452"/>
      <c r="DVJ74" s="453"/>
      <c r="DVK74" s="452"/>
      <c r="DVL74" s="452"/>
      <c r="DVN74" s="452"/>
      <c r="DVO74" s="452"/>
      <c r="DVP74" s="453"/>
      <c r="DVQ74" s="452"/>
      <c r="DVR74" s="452"/>
      <c r="DVT74" s="452"/>
      <c r="DVU74" s="452"/>
      <c r="DVV74" s="453"/>
      <c r="DVW74" s="452"/>
      <c r="DVX74" s="452"/>
      <c r="DVZ74" s="452"/>
      <c r="DWA74" s="452"/>
      <c r="DWB74" s="453"/>
      <c r="DWC74" s="452"/>
      <c r="DWD74" s="452"/>
      <c r="DWF74" s="452"/>
      <c r="DWG74" s="452"/>
      <c r="DWH74" s="453"/>
      <c r="DWI74" s="452"/>
      <c r="DWJ74" s="452"/>
      <c r="DWL74" s="452"/>
      <c r="DWM74" s="452"/>
      <c r="DWN74" s="453"/>
      <c r="DWO74" s="452"/>
      <c r="DWP74" s="452"/>
      <c r="DWR74" s="452"/>
      <c r="DWS74" s="452"/>
      <c r="DWT74" s="453"/>
      <c r="DWU74" s="452"/>
      <c r="DWV74" s="452"/>
      <c r="DWX74" s="452"/>
      <c r="DWY74" s="452"/>
      <c r="DWZ74" s="453"/>
      <c r="DXA74" s="452"/>
      <c r="DXB74" s="452"/>
      <c r="DXD74" s="452"/>
      <c r="DXE74" s="452"/>
      <c r="DXF74" s="453"/>
      <c r="DXG74" s="452"/>
      <c r="DXH74" s="452"/>
      <c r="DXJ74" s="452"/>
      <c r="DXK74" s="452"/>
      <c r="DXL74" s="453"/>
      <c r="DXM74" s="452"/>
      <c r="DXN74" s="452"/>
      <c r="DXP74" s="452"/>
      <c r="DXQ74" s="452"/>
      <c r="DXR74" s="453"/>
      <c r="DXS74" s="452"/>
      <c r="DXT74" s="452"/>
      <c r="DXV74" s="452"/>
      <c r="DXW74" s="452"/>
      <c r="DXX74" s="453"/>
      <c r="DXY74" s="452"/>
      <c r="DXZ74" s="452"/>
      <c r="DYB74" s="452"/>
      <c r="DYC74" s="452"/>
      <c r="DYD74" s="453"/>
      <c r="DYE74" s="452"/>
      <c r="DYF74" s="452"/>
      <c r="DYH74" s="452"/>
      <c r="DYI74" s="452"/>
      <c r="DYJ74" s="453"/>
      <c r="DYK74" s="452"/>
      <c r="DYL74" s="452"/>
      <c r="DYN74" s="452"/>
      <c r="DYO74" s="452"/>
      <c r="DYP74" s="453"/>
      <c r="DYQ74" s="452"/>
      <c r="DYR74" s="452"/>
      <c r="DYT74" s="452"/>
      <c r="DYU74" s="452"/>
      <c r="DYV74" s="453"/>
      <c r="DYW74" s="452"/>
      <c r="DYX74" s="452"/>
      <c r="DYZ74" s="452"/>
      <c r="DZA74" s="452"/>
      <c r="DZB74" s="453"/>
      <c r="DZC74" s="452"/>
      <c r="DZD74" s="452"/>
      <c r="DZF74" s="452"/>
      <c r="DZG74" s="452"/>
      <c r="DZH74" s="453"/>
      <c r="DZI74" s="452"/>
      <c r="DZJ74" s="452"/>
      <c r="DZL74" s="452"/>
      <c r="DZM74" s="452"/>
      <c r="DZN74" s="453"/>
      <c r="DZO74" s="452"/>
      <c r="DZP74" s="452"/>
      <c r="DZR74" s="452"/>
      <c r="DZS74" s="452"/>
      <c r="DZT74" s="453"/>
      <c r="DZU74" s="452"/>
      <c r="DZV74" s="452"/>
      <c r="DZX74" s="452"/>
      <c r="DZY74" s="452"/>
      <c r="DZZ74" s="453"/>
      <c r="EAA74" s="452"/>
      <c r="EAB74" s="452"/>
      <c r="EAD74" s="452"/>
      <c r="EAE74" s="452"/>
      <c r="EAF74" s="453"/>
      <c r="EAG74" s="452"/>
      <c r="EAH74" s="452"/>
      <c r="EAJ74" s="452"/>
      <c r="EAK74" s="452"/>
      <c r="EAL74" s="453"/>
      <c r="EAM74" s="452"/>
      <c r="EAN74" s="452"/>
      <c r="EAP74" s="452"/>
      <c r="EAQ74" s="452"/>
      <c r="EAR74" s="453"/>
      <c r="EAS74" s="452"/>
      <c r="EAT74" s="452"/>
      <c r="EAV74" s="452"/>
      <c r="EAW74" s="452"/>
      <c r="EAX74" s="453"/>
      <c r="EAY74" s="452"/>
      <c r="EAZ74" s="452"/>
      <c r="EBB74" s="452"/>
      <c r="EBC74" s="452"/>
      <c r="EBD74" s="453"/>
      <c r="EBE74" s="452"/>
      <c r="EBF74" s="452"/>
      <c r="EBH74" s="452"/>
      <c r="EBI74" s="452"/>
      <c r="EBJ74" s="453"/>
      <c r="EBK74" s="452"/>
      <c r="EBL74" s="452"/>
      <c r="EBN74" s="452"/>
      <c r="EBO74" s="452"/>
      <c r="EBP74" s="453"/>
      <c r="EBQ74" s="452"/>
      <c r="EBR74" s="452"/>
      <c r="EBT74" s="452"/>
      <c r="EBU74" s="452"/>
      <c r="EBV74" s="453"/>
      <c r="EBW74" s="452"/>
      <c r="EBX74" s="452"/>
      <c r="EBZ74" s="452"/>
      <c r="ECA74" s="452"/>
      <c r="ECB74" s="453"/>
      <c r="ECC74" s="452"/>
      <c r="ECD74" s="452"/>
      <c r="ECF74" s="452"/>
      <c r="ECG74" s="452"/>
      <c r="ECH74" s="453"/>
      <c r="ECI74" s="452"/>
      <c r="ECJ74" s="452"/>
      <c r="ECL74" s="452"/>
      <c r="ECM74" s="452"/>
      <c r="ECN74" s="453"/>
      <c r="ECO74" s="452"/>
      <c r="ECP74" s="452"/>
      <c r="ECR74" s="452"/>
      <c r="ECS74" s="452"/>
      <c r="ECT74" s="453"/>
      <c r="ECU74" s="452"/>
      <c r="ECV74" s="452"/>
      <c r="ECX74" s="452"/>
      <c r="ECY74" s="452"/>
      <c r="ECZ74" s="453"/>
      <c r="EDA74" s="452"/>
      <c r="EDB74" s="452"/>
      <c r="EDD74" s="452"/>
      <c r="EDE74" s="452"/>
      <c r="EDF74" s="453"/>
      <c r="EDG74" s="452"/>
      <c r="EDH74" s="452"/>
      <c r="EDJ74" s="452"/>
      <c r="EDK74" s="452"/>
      <c r="EDL74" s="453"/>
      <c r="EDM74" s="452"/>
      <c r="EDN74" s="452"/>
      <c r="EDP74" s="452"/>
      <c r="EDQ74" s="452"/>
      <c r="EDR74" s="453"/>
      <c r="EDS74" s="452"/>
      <c r="EDT74" s="452"/>
      <c r="EDV74" s="452"/>
      <c r="EDW74" s="452"/>
      <c r="EDX74" s="453"/>
      <c r="EDY74" s="452"/>
      <c r="EDZ74" s="452"/>
      <c r="EEB74" s="452"/>
      <c r="EEC74" s="452"/>
      <c r="EED74" s="453"/>
      <c r="EEE74" s="452"/>
      <c r="EEF74" s="452"/>
      <c r="EEH74" s="452"/>
      <c r="EEI74" s="452"/>
      <c r="EEJ74" s="453"/>
      <c r="EEK74" s="452"/>
      <c r="EEL74" s="452"/>
      <c r="EEN74" s="452"/>
      <c r="EEO74" s="452"/>
      <c r="EEP74" s="453"/>
      <c r="EEQ74" s="452"/>
      <c r="EER74" s="452"/>
      <c r="EET74" s="452"/>
      <c r="EEU74" s="452"/>
      <c r="EEV74" s="453"/>
      <c r="EEW74" s="452"/>
      <c r="EEX74" s="452"/>
      <c r="EEZ74" s="452"/>
      <c r="EFA74" s="452"/>
      <c r="EFB74" s="453"/>
      <c r="EFC74" s="452"/>
      <c r="EFD74" s="452"/>
      <c r="EFF74" s="452"/>
      <c r="EFG74" s="452"/>
      <c r="EFH74" s="453"/>
      <c r="EFI74" s="452"/>
      <c r="EFJ74" s="452"/>
      <c r="EFL74" s="452"/>
      <c r="EFM74" s="452"/>
      <c r="EFN74" s="453"/>
      <c r="EFO74" s="452"/>
      <c r="EFP74" s="452"/>
      <c r="EFR74" s="452"/>
      <c r="EFS74" s="452"/>
      <c r="EFT74" s="453"/>
      <c r="EFU74" s="452"/>
      <c r="EFV74" s="452"/>
      <c r="EFX74" s="452"/>
      <c r="EFY74" s="452"/>
      <c r="EFZ74" s="453"/>
      <c r="EGA74" s="452"/>
      <c r="EGB74" s="452"/>
      <c r="EGD74" s="452"/>
      <c r="EGE74" s="452"/>
      <c r="EGF74" s="453"/>
      <c r="EGG74" s="452"/>
      <c r="EGH74" s="452"/>
      <c r="EGJ74" s="452"/>
      <c r="EGK74" s="452"/>
      <c r="EGL74" s="453"/>
      <c r="EGM74" s="452"/>
      <c r="EGN74" s="452"/>
      <c r="EGP74" s="452"/>
      <c r="EGQ74" s="452"/>
      <c r="EGR74" s="453"/>
      <c r="EGS74" s="452"/>
      <c r="EGT74" s="452"/>
      <c r="EGV74" s="452"/>
      <c r="EGW74" s="452"/>
      <c r="EGX74" s="453"/>
      <c r="EGY74" s="452"/>
      <c r="EGZ74" s="452"/>
      <c r="EHB74" s="452"/>
      <c r="EHC74" s="452"/>
      <c r="EHD74" s="453"/>
      <c r="EHE74" s="452"/>
      <c r="EHF74" s="452"/>
      <c r="EHH74" s="452"/>
      <c r="EHI74" s="452"/>
      <c r="EHJ74" s="453"/>
      <c r="EHK74" s="452"/>
      <c r="EHL74" s="452"/>
      <c r="EHN74" s="452"/>
      <c r="EHO74" s="452"/>
      <c r="EHP74" s="453"/>
      <c r="EHQ74" s="452"/>
      <c r="EHR74" s="452"/>
      <c r="EHT74" s="452"/>
      <c r="EHU74" s="452"/>
      <c r="EHV74" s="453"/>
      <c r="EHW74" s="452"/>
      <c r="EHX74" s="452"/>
      <c r="EHZ74" s="452"/>
      <c r="EIA74" s="452"/>
      <c r="EIB74" s="453"/>
      <c r="EIC74" s="452"/>
      <c r="EID74" s="452"/>
      <c r="EIF74" s="452"/>
      <c r="EIG74" s="452"/>
      <c r="EIH74" s="453"/>
      <c r="EII74" s="452"/>
      <c r="EIJ74" s="452"/>
      <c r="EIL74" s="452"/>
      <c r="EIM74" s="452"/>
      <c r="EIN74" s="453"/>
      <c r="EIO74" s="452"/>
      <c r="EIP74" s="452"/>
      <c r="EIR74" s="452"/>
      <c r="EIS74" s="452"/>
      <c r="EIT74" s="453"/>
      <c r="EIU74" s="452"/>
      <c r="EIV74" s="452"/>
      <c r="EIX74" s="452"/>
      <c r="EIY74" s="452"/>
      <c r="EIZ74" s="453"/>
      <c r="EJA74" s="452"/>
      <c r="EJB74" s="452"/>
      <c r="EJD74" s="452"/>
      <c r="EJE74" s="452"/>
      <c r="EJF74" s="453"/>
      <c r="EJG74" s="452"/>
      <c r="EJH74" s="452"/>
      <c r="EJJ74" s="452"/>
      <c r="EJK74" s="452"/>
      <c r="EJL74" s="453"/>
      <c r="EJM74" s="452"/>
      <c r="EJN74" s="452"/>
      <c r="EJP74" s="452"/>
      <c r="EJQ74" s="452"/>
      <c r="EJR74" s="453"/>
      <c r="EJS74" s="452"/>
      <c r="EJT74" s="452"/>
      <c r="EJV74" s="452"/>
      <c r="EJW74" s="452"/>
      <c r="EJX74" s="453"/>
      <c r="EJY74" s="452"/>
      <c r="EJZ74" s="452"/>
      <c r="EKB74" s="452"/>
      <c r="EKC74" s="452"/>
      <c r="EKD74" s="453"/>
      <c r="EKE74" s="452"/>
      <c r="EKF74" s="452"/>
      <c r="EKH74" s="452"/>
      <c r="EKI74" s="452"/>
      <c r="EKJ74" s="453"/>
      <c r="EKK74" s="452"/>
      <c r="EKL74" s="452"/>
      <c r="EKN74" s="452"/>
      <c r="EKO74" s="452"/>
      <c r="EKP74" s="453"/>
      <c r="EKQ74" s="452"/>
      <c r="EKR74" s="452"/>
      <c r="EKT74" s="452"/>
      <c r="EKU74" s="452"/>
      <c r="EKV74" s="453"/>
      <c r="EKW74" s="452"/>
      <c r="EKX74" s="452"/>
      <c r="EKZ74" s="452"/>
      <c r="ELA74" s="452"/>
      <c r="ELB74" s="453"/>
      <c r="ELC74" s="452"/>
      <c r="ELD74" s="452"/>
      <c r="ELF74" s="452"/>
      <c r="ELG74" s="452"/>
      <c r="ELH74" s="453"/>
      <c r="ELI74" s="452"/>
      <c r="ELJ74" s="452"/>
      <c r="ELL74" s="452"/>
      <c r="ELM74" s="452"/>
      <c r="ELN74" s="453"/>
      <c r="ELO74" s="452"/>
      <c r="ELP74" s="452"/>
      <c r="ELR74" s="452"/>
      <c r="ELS74" s="452"/>
      <c r="ELT74" s="453"/>
      <c r="ELU74" s="452"/>
      <c r="ELV74" s="452"/>
      <c r="ELX74" s="452"/>
      <c r="ELY74" s="452"/>
      <c r="ELZ74" s="453"/>
      <c r="EMA74" s="452"/>
      <c r="EMB74" s="452"/>
      <c r="EMD74" s="452"/>
      <c r="EME74" s="452"/>
      <c r="EMF74" s="453"/>
      <c r="EMG74" s="452"/>
      <c r="EMH74" s="452"/>
      <c r="EMJ74" s="452"/>
      <c r="EMK74" s="452"/>
      <c r="EML74" s="453"/>
      <c r="EMM74" s="452"/>
      <c r="EMN74" s="452"/>
      <c r="EMP74" s="452"/>
      <c r="EMQ74" s="452"/>
      <c r="EMR74" s="453"/>
      <c r="EMS74" s="452"/>
      <c r="EMT74" s="452"/>
      <c r="EMV74" s="452"/>
      <c r="EMW74" s="452"/>
      <c r="EMX74" s="453"/>
      <c r="EMY74" s="452"/>
      <c r="EMZ74" s="452"/>
      <c r="ENB74" s="452"/>
      <c r="ENC74" s="452"/>
      <c r="END74" s="453"/>
      <c r="ENE74" s="452"/>
      <c r="ENF74" s="452"/>
      <c r="ENH74" s="452"/>
      <c r="ENI74" s="452"/>
      <c r="ENJ74" s="453"/>
      <c r="ENK74" s="452"/>
      <c r="ENL74" s="452"/>
      <c r="ENN74" s="452"/>
      <c r="ENO74" s="452"/>
      <c r="ENP74" s="453"/>
      <c r="ENQ74" s="452"/>
      <c r="ENR74" s="452"/>
      <c r="ENT74" s="452"/>
      <c r="ENU74" s="452"/>
      <c r="ENV74" s="453"/>
      <c r="ENW74" s="452"/>
      <c r="ENX74" s="452"/>
      <c r="ENZ74" s="452"/>
      <c r="EOA74" s="452"/>
      <c r="EOB74" s="453"/>
      <c r="EOC74" s="452"/>
      <c r="EOD74" s="452"/>
      <c r="EOF74" s="452"/>
      <c r="EOG74" s="452"/>
      <c r="EOH74" s="453"/>
      <c r="EOI74" s="452"/>
      <c r="EOJ74" s="452"/>
      <c r="EOL74" s="452"/>
      <c r="EOM74" s="452"/>
      <c r="EON74" s="453"/>
      <c r="EOO74" s="452"/>
      <c r="EOP74" s="452"/>
      <c r="EOR74" s="452"/>
      <c r="EOS74" s="452"/>
      <c r="EOT74" s="453"/>
      <c r="EOU74" s="452"/>
      <c r="EOV74" s="452"/>
      <c r="EOX74" s="452"/>
      <c r="EOY74" s="452"/>
      <c r="EOZ74" s="453"/>
      <c r="EPA74" s="452"/>
      <c r="EPB74" s="452"/>
      <c r="EPD74" s="452"/>
      <c r="EPE74" s="452"/>
      <c r="EPF74" s="453"/>
      <c r="EPG74" s="452"/>
      <c r="EPH74" s="452"/>
      <c r="EPJ74" s="452"/>
      <c r="EPK74" s="452"/>
      <c r="EPL74" s="453"/>
      <c r="EPM74" s="452"/>
      <c r="EPN74" s="452"/>
      <c r="EPP74" s="452"/>
      <c r="EPQ74" s="452"/>
      <c r="EPR74" s="453"/>
      <c r="EPS74" s="452"/>
      <c r="EPT74" s="452"/>
      <c r="EPV74" s="452"/>
      <c r="EPW74" s="452"/>
      <c r="EPX74" s="453"/>
      <c r="EPY74" s="452"/>
      <c r="EPZ74" s="452"/>
      <c r="EQB74" s="452"/>
      <c r="EQC74" s="452"/>
      <c r="EQD74" s="453"/>
      <c r="EQE74" s="452"/>
      <c r="EQF74" s="452"/>
      <c r="EQH74" s="452"/>
      <c r="EQI74" s="452"/>
      <c r="EQJ74" s="453"/>
      <c r="EQK74" s="452"/>
      <c r="EQL74" s="452"/>
      <c r="EQN74" s="452"/>
      <c r="EQO74" s="452"/>
      <c r="EQP74" s="453"/>
      <c r="EQQ74" s="452"/>
      <c r="EQR74" s="452"/>
      <c r="EQT74" s="452"/>
      <c r="EQU74" s="452"/>
      <c r="EQV74" s="453"/>
      <c r="EQW74" s="452"/>
      <c r="EQX74" s="452"/>
      <c r="EQZ74" s="452"/>
      <c r="ERA74" s="452"/>
      <c r="ERB74" s="453"/>
      <c r="ERC74" s="452"/>
      <c r="ERD74" s="452"/>
      <c r="ERF74" s="452"/>
      <c r="ERG74" s="452"/>
      <c r="ERH74" s="453"/>
      <c r="ERI74" s="452"/>
      <c r="ERJ74" s="452"/>
      <c r="ERL74" s="452"/>
      <c r="ERM74" s="452"/>
      <c r="ERN74" s="453"/>
      <c r="ERO74" s="452"/>
      <c r="ERP74" s="452"/>
      <c r="ERR74" s="452"/>
      <c r="ERS74" s="452"/>
      <c r="ERT74" s="453"/>
      <c r="ERU74" s="452"/>
      <c r="ERV74" s="452"/>
      <c r="ERX74" s="452"/>
      <c r="ERY74" s="452"/>
      <c r="ERZ74" s="453"/>
      <c r="ESA74" s="452"/>
      <c r="ESB74" s="452"/>
      <c r="ESD74" s="452"/>
      <c r="ESE74" s="452"/>
      <c r="ESF74" s="453"/>
      <c r="ESG74" s="452"/>
      <c r="ESH74" s="452"/>
      <c r="ESJ74" s="452"/>
      <c r="ESK74" s="452"/>
      <c r="ESL74" s="453"/>
      <c r="ESM74" s="452"/>
      <c r="ESN74" s="452"/>
      <c r="ESP74" s="452"/>
      <c r="ESQ74" s="452"/>
      <c r="ESR74" s="453"/>
      <c r="ESS74" s="452"/>
      <c r="EST74" s="452"/>
      <c r="ESV74" s="452"/>
      <c r="ESW74" s="452"/>
      <c r="ESX74" s="453"/>
      <c r="ESY74" s="452"/>
      <c r="ESZ74" s="452"/>
      <c r="ETB74" s="452"/>
      <c r="ETC74" s="452"/>
      <c r="ETD74" s="453"/>
      <c r="ETE74" s="452"/>
      <c r="ETF74" s="452"/>
      <c r="ETH74" s="452"/>
      <c r="ETI74" s="452"/>
      <c r="ETJ74" s="453"/>
      <c r="ETK74" s="452"/>
      <c r="ETL74" s="452"/>
      <c r="ETN74" s="452"/>
      <c r="ETO74" s="452"/>
      <c r="ETP74" s="453"/>
      <c r="ETQ74" s="452"/>
      <c r="ETR74" s="452"/>
      <c r="ETT74" s="452"/>
      <c r="ETU74" s="452"/>
      <c r="ETV74" s="453"/>
      <c r="ETW74" s="452"/>
      <c r="ETX74" s="452"/>
      <c r="ETZ74" s="452"/>
      <c r="EUA74" s="452"/>
      <c r="EUB74" s="453"/>
      <c r="EUC74" s="452"/>
      <c r="EUD74" s="452"/>
      <c r="EUF74" s="452"/>
      <c r="EUG74" s="452"/>
      <c r="EUH74" s="453"/>
      <c r="EUI74" s="452"/>
      <c r="EUJ74" s="452"/>
      <c r="EUL74" s="452"/>
      <c r="EUM74" s="452"/>
      <c r="EUN74" s="453"/>
      <c r="EUO74" s="452"/>
      <c r="EUP74" s="452"/>
      <c r="EUR74" s="452"/>
      <c r="EUS74" s="452"/>
      <c r="EUT74" s="453"/>
      <c r="EUU74" s="452"/>
      <c r="EUV74" s="452"/>
      <c r="EUX74" s="452"/>
      <c r="EUY74" s="452"/>
      <c r="EUZ74" s="453"/>
      <c r="EVA74" s="452"/>
      <c r="EVB74" s="452"/>
      <c r="EVD74" s="452"/>
      <c r="EVE74" s="452"/>
      <c r="EVF74" s="453"/>
      <c r="EVG74" s="452"/>
      <c r="EVH74" s="452"/>
      <c r="EVJ74" s="452"/>
      <c r="EVK74" s="452"/>
      <c r="EVL74" s="453"/>
      <c r="EVM74" s="452"/>
      <c r="EVN74" s="452"/>
      <c r="EVP74" s="452"/>
      <c r="EVQ74" s="452"/>
      <c r="EVR74" s="453"/>
      <c r="EVS74" s="452"/>
      <c r="EVT74" s="452"/>
      <c r="EVV74" s="452"/>
      <c r="EVW74" s="452"/>
      <c r="EVX74" s="453"/>
      <c r="EVY74" s="452"/>
      <c r="EVZ74" s="452"/>
      <c r="EWB74" s="452"/>
      <c r="EWC74" s="452"/>
      <c r="EWD74" s="453"/>
      <c r="EWE74" s="452"/>
      <c r="EWF74" s="452"/>
      <c r="EWH74" s="452"/>
      <c r="EWI74" s="452"/>
      <c r="EWJ74" s="453"/>
      <c r="EWK74" s="452"/>
      <c r="EWL74" s="452"/>
      <c r="EWN74" s="452"/>
      <c r="EWO74" s="452"/>
      <c r="EWP74" s="453"/>
      <c r="EWQ74" s="452"/>
      <c r="EWR74" s="452"/>
      <c r="EWT74" s="452"/>
      <c r="EWU74" s="452"/>
      <c r="EWV74" s="453"/>
      <c r="EWW74" s="452"/>
      <c r="EWX74" s="452"/>
      <c r="EWZ74" s="452"/>
      <c r="EXA74" s="452"/>
      <c r="EXB74" s="453"/>
      <c r="EXC74" s="452"/>
      <c r="EXD74" s="452"/>
      <c r="EXF74" s="452"/>
      <c r="EXG74" s="452"/>
      <c r="EXH74" s="453"/>
      <c r="EXI74" s="452"/>
      <c r="EXJ74" s="452"/>
      <c r="EXL74" s="452"/>
      <c r="EXM74" s="452"/>
      <c r="EXN74" s="453"/>
      <c r="EXO74" s="452"/>
      <c r="EXP74" s="452"/>
      <c r="EXR74" s="452"/>
      <c r="EXS74" s="452"/>
      <c r="EXT74" s="453"/>
      <c r="EXU74" s="452"/>
      <c r="EXV74" s="452"/>
      <c r="EXX74" s="452"/>
      <c r="EXY74" s="452"/>
      <c r="EXZ74" s="453"/>
      <c r="EYA74" s="452"/>
      <c r="EYB74" s="452"/>
      <c r="EYD74" s="452"/>
      <c r="EYE74" s="452"/>
      <c r="EYF74" s="453"/>
      <c r="EYG74" s="452"/>
      <c r="EYH74" s="452"/>
      <c r="EYJ74" s="452"/>
      <c r="EYK74" s="452"/>
      <c r="EYL74" s="453"/>
      <c r="EYM74" s="452"/>
      <c r="EYN74" s="452"/>
      <c r="EYP74" s="452"/>
      <c r="EYQ74" s="452"/>
      <c r="EYR74" s="453"/>
      <c r="EYS74" s="452"/>
      <c r="EYT74" s="452"/>
      <c r="EYV74" s="452"/>
      <c r="EYW74" s="452"/>
      <c r="EYX74" s="453"/>
      <c r="EYY74" s="452"/>
      <c r="EYZ74" s="452"/>
      <c r="EZB74" s="452"/>
      <c r="EZC74" s="452"/>
      <c r="EZD74" s="453"/>
      <c r="EZE74" s="452"/>
      <c r="EZF74" s="452"/>
      <c r="EZH74" s="452"/>
      <c r="EZI74" s="452"/>
      <c r="EZJ74" s="453"/>
      <c r="EZK74" s="452"/>
      <c r="EZL74" s="452"/>
      <c r="EZN74" s="452"/>
      <c r="EZO74" s="452"/>
      <c r="EZP74" s="453"/>
      <c r="EZQ74" s="452"/>
      <c r="EZR74" s="452"/>
      <c r="EZT74" s="452"/>
      <c r="EZU74" s="452"/>
      <c r="EZV74" s="453"/>
      <c r="EZW74" s="452"/>
      <c r="EZX74" s="452"/>
      <c r="EZZ74" s="452"/>
      <c r="FAA74" s="452"/>
      <c r="FAB74" s="453"/>
      <c r="FAC74" s="452"/>
      <c r="FAD74" s="452"/>
      <c r="FAF74" s="452"/>
      <c r="FAG74" s="452"/>
      <c r="FAH74" s="453"/>
      <c r="FAI74" s="452"/>
      <c r="FAJ74" s="452"/>
      <c r="FAL74" s="452"/>
      <c r="FAM74" s="452"/>
      <c r="FAN74" s="453"/>
      <c r="FAO74" s="452"/>
      <c r="FAP74" s="452"/>
      <c r="FAR74" s="452"/>
      <c r="FAS74" s="452"/>
      <c r="FAT74" s="453"/>
      <c r="FAU74" s="452"/>
      <c r="FAV74" s="452"/>
      <c r="FAX74" s="452"/>
      <c r="FAY74" s="452"/>
      <c r="FAZ74" s="453"/>
      <c r="FBA74" s="452"/>
      <c r="FBB74" s="452"/>
      <c r="FBD74" s="452"/>
      <c r="FBE74" s="452"/>
      <c r="FBF74" s="453"/>
      <c r="FBG74" s="452"/>
      <c r="FBH74" s="452"/>
      <c r="FBJ74" s="452"/>
      <c r="FBK74" s="452"/>
      <c r="FBL74" s="453"/>
      <c r="FBM74" s="452"/>
      <c r="FBN74" s="452"/>
      <c r="FBP74" s="452"/>
      <c r="FBQ74" s="452"/>
      <c r="FBR74" s="453"/>
      <c r="FBS74" s="452"/>
      <c r="FBT74" s="452"/>
      <c r="FBV74" s="452"/>
      <c r="FBW74" s="452"/>
      <c r="FBX74" s="453"/>
      <c r="FBY74" s="452"/>
      <c r="FBZ74" s="452"/>
      <c r="FCB74" s="452"/>
      <c r="FCC74" s="452"/>
      <c r="FCD74" s="453"/>
      <c r="FCE74" s="452"/>
      <c r="FCF74" s="452"/>
      <c r="FCH74" s="452"/>
      <c r="FCI74" s="452"/>
      <c r="FCJ74" s="453"/>
      <c r="FCK74" s="452"/>
      <c r="FCL74" s="452"/>
      <c r="FCN74" s="452"/>
      <c r="FCO74" s="452"/>
      <c r="FCP74" s="453"/>
      <c r="FCQ74" s="452"/>
      <c r="FCR74" s="452"/>
      <c r="FCT74" s="452"/>
      <c r="FCU74" s="452"/>
      <c r="FCV74" s="453"/>
      <c r="FCW74" s="452"/>
      <c r="FCX74" s="452"/>
      <c r="FCZ74" s="452"/>
      <c r="FDA74" s="452"/>
      <c r="FDB74" s="453"/>
      <c r="FDC74" s="452"/>
      <c r="FDD74" s="452"/>
      <c r="FDF74" s="452"/>
      <c r="FDG74" s="452"/>
      <c r="FDH74" s="453"/>
      <c r="FDI74" s="452"/>
      <c r="FDJ74" s="452"/>
      <c r="FDL74" s="452"/>
      <c r="FDM74" s="452"/>
      <c r="FDN74" s="453"/>
      <c r="FDO74" s="452"/>
      <c r="FDP74" s="452"/>
      <c r="FDR74" s="452"/>
      <c r="FDS74" s="452"/>
      <c r="FDT74" s="453"/>
      <c r="FDU74" s="452"/>
      <c r="FDV74" s="452"/>
      <c r="FDX74" s="452"/>
      <c r="FDY74" s="452"/>
      <c r="FDZ74" s="453"/>
      <c r="FEA74" s="452"/>
      <c r="FEB74" s="452"/>
      <c r="FED74" s="452"/>
      <c r="FEE74" s="452"/>
      <c r="FEF74" s="453"/>
      <c r="FEG74" s="452"/>
      <c r="FEH74" s="452"/>
      <c r="FEJ74" s="452"/>
      <c r="FEK74" s="452"/>
      <c r="FEL74" s="453"/>
      <c r="FEM74" s="452"/>
      <c r="FEN74" s="452"/>
      <c r="FEP74" s="452"/>
      <c r="FEQ74" s="452"/>
      <c r="FER74" s="453"/>
      <c r="FES74" s="452"/>
      <c r="FET74" s="452"/>
      <c r="FEV74" s="452"/>
      <c r="FEW74" s="452"/>
      <c r="FEX74" s="453"/>
      <c r="FEY74" s="452"/>
      <c r="FEZ74" s="452"/>
      <c r="FFB74" s="452"/>
      <c r="FFC74" s="452"/>
      <c r="FFD74" s="453"/>
      <c r="FFE74" s="452"/>
      <c r="FFF74" s="452"/>
      <c r="FFH74" s="452"/>
      <c r="FFI74" s="452"/>
      <c r="FFJ74" s="453"/>
      <c r="FFK74" s="452"/>
      <c r="FFL74" s="452"/>
      <c r="FFN74" s="452"/>
      <c r="FFO74" s="452"/>
      <c r="FFP74" s="453"/>
      <c r="FFQ74" s="452"/>
      <c r="FFR74" s="452"/>
      <c r="FFT74" s="452"/>
      <c r="FFU74" s="452"/>
      <c r="FFV74" s="453"/>
      <c r="FFW74" s="452"/>
      <c r="FFX74" s="452"/>
      <c r="FFZ74" s="452"/>
      <c r="FGA74" s="452"/>
      <c r="FGB74" s="453"/>
      <c r="FGC74" s="452"/>
      <c r="FGD74" s="452"/>
      <c r="FGF74" s="452"/>
      <c r="FGG74" s="452"/>
      <c r="FGH74" s="453"/>
      <c r="FGI74" s="452"/>
      <c r="FGJ74" s="452"/>
      <c r="FGL74" s="452"/>
      <c r="FGM74" s="452"/>
      <c r="FGN74" s="453"/>
      <c r="FGO74" s="452"/>
      <c r="FGP74" s="452"/>
      <c r="FGR74" s="452"/>
      <c r="FGS74" s="452"/>
      <c r="FGT74" s="453"/>
      <c r="FGU74" s="452"/>
      <c r="FGV74" s="452"/>
      <c r="FGX74" s="452"/>
      <c r="FGY74" s="452"/>
      <c r="FGZ74" s="453"/>
      <c r="FHA74" s="452"/>
      <c r="FHB74" s="452"/>
      <c r="FHD74" s="452"/>
      <c r="FHE74" s="452"/>
      <c r="FHF74" s="453"/>
      <c r="FHG74" s="452"/>
      <c r="FHH74" s="452"/>
      <c r="FHJ74" s="452"/>
      <c r="FHK74" s="452"/>
      <c r="FHL74" s="453"/>
      <c r="FHM74" s="452"/>
      <c r="FHN74" s="452"/>
      <c r="FHP74" s="452"/>
      <c r="FHQ74" s="452"/>
      <c r="FHR74" s="453"/>
      <c r="FHS74" s="452"/>
      <c r="FHT74" s="452"/>
      <c r="FHV74" s="452"/>
      <c r="FHW74" s="452"/>
      <c r="FHX74" s="453"/>
      <c r="FHY74" s="452"/>
      <c r="FHZ74" s="452"/>
      <c r="FIB74" s="452"/>
      <c r="FIC74" s="452"/>
      <c r="FID74" s="453"/>
      <c r="FIE74" s="452"/>
      <c r="FIF74" s="452"/>
      <c r="FIH74" s="452"/>
      <c r="FII74" s="452"/>
      <c r="FIJ74" s="453"/>
      <c r="FIK74" s="452"/>
      <c r="FIL74" s="452"/>
      <c r="FIN74" s="452"/>
      <c r="FIO74" s="452"/>
      <c r="FIP74" s="453"/>
      <c r="FIQ74" s="452"/>
      <c r="FIR74" s="452"/>
      <c r="FIT74" s="452"/>
      <c r="FIU74" s="452"/>
      <c r="FIV74" s="453"/>
      <c r="FIW74" s="452"/>
      <c r="FIX74" s="452"/>
      <c r="FIZ74" s="452"/>
      <c r="FJA74" s="452"/>
      <c r="FJB74" s="453"/>
      <c r="FJC74" s="452"/>
      <c r="FJD74" s="452"/>
      <c r="FJF74" s="452"/>
      <c r="FJG74" s="452"/>
      <c r="FJH74" s="453"/>
      <c r="FJI74" s="452"/>
      <c r="FJJ74" s="452"/>
      <c r="FJL74" s="452"/>
      <c r="FJM74" s="452"/>
      <c r="FJN74" s="453"/>
      <c r="FJO74" s="452"/>
      <c r="FJP74" s="452"/>
      <c r="FJR74" s="452"/>
      <c r="FJS74" s="452"/>
      <c r="FJT74" s="453"/>
      <c r="FJU74" s="452"/>
      <c r="FJV74" s="452"/>
      <c r="FJX74" s="452"/>
      <c r="FJY74" s="452"/>
      <c r="FJZ74" s="453"/>
      <c r="FKA74" s="452"/>
      <c r="FKB74" s="452"/>
      <c r="FKD74" s="452"/>
      <c r="FKE74" s="452"/>
      <c r="FKF74" s="453"/>
      <c r="FKG74" s="452"/>
      <c r="FKH74" s="452"/>
      <c r="FKJ74" s="452"/>
      <c r="FKK74" s="452"/>
      <c r="FKL74" s="453"/>
      <c r="FKM74" s="452"/>
      <c r="FKN74" s="452"/>
      <c r="FKP74" s="452"/>
      <c r="FKQ74" s="452"/>
      <c r="FKR74" s="453"/>
      <c r="FKS74" s="452"/>
      <c r="FKT74" s="452"/>
      <c r="FKV74" s="452"/>
      <c r="FKW74" s="452"/>
      <c r="FKX74" s="453"/>
      <c r="FKY74" s="452"/>
      <c r="FKZ74" s="452"/>
      <c r="FLB74" s="452"/>
      <c r="FLC74" s="452"/>
      <c r="FLD74" s="453"/>
      <c r="FLE74" s="452"/>
      <c r="FLF74" s="452"/>
      <c r="FLH74" s="452"/>
      <c r="FLI74" s="452"/>
      <c r="FLJ74" s="453"/>
      <c r="FLK74" s="452"/>
      <c r="FLL74" s="452"/>
      <c r="FLN74" s="452"/>
      <c r="FLO74" s="452"/>
      <c r="FLP74" s="453"/>
      <c r="FLQ74" s="452"/>
      <c r="FLR74" s="452"/>
      <c r="FLT74" s="452"/>
      <c r="FLU74" s="452"/>
      <c r="FLV74" s="453"/>
      <c r="FLW74" s="452"/>
      <c r="FLX74" s="452"/>
      <c r="FLZ74" s="452"/>
      <c r="FMA74" s="452"/>
      <c r="FMB74" s="453"/>
      <c r="FMC74" s="452"/>
      <c r="FMD74" s="452"/>
      <c r="FMF74" s="452"/>
      <c r="FMG74" s="452"/>
      <c r="FMH74" s="453"/>
      <c r="FMI74" s="452"/>
      <c r="FMJ74" s="452"/>
      <c r="FML74" s="452"/>
      <c r="FMM74" s="452"/>
      <c r="FMN74" s="453"/>
      <c r="FMO74" s="452"/>
      <c r="FMP74" s="452"/>
      <c r="FMR74" s="452"/>
      <c r="FMS74" s="452"/>
      <c r="FMT74" s="453"/>
      <c r="FMU74" s="452"/>
      <c r="FMV74" s="452"/>
      <c r="FMX74" s="452"/>
      <c r="FMY74" s="452"/>
      <c r="FMZ74" s="453"/>
      <c r="FNA74" s="452"/>
      <c r="FNB74" s="452"/>
      <c r="FND74" s="452"/>
      <c r="FNE74" s="452"/>
      <c r="FNF74" s="453"/>
      <c r="FNG74" s="452"/>
      <c r="FNH74" s="452"/>
      <c r="FNJ74" s="452"/>
      <c r="FNK74" s="452"/>
      <c r="FNL74" s="453"/>
      <c r="FNM74" s="452"/>
      <c r="FNN74" s="452"/>
      <c r="FNP74" s="452"/>
      <c r="FNQ74" s="452"/>
      <c r="FNR74" s="453"/>
      <c r="FNS74" s="452"/>
      <c r="FNT74" s="452"/>
      <c r="FNV74" s="452"/>
      <c r="FNW74" s="452"/>
      <c r="FNX74" s="453"/>
      <c r="FNY74" s="452"/>
      <c r="FNZ74" s="452"/>
      <c r="FOB74" s="452"/>
      <c r="FOC74" s="452"/>
      <c r="FOD74" s="453"/>
      <c r="FOE74" s="452"/>
      <c r="FOF74" s="452"/>
      <c r="FOH74" s="452"/>
      <c r="FOI74" s="452"/>
      <c r="FOJ74" s="453"/>
      <c r="FOK74" s="452"/>
      <c r="FOL74" s="452"/>
      <c r="FON74" s="452"/>
      <c r="FOO74" s="452"/>
      <c r="FOP74" s="453"/>
      <c r="FOQ74" s="452"/>
      <c r="FOR74" s="452"/>
      <c r="FOT74" s="452"/>
      <c r="FOU74" s="452"/>
      <c r="FOV74" s="453"/>
      <c r="FOW74" s="452"/>
      <c r="FOX74" s="452"/>
      <c r="FOZ74" s="452"/>
      <c r="FPA74" s="452"/>
      <c r="FPB74" s="453"/>
      <c r="FPC74" s="452"/>
      <c r="FPD74" s="452"/>
      <c r="FPF74" s="452"/>
      <c r="FPG74" s="452"/>
      <c r="FPH74" s="453"/>
      <c r="FPI74" s="452"/>
      <c r="FPJ74" s="452"/>
      <c r="FPL74" s="452"/>
      <c r="FPM74" s="452"/>
      <c r="FPN74" s="453"/>
      <c r="FPO74" s="452"/>
      <c r="FPP74" s="452"/>
      <c r="FPR74" s="452"/>
      <c r="FPS74" s="452"/>
      <c r="FPT74" s="453"/>
      <c r="FPU74" s="452"/>
      <c r="FPV74" s="452"/>
      <c r="FPX74" s="452"/>
      <c r="FPY74" s="452"/>
      <c r="FPZ74" s="453"/>
      <c r="FQA74" s="452"/>
      <c r="FQB74" s="452"/>
      <c r="FQD74" s="452"/>
      <c r="FQE74" s="452"/>
      <c r="FQF74" s="453"/>
      <c r="FQG74" s="452"/>
      <c r="FQH74" s="452"/>
      <c r="FQJ74" s="452"/>
      <c r="FQK74" s="452"/>
      <c r="FQL74" s="453"/>
      <c r="FQM74" s="452"/>
      <c r="FQN74" s="452"/>
      <c r="FQP74" s="452"/>
      <c r="FQQ74" s="452"/>
      <c r="FQR74" s="453"/>
      <c r="FQS74" s="452"/>
      <c r="FQT74" s="452"/>
      <c r="FQV74" s="452"/>
      <c r="FQW74" s="452"/>
      <c r="FQX74" s="453"/>
      <c r="FQY74" s="452"/>
      <c r="FQZ74" s="452"/>
      <c r="FRB74" s="452"/>
      <c r="FRC74" s="452"/>
      <c r="FRD74" s="453"/>
      <c r="FRE74" s="452"/>
      <c r="FRF74" s="452"/>
      <c r="FRH74" s="452"/>
      <c r="FRI74" s="452"/>
      <c r="FRJ74" s="453"/>
      <c r="FRK74" s="452"/>
      <c r="FRL74" s="452"/>
      <c r="FRN74" s="452"/>
      <c r="FRO74" s="452"/>
      <c r="FRP74" s="453"/>
      <c r="FRQ74" s="452"/>
      <c r="FRR74" s="452"/>
      <c r="FRT74" s="452"/>
      <c r="FRU74" s="452"/>
      <c r="FRV74" s="453"/>
      <c r="FRW74" s="452"/>
      <c r="FRX74" s="452"/>
      <c r="FRZ74" s="452"/>
      <c r="FSA74" s="452"/>
      <c r="FSB74" s="453"/>
      <c r="FSC74" s="452"/>
      <c r="FSD74" s="452"/>
      <c r="FSF74" s="452"/>
      <c r="FSG74" s="452"/>
      <c r="FSH74" s="453"/>
      <c r="FSI74" s="452"/>
      <c r="FSJ74" s="452"/>
      <c r="FSL74" s="452"/>
      <c r="FSM74" s="452"/>
      <c r="FSN74" s="453"/>
      <c r="FSO74" s="452"/>
      <c r="FSP74" s="452"/>
      <c r="FSR74" s="452"/>
      <c r="FSS74" s="452"/>
      <c r="FST74" s="453"/>
      <c r="FSU74" s="452"/>
      <c r="FSV74" s="452"/>
      <c r="FSX74" s="452"/>
      <c r="FSY74" s="452"/>
      <c r="FSZ74" s="453"/>
      <c r="FTA74" s="452"/>
      <c r="FTB74" s="452"/>
      <c r="FTD74" s="452"/>
      <c r="FTE74" s="452"/>
      <c r="FTF74" s="453"/>
      <c r="FTG74" s="452"/>
      <c r="FTH74" s="452"/>
      <c r="FTJ74" s="452"/>
      <c r="FTK74" s="452"/>
      <c r="FTL74" s="453"/>
      <c r="FTM74" s="452"/>
      <c r="FTN74" s="452"/>
      <c r="FTP74" s="452"/>
      <c r="FTQ74" s="452"/>
      <c r="FTR74" s="453"/>
      <c r="FTS74" s="452"/>
      <c r="FTT74" s="452"/>
      <c r="FTV74" s="452"/>
      <c r="FTW74" s="452"/>
      <c r="FTX74" s="453"/>
      <c r="FTY74" s="452"/>
      <c r="FTZ74" s="452"/>
      <c r="FUB74" s="452"/>
      <c r="FUC74" s="452"/>
      <c r="FUD74" s="453"/>
      <c r="FUE74" s="452"/>
      <c r="FUF74" s="452"/>
      <c r="FUH74" s="452"/>
      <c r="FUI74" s="452"/>
      <c r="FUJ74" s="453"/>
      <c r="FUK74" s="452"/>
      <c r="FUL74" s="452"/>
      <c r="FUN74" s="452"/>
      <c r="FUO74" s="452"/>
      <c r="FUP74" s="453"/>
      <c r="FUQ74" s="452"/>
      <c r="FUR74" s="452"/>
      <c r="FUT74" s="452"/>
      <c r="FUU74" s="452"/>
      <c r="FUV74" s="453"/>
      <c r="FUW74" s="452"/>
      <c r="FUX74" s="452"/>
      <c r="FUZ74" s="452"/>
      <c r="FVA74" s="452"/>
      <c r="FVB74" s="453"/>
      <c r="FVC74" s="452"/>
      <c r="FVD74" s="452"/>
      <c r="FVF74" s="452"/>
      <c r="FVG74" s="452"/>
      <c r="FVH74" s="453"/>
      <c r="FVI74" s="452"/>
      <c r="FVJ74" s="452"/>
      <c r="FVL74" s="452"/>
      <c r="FVM74" s="452"/>
      <c r="FVN74" s="453"/>
      <c r="FVO74" s="452"/>
      <c r="FVP74" s="452"/>
      <c r="FVR74" s="452"/>
      <c r="FVS74" s="452"/>
      <c r="FVT74" s="453"/>
      <c r="FVU74" s="452"/>
      <c r="FVV74" s="452"/>
      <c r="FVX74" s="452"/>
      <c r="FVY74" s="452"/>
      <c r="FVZ74" s="453"/>
      <c r="FWA74" s="452"/>
      <c r="FWB74" s="452"/>
      <c r="FWD74" s="452"/>
      <c r="FWE74" s="452"/>
      <c r="FWF74" s="453"/>
      <c r="FWG74" s="452"/>
      <c r="FWH74" s="452"/>
      <c r="FWJ74" s="452"/>
      <c r="FWK74" s="452"/>
      <c r="FWL74" s="453"/>
      <c r="FWM74" s="452"/>
      <c r="FWN74" s="452"/>
      <c r="FWP74" s="452"/>
      <c r="FWQ74" s="452"/>
      <c r="FWR74" s="453"/>
      <c r="FWS74" s="452"/>
      <c r="FWT74" s="452"/>
      <c r="FWV74" s="452"/>
      <c r="FWW74" s="452"/>
      <c r="FWX74" s="453"/>
      <c r="FWY74" s="452"/>
      <c r="FWZ74" s="452"/>
      <c r="FXB74" s="452"/>
      <c r="FXC74" s="452"/>
      <c r="FXD74" s="453"/>
      <c r="FXE74" s="452"/>
      <c r="FXF74" s="452"/>
      <c r="FXH74" s="452"/>
      <c r="FXI74" s="452"/>
      <c r="FXJ74" s="453"/>
      <c r="FXK74" s="452"/>
      <c r="FXL74" s="452"/>
      <c r="FXN74" s="452"/>
      <c r="FXO74" s="452"/>
      <c r="FXP74" s="453"/>
      <c r="FXQ74" s="452"/>
      <c r="FXR74" s="452"/>
      <c r="FXT74" s="452"/>
      <c r="FXU74" s="452"/>
      <c r="FXV74" s="453"/>
      <c r="FXW74" s="452"/>
      <c r="FXX74" s="452"/>
      <c r="FXZ74" s="452"/>
      <c r="FYA74" s="452"/>
      <c r="FYB74" s="453"/>
      <c r="FYC74" s="452"/>
      <c r="FYD74" s="452"/>
      <c r="FYF74" s="452"/>
      <c r="FYG74" s="452"/>
      <c r="FYH74" s="453"/>
      <c r="FYI74" s="452"/>
      <c r="FYJ74" s="452"/>
      <c r="FYL74" s="452"/>
      <c r="FYM74" s="452"/>
      <c r="FYN74" s="453"/>
      <c r="FYO74" s="452"/>
      <c r="FYP74" s="452"/>
      <c r="FYR74" s="452"/>
      <c r="FYS74" s="452"/>
      <c r="FYT74" s="453"/>
      <c r="FYU74" s="452"/>
      <c r="FYV74" s="452"/>
      <c r="FYX74" s="452"/>
      <c r="FYY74" s="452"/>
      <c r="FYZ74" s="453"/>
      <c r="FZA74" s="452"/>
      <c r="FZB74" s="452"/>
      <c r="FZD74" s="452"/>
      <c r="FZE74" s="452"/>
      <c r="FZF74" s="453"/>
      <c r="FZG74" s="452"/>
      <c r="FZH74" s="452"/>
      <c r="FZJ74" s="452"/>
      <c r="FZK74" s="452"/>
      <c r="FZL74" s="453"/>
      <c r="FZM74" s="452"/>
      <c r="FZN74" s="452"/>
      <c r="FZP74" s="452"/>
      <c r="FZQ74" s="452"/>
      <c r="FZR74" s="453"/>
      <c r="FZS74" s="452"/>
      <c r="FZT74" s="452"/>
      <c r="FZV74" s="452"/>
      <c r="FZW74" s="452"/>
      <c r="FZX74" s="453"/>
      <c r="FZY74" s="452"/>
      <c r="FZZ74" s="452"/>
      <c r="GAB74" s="452"/>
      <c r="GAC74" s="452"/>
      <c r="GAD74" s="453"/>
      <c r="GAE74" s="452"/>
      <c r="GAF74" s="452"/>
      <c r="GAH74" s="452"/>
      <c r="GAI74" s="452"/>
      <c r="GAJ74" s="453"/>
      <c r="GAK74" s="452"/>
      <c r="GAL74" s="452"/>
      <c r="GAN74" s="452"/>
      <c r="GAO74" s="452"/>
      <c r="GAP74" s="453"/>
      <c r="GAQ74" s="452"/>
      <c r="GAR74" s="452"/>
      <c r="GAT74" s="452"/>
      <c r="GAU74" s="452"/>
      <c r="GAV74" s="453"/>
      <c r="GAW74" s="452"/>
      <c r="GAX74" s="452"/>
      <c r="GAZ74" s="452"/>
      <c r="GBA74" s="452"/>
      <c r="GBB74" s="453"/>
      <c r="GBC74" s="452"/>
      <c r="GBD74" s="452"/>
      <c r="GBF74" s="452"/>
      <c r="GBG74" s="452"/>
      <c r="GBH74" s="453"/>
      <c r="GBI74" s="452"/>
      <c r="GBJ74" s="452"/>
      <c r="GBL74" s="452"/>
      <c r="GBM74" s="452"/>
      <c r="GBN74" s="453"/>
      <c r="GBO74" s="452"/>
      <c r="GBP74" s="452"/>
      <c r="GBR74" s="452"/>
      <c r="GBS74" s="452"/>
      <c r="GBT74" s="453"/>
      <c r="GBU74" s="452"/>
      <c r="GBV74" s="452"/>
      <c r="GBX74" s="452"/>
      <c r="GBY74" s="452"/>
      <c r="GBZ74" s="453"/>
      <c r="GCA74" s="452"/>
      <c r="GCB74" s="452"/>
      <c r="GCD74" s="452"/>
      <c r="GCE74" s="452"/>
      <c r="GCF74" s="453"/>
      <c r="GCG74" s="452"/>
      <c r="GCH74" s="452"/>
      <c r="GCJ74" s="452"/>
      <c r="GCK74" s="452"/>
      <c r="GCL74" s="453"/>
      <c r="GCM74" s="452"/>
      <c r="GCN74" s="452"/>
      <c r="GCP74" s="452"/>
      <c r="GCQ74" s="452"/>
      <c r="GCR74" s="453"/>
      <c r="GCS74" s="452"/>
      <c r="GCT74" s="452"/>
      <c r="GCV74" s="452"/>
      <c r="GCW74" s="452"/>
      <c r="GCX74" s="453"/>
      <c r="GCY74" s="452"/>
      <c r="GCZ74" s="452"/>
      <c r="GDB74" s="452"/>
      <c r="GDC74" s="452"/>
      <c r="GDD74" s="453"/>
      <c r="GDE74" s="452"/>
      <c r="GDF74" s="452"/>
      <c r="GDH74" s="452"/>
      <c r="GDI74" s="452"/>
      <c r="GDJ74" s="453"/>
      <c r="GDK74" s="452"/>
      <c r="GDL74" s="452"/>
      <c r="GDN74" s="452"/>
      <c r="GDO74" s="452"/>
      <c r="GDP74" s="453"/>
      <c r="GDQ74" s="452"/>
      <c r="GDR74" s="452"/>
      <c r="GDT74" s="452"/>
      <c r="GDU74" s="452"/>
      <c r="GDV74" s="453"/>
      <c r="GDW74" s="452"/>
      <c r="GDX74" s="452"/>
      <c r="GDZ74" s="452"/>
      <c r="GEA74" s="452"/>
      <c r="GEB74" s="453"/>
      <c r="GEC74" s="452"/>
      <c r="GED74" s="452"/>
      <c r="GEF74" s="452"/>
      <c r="GEG74" s="452"/>
      <c r="GEH74" s="453"/>
      <c r="GEI74" s="452"/>
      <c r="GEJ74" s="452"/>
      <c r="GEL74" s="452"/>
      <c r="GEM74" s="452"/>
      <c r="GEN74" s="453"/>
      <c r="GEO74" s="452"/>
      <c r="GEP74" s="452"/>
      <c r="GER74" s="452"/>
      <c r="GES74" s="452"/>
      <c r="GET74" s="453"/>
      <c r="GEU74" s="452"/>
      <c r="GEV74" s="452"/>
      <c r="GEX74" s="452"/>
      <c r="GEY74" s="452"/>
      <c r="GEZ74" s="453"/>
      <c r="GFA74" s="452"/>
      <c r="GFB74" s="452"/>
      <c r="GFD74" s="452"/>
      <c r="GFE74" s="452"/>
      <c r="GFF74" s="453"/>
      <c r="GFG74" s="452"/>
      <c r="GFH74" s="452"/>
      <c r="GFJ74" s="452"/>
      <c r="GFK74" s="452"/>
      <c r="GFL74" s="453"/>
      <c r="GFM74" s="452"/>
      <c r="GFN74" s="452"/>
      <c r="GFP74" s="452"/>
      <c r="GFQ74" s="452"/>
      <c r="GFR74" s="453"/>
      <c r="GFS74" s="452"/>
      <c r="GFT74" s="452"/>
      <c r="GFV74" s="452"/>
      <c r="GFW74" s="452"/>
      <c r="GFX74" s="453"/>
      <c r="GFY74" s="452"/>
      <c r="GFZ74" s="452"/>
      <c r="GGB74" s="452"/>
      <c r="GGC74" s="452"/>
      <c r="GGD74" s="453"/>
      <c r="GGE74" s="452"/>
      <c r="GGF74" s="452"/>
      <c r="GGH74" s="452"/>
      <c r="GGI74" s="452"/>
      <c r="GGJ74" s="453"/>
      <c r="GGK74" s="452"/>
      <c r="GGL74" s="452"/>
      <c r="GGN74" s="452"/>
      <c r="GGO74" s="452"/>
      <c r="GGP74" s="453"/>
      <c r="GGQ74" s="452"/>
      <c r="GGR74" s="452"/>
      <c r="GGT74" s="452"/>
      <c r="GGU74" s="452"/>
      <c r="GGV74" s="453"/>
      <c r="GGW74" s="452"/>
      <c r="GGX74" s="452"/>
      <c r="GGZ74" s="452"/>
      <c r="GHA74" s="452"/>
      <c r="GHB74" s="453"/>
      <c r="GHC74" s="452"/>
      <c r="GHD74" s="452"/>
      <c r="GHF74" s="452"/>
      <c r="GHG74" s="452"/>
      <c r="GHH74" s="453"/>
      <c r="GHI74" s="452"/>
      <c r="GHJ74" s="452"/>
      <c r="GHL74" s="452"/>
      <c r="GHM74" s="452"/>
      <c r="GHN74" s="453"/>
      <c r="GHO74" s="452"/>
      <c r="GHP74" s="452"/>
      <c r="GHR74" s="452"/>
      <c r="GHS74" s="452"/>
      <c r="GHT74" s="453"/>
      <c r="GHU74" s="452"/>
      <c r="GHV74" s="452"/>
      <c r="GHX74" s="452"/>
      <c r="GHY74" s="452"/>
      <c r="GHZ74" s="453"/>
      <c r="GIA74" s="452"/>
      <c r="GIB74" s="452"/>
      <c r="GID74" s="452"/>
      <c r="GIE74" s="452"/>
      <c r="GIF74" s="453"/>
      <c r="GIG74" s="452"/>
      <c r="GIH74" s="452"/>
      <c r="GIJ74" s="452"/>
      <c r="GIK74" s="452"/>
      <c r="GIL74" s="453"/>
      <c r="GIM74" s="452"/>
      <c r="GIN74" s="452"/>
      <c r="GIP74" s="452"/>
      <c r="GIQ74" s="452"/>
      <c r="GIR74" s="453"/>
      <c r="GIS74" s="452"/>
      <c r="GIT74" s="452"/>
      <c r="GIV74" s="452"/>
      <c r="GIW74" s="452"/>
      <c r="GIX74" s="453"/>
      <c r="GIY74" s="452"/>
      <c r="GIZ74" s="452"/>
      <c r="GJB74" s="452"/>
      <c r="GJC74" s="452"/>
      <c r="GJD74" s="453"/>
      <c r="GJE74" s="452"/>
      <c r="GJF74" s="452"/>
      <c r="GJH74" s="452"/>
      <c r="GJI74" s="452"/>
      <c r="GJJ74" s="453"/>
      <c r="GJK74" s="452"/>
      <c r="GJL74" s="452"/>
      <c r="GJN74" s="452"/>
      <c r="GJO74" s="452"/>
      <c r="GJP74" s="453"/>
      <c r="GJQ74" s="452"/>
      <c r="GJR74" s="452"/>
      <c r="GJT74" s="452"/>
      <c r="GJU74" s="452"/>
      <c r="GJV74" s="453"/>
      <c r="GJW74" s="452"/>
      <c r="GJX74" s="452"/>
      <c r="GJZ74" s="452"/>
      <c r="GKA74" s="452"/>
      <c r="GKB74" s="453"/>
      <c r="GKC74" s="452"/>
      <c r="GKD74" s="452"/>
      <c r="GKF74" s="452"/>
      <c r="GKG74" s="452"/>
      <c r="GKH74" s="453"/>
      <c r="GKI74" s="452"/>
      <c r="GKJ74" s="452"/>
      <c r="GKL74" s="452"/>
      <c r="GKM74" s="452"/>
      <c r="GKN74" s="453"/>
      <c r="GKO74" s="452"/>
      <c r="GKP74" s="452"/>
      <c r="GKR74" s="452"/>
      <c r="GKS74" s="452"/>
      <c r="GKT74" s="453"/>
      <c r="GKU74" s="452"/>
      <c r="GKV74" s="452"/>
      <c r="GKX74" s="452"/>
      <c r="GKY74" s="452"/>
      <c r="GKZ74" s="453"/>
      <c r="GLA74" s="452"/>
      <c r="GLB74" s="452"/>
      <c r="GLD74" s="452"/>
      <c r="GLE74" s="452"/>
      <c r="GLF74" s="453"/>
      <c r="GLG74" s="452"/>
      <c r="GLH74" s="452"/>
      <c r="GLJ74" s="452"/>
      <c r="GLK74" s="452"/>
      <c r="GLL74" s="453"/>
      <c r="GLM74" s="452"/>
      <c r="GLN74" s="452"/>
      <c r="GLP74" s="452"/>
      <c r="GLQ74" s="452"/>
      <c r="GLR74" s="453"/>
      <c r="GLS74" s="452"/>
      <c r="GLT74" s="452"/>
      <c r="GLV74" s="452"/>
      <c r="GLW74" s="452"/>
      <c r="GLX74" s="453"/>
      <c r="GLY74" s="452"/>
      <c r="GLZ74" s="452"/>
      <c r="GMB74" s="452"/>
      <c r="GMC74" s="452"/>
      <c r="GMD74" s="453"/>
      <c r="GME74" s="452"/>
      <c r="GMF74" s="452"/>
      <c r="GMH74" s="452"/>
      <c r="GMI74" s="452"/>
      <c r="GMJ74" s="453"/>
      <c r="GMK74" s="452"/>
      <c r="GML74" s="452"/>
      <c r="GMN74" s="452"/>
      <c r="GMO74" s="452"/>
      <c r="GMP74" s="453"/>
      <c r="GMQ74" s="452"/>
      <c r="GMR74" s="452"/>
      <c r="GMT74" s="452"/>
      <c r="GMU74" s="452"/>
      <c r="GMV74" s="453"/>
      <c r="GMW74" s="452"/>
      <c r="GMX74" s="452"/>
      <c r="GMZ74" s="452"/>
      <c r="GNA74" s="452"/>
      <c r="GNB74" s="453"/>
      <c r="GNC74" s="452"/>
      <c r="GND74" s="452"/>
      <c r="GNF74" s="452"/>
      <c r="GNG74" s="452"/>
      <c r="GNH74" s="453"/>
      <c r="GNI74" s="452"/>
      <c r="GNJ74" s="452"/>
      <c r="GNL74" s="452"/>
      <c r="GNM74" s="452"/>
      <c r="GNN74" s="453"/>
      <c r="GNO74" s="452"/>
      <c r="GNP74" s="452"/>
      <c r="GNR74" s="452"/>
      <c r="GNS74" s="452"/>
      <c r="GNT74" s="453"/>
      <c r="GNU74" s="452"/>
      <c r="GNV74" s="452"/>
      <c r="GNX74" s="452"/>
      <c r="GNY74" s="452"/>
      <c r="GNZ74" s="453"/>
      <c r="GOA74" s="452"/>
      <c r="GOB74" s="452"/>
      <c r="GOD74" s="452"/>
      <c r="GOE74" s="452"/>
      <c r="GOF74" s="453"/>
      <c r="GOG74" s="452"/>
      <c r="GOH74" s="452"/>
      <c r="GOJ74" s="452"/>
      <c r="GOK74" s="452"/>
      <c r="GOL74" s="453"/>
      <c r="GOM74" s="452"/>
      <c r="GON74" s="452"/>
      <c r="GOP74" s="452"/>
      <c r="GOQ74" s="452"/>
      <c r="GOR74" s="453"/>
      <c r="GOS74" s="452"/>
      <c r="GOT74" s="452"/>
      <c r="GOV74" s="452"/>
      <c r="GOW74" s="452"/>
      <c r="GOX74" s="453"/>
      <c r="GOY74" s="452"/>
      <c r="GOZ74" s="452"/>
      <c r="GPB74" s="452"/>
      <c r="GPC74" s="452"/>
      <c r="GPD74" s="453"/>
      <c r="GPE74" s="452"/>
      <c r="GPF74" s="452"/>
      <c r="GPH74" s="452"/>
      <c r="GPI74" s="452"/>
      <c r="GPJ74" s="453"/>
      <c r="GPK74" s="452"/>
      <c r="GPL74" s="452"/>
      <c r="GPN74" s="452"/>
      <c r="GPO74" s="452"/>
      <c r="GPP74" s="453"/>
      <c r="GPQ74" s="452"/>
      <c r="GPR74" s="452"/>
      <c r="GPT74" s="452"/>
      <c r="GPU74" s="452"/>
      <c r="GPV74" s="453"/>
      <c r="GPW74" s="452"/>
      <c r="GPX74" s="452"/>
      <c r="GPZ74" s="452"/>
      <c r="GQA74" s="452"/>
      <c r="GQB74" s="453"/>
      <c r="GQC74" s="452"/>
      <c r="GQD74" s="452"/>
      <c r="GQF74" s="452"/>
      <c r="GQG74" s="452"/>
      <c r="GQH74" s="453"/>
      <c r="GQI74" s="452"/>
      <c r="GQJ74" s="452"/>
      <c r="GQL74" s="452"/>
      <c r="GQM74" s="452"/>
      <c r="GQN74" s="453"/>
      <c r="GQO74" s="452"/>
      <c r="GQP74" s="452"/>
      <c r="GQR74" s="452"/>
      <c r="GQS74" s="452"/>
      <c r="GQT74" s="453"/>
      <c r="GQU74" s="452"/>
      <c r="GQV74" s="452"/>
      <c r="GQX74" s="452"/>
      <c r="GQY74" s="452"/>
      <c r="GQZ74" s="453"/>
      <c r="GRA74" s="452"/>
      <c r="GRB74" s="452"/>
      <c r="GRD74" s="452"/>
      <c r="GRE74" s="452"/>
      <c r="GRF74" s="453"/>
      <c r="GRG74" s="452"/>
      <c r="GRH74" s="452"/>
      <c r="GRJ74" s="452"/>
      <c r="GRK74" s="452"/>
      <c r="GRL74" s="453"/>
      <c r="GRM74" s="452"/>
      <c r="GRN74" s="452"/>
      <c r="GRP74" s="452"/>
      <c r="GRQ74" s="452"/>
      <c r="GRR74" s="453"/>
      <c r="GRS74" s="452"/>
      <c r="GRT74" s="452"/>
      <c r="GRV74" s="452"/>
      <c r="GRW74" s="452"/>
      <c r="GRX74" s="453"/>
      <c r="GRY74" s="452"/>
      <c r="GRZ74" s="452"/>
      <c r="GSB74" s="452"/>
      <c r="GSC74" s="452"/>
      <c r="GSD74" s="453"/>
      <c r="GSE74" s="452"/>
      <c r="GSF74" s="452"/>
      <c r="GSH74" s="452"/>
      <c r="GSI74" s="452"/>
      <c r="GSJ74" s="453"/>
      <c r="GSK74" s="452"/>
      <c r="GSL74" s="452"/>
      <c r="GSN74" s="452"/>
      <c r="GSO74" s="452"/>
      <c r="GSP74" s="453"/>
      <c r="GSQ74" s="452"/>
      <c r="GSR74" s="452"/>
      <c r="GST74" s="452"/>
      <c r="GSU74" s="452"/>
      <c r="GSV74" s="453"/>
      <c r="GSW74" s="452"/>
      <c r="GSX74" s="452"/>
      <c r="GSZ74" s="452"/>
      <c r="GTA74" s="452"/>
      <c r="GTB74" s="453"/>
      <c r="GTC74" s="452"/>
      <c r="GTD74" s="452"/>
      <c r="GTF74" s="452"/>
      <c r="GTG74" s="452"/>
      <c r="GTH74" s="453"/>
      <c r="GTI74" s="452"/>
      <c r="GTJ74" s="452"/>
      <c r="GTL74" s="452"/>
      <c r="GTM74" s="452"/>
      <c r="GTN74" s="453"/>
      <c r="GTO74" s="452"/>
      <c r="GTP74" s="452"/>
      <c r="GTR74" s="452"/>
      <c r="GTS74" s="452"/>
      <c r="GTT74" s="453"/>
      <c r="GTU74" s="452"/>
      <c r="GTV74" s="452"/>
      <c r="GTX74" s="452"/>
      <c r="GTY74" s="452"/>
      <c r="GTZ74" s="453"/>
      <c r="GUA74" s="452"/>
      <c r="GUB74" s="452"/>
      <c r="GUD74" s="452"/>
      <c r="GUE74" s="452"/>
      <c r="GUF74" s="453"/>
      <c r="GUG74" s="452"/>
      <c r="GUH74" s="452"/>
      <c r="GUJ74" s="452"/>
      <c r="GUK74" s="452"/>
      <c r="GUL74" s="453"/>
      <c r="GUM74" s="452"/>
      <c r="GUN74" s="452"/>
      <c r="GUP74" s="452"/>
      <c r="GUQ74" s="452"/>
      <c r="GUR74" s="453"/>
      <c r="GUS74" s="452"/>
      <c r="GUT74" s="452"/>
      <c r="GUV74" s="452"/>
      <c r="GUW74" s="452"/>
      <c r="GUX74" s="453"/>
      <c r="GUY74" s="452"/>
      <c r="GUZ74" s="452"/>
      <c r="GVB74" s="452"/>
      <c r="GVC74" s="452"/>
      <c r="GVD74" s="453"/>
      <c r="GVE74" s="452"/>
      <c r="GVF74" s="452"/>
      <c r="GVH74" s="452"/>
      <c r="GVI74" s="452"/>
      <c r="GVJ74" s="453"/>
      <c r="GVK74" s="452"/>
      <c r="GVL74" s="452"/>
      <c r="GVN74" s="452"/>
      <c r="GVO74" s="452"/>
      <c r="GVP74" s="453"/>
      <c r="GVQ74" s="452"/>
      <c r="GVR74" s="452"/>
      <c r="GVT74" s="452"/>
      <c r="GVU74" s="452"/>
      <c r="GVV74" s="453"/>
      <c r="GVW74" s="452"/>
      <c r="GVX74" s="452"/>
      <c r="GVZ74" s="452"/>
      <c r="GWA74" s="452"/>
      <c r="GWB74" s="453"/>
      <c r="GWC74" s="452"/>
      <c r="GWD74" s="452"/>
      <c r="GWF74" s="452"/>
      <c r="GWG74" s="452"/>
      <c r="GWH74" s="453"/>
      <c r="GWI74" s="452"/>
      <c r="GWJ74" s="452"/>
      <c r="GWL74" s="452"/>
      <c r="GWM74" s="452"/>
      <c r="GWN74" s="453"/>
      <c r="GWO74" s="452"/>
      <c r="GWP74" s="452"/>
      <c r="GWR74" s="452"/>
      <c r="GWS74" s="452"/>
      <c r="GWT74" s="453"/>
      <c r="GWU74" s="452"/>
      <c r="GWV74" s="452"/>
      <c r="GWX74" s="452"/>
      <c r="GWY74" s="452"/>
      <c r="GWZ74" s="453"/>
      <c r="GXA74" s="452"/>
      <c r="GXB74" s="452"/>
      <c r="GXD74" s="452"/>
      <c r="GXE74" s="452"/>
      <c r="GXF74" s="453"/>
      <c r="GXG74" s="452"/>
      <c r="GXH74" s="452"/>
      <c r="GXJ74" s="452"/>
      <c r="GXK74" s="452"/>
      <c r="GXL74" s="453"/>
      <c r="GXM74" s="452"/>
      <c r="GXN74" s="452"/>
      <c r="GXP74" s="452"/>
      <c r="GXQ74" s="452"/>
      <c r="GXR74" s="453"/>
      <c r="GXS74" s="452"/>
      <c r="GXT74" s="452"/>
      <c r="GXV74" s="452"/>
      <c r="GXW74" s="452"/>
      <c r="GXX74" s="453"/>
      <c r="GXY74" s="452"/>
      <c r="GXZ74" s="452"/>
      <c r="GYB74" s="452"/>
      <c r="GYC74" s="452"/>
      <c r="GYD74" s="453"/>
      <c r="GYE74" s="452"/>
      <c r="GYF74" s="452"/>
      <c r="GYH74" s="452"/>
      <c r="GYI74" s="452"/>
      <c r="GYJ74" s="453"/>
      <c r="GYK74" s="452"/>
      <c r="GYL74" s="452"/>
      <c r="GYN74" s="452"/>
      <c r="GYO74" s="452"/>
      <c r="GYP74" s="453"/>
      <c r="GYQ74" s="452"/>
      <c r="GYR74" s="452"/>
      <c r="GYT74" s="452"/>
      <c r="GYU74" s="452"/>
      <c r="GYV74" s="453"/>
      <c r="GYW74" s="452"/>
      <c r="GYX74" s="452"/>
      <c r="GYZ74" s="452"/>
      <c r="GZA74" s="452"/>
      <c r="GZB74" s="453"/>
      <c r="GZC74" s="452"/>
      <c r="GZD74" s="452"/>
      <c r="GZF74" s="452"/>
      <c r="GZG74" s="452"/>
      <c r="GZH74" s="453"/>
      <c r="GZI74" s="452"/>
      <c r="GZJ74" s="452"/>
      <c r="GZL74" s="452"/>
      <c r="GZM74" s="452"/>
      <c r="GZN74" s="453"/>
      <c r="GZO74" s="452"/>
      <c r="GZP74" s="452"/>
      <c r="GZR74" s="452"/>
      <c r="GZS74" s="452"/>
      <c r="GZT74" s="453"/>
      <c r="GZU74" s="452"/>
      <c r="GZV74" s="452"/>
      <c r="GZX74" s="452"/>
      <c r="GZY74" s="452"/>
      <c r="GZZ74" s="453"/>
      <c r="HAA74" s="452"/>
      <c r="HAB74" s="452"/>
      <c r="HAD74" s="452"/>
      <c r="HAE74" s="452"/>
      <c r="HAF74" s="453"/>
      <c r="HAG74" s="452"/>
      <c r="HAH74" s="452"/>
      <c r="HAJ74" s="452"/>
      <c r="HAK74" s="452"/>
      <c r="HAL74" s="453"/>
      <c r="HAM74" s="452"/>
      <c r="HAN74" s="452"/>
      <c r="HAP74" s="452"/>
      <c r="HAQ74" s="452"/>
      <c r="HAR74" s="453"/>
      <c r="HAS74" s="452"/>
      <c r="HAT74" s="452"/>
      <c r="HAV74" s="452"/>
      <c r="HAW74" s="452"/>
      <c r="HAX74" s="453"/>
      <c r="HAY74" s="452"/>
      <c r="HAZ74" s="452"/>
      <c r="HBB74" s="452"/>
      <c r="HBC74" s="452"/>
      <c r="HBD74" s="453"/>
      <c r="HBE74" s="452"/>
      <c r="HBF74" s="452"/>
      <c r="HBH74" s="452"/>
      <c r="HBI74" s="452"/>
      <c r="HBJ74" s="453"/>
      <c r="HBK74" s="452"/>
      <c r="HBL74" s="452"/>
      <c r="HBN74" s="452"/>
      <c r="HBO74" s="452"/>
      <c r="HBP74" s="453"/>
      <c r="HBQ74" s="452"/>
      <c r="HBR74" s="452"/>
      <c r="HBT74" s="452"/>
      <c r="HBU74" s="452"/>
      <c r="HBV74" s="453"/>
      <c r="HBW74" s="452"/>
      <c r="HBX74" s="452"/>
      <c r="HBZ74" s="452"/>
      <c r="HCA74" s="452"/>
      <c r="HCB74" s="453"/>
      <c r="HCC74" s="452"/>
      <c r="HCD74" s="452"/>
      <c r="HCF74" s="452"/>
      <c r="HCG74" s="452"/>
      <c r="HCH74" s="453"/>
      <c r="HCI74" s="452"/>
      <c r="HCJ74" s="452"/>
      <c r="HCL74" s="452"/>
      <c r="HCM74" s="452"/>
      <c r="HCN74" s="453"/>
      <c r="HCO74" s="452"/>
      <c r="HCP74" s="452"/>
      <c r="HCR74" s="452"/>
      <c r="HCS74" s="452"/>
      <c r="HCT74" s="453"/>
      <c r="HCU74" s="452"/>
      <c r="HCV74" s="452"/>
      <c r="HCX74" s="452"/>
      <c r="HCY74" s="452"/>
      <c r="HCZ74" s="453"/>
      <c r="HDA74" s="452"/>
      <c r="HDB74" s="452"/>
      <c r="HDD74" s="452"/>
      <c r="HDE74" s="452"/>
      <c r="HDF74" s="453"/>
      <c r="HDG74" s="452"/>
      <c r="HDH74" s="452"/>
      <c r="HDJ74" s="452"/>
      <c r="HDK74" s="452"/>
      <c r="HDL74" s="453"/>
      <c r="HDM74" s="452"/>
      <c r="HDN74" s="452"/>
      <c r="HDP74" s="452"/>
      <c r="HDQ74" s="452"/>
      <c r="HDR74" s="453"/>
      <c r="HDS74" s="452"/>
      <c r="HDT74" s="452"/>
      <c r="HDV74" s="452"/>
      <c r="HDW74" s="452"/>
      <c r="HDX74" s="453"/>
      <c r="HDY74" s="452"/>
      <c r="HDZ74" s="452"/>
      <c r="HEB74" s="452"/>
      <c r="HEC74" s="452"/>
      <c r="HED74" s="453"/>
      <c r="HEE74" s="452"/>
      <c r="HEF74" s="452"/>
      <c r="HEH74" s="452"/>
      <c r="HEI74" s="452"/>
      <c r="HEJ74" s="453"/>
      <c r="HEK74" s="452"/>
      <c r="HEL74" s="452"/>
      <c r="HEN74" s="452"/>
      <c r="HEO74" s="452"/>
      <c r="HEP74" s="453"/>
      <c r="HEQ74" s="452"/>
      <c r="HER74" s="452"/>
      <c r="HET74" s="452"/>
      <c r="HEU74" s="452"/>
      <c r="HEV74" s="453"/>
      <c r="HEW74" s="452"/>
      <c r="HEX74" s="452"/>
      <c r="HEZ74" s="452"/>
      <c r="HFA74" s="452"/>
      <c r="HFB74" s="453"/>
      <c r="HFC74" s="452"/>
      <c r="HFD74" s="452"/>
      <c r="HFF74" s="452"/>
      <c r="HFG74" s="452"/>
      <c r="HFH74" s="453"/>
      <c r="HFI74" s="452"/>
      <c r="HFJ74" s="452"/>
      <c r="HFL74" s="452"/>
      <c r="HFM74" s="452"/>
      <c r="HFN74" s="453"/>
      <c r="HFO74" s="452"/>
      <c r="HFP74" s="452"/>
      <c r="HFR74" s="452"/>
      <c r="HFS74" s="452"/>
      <c r="HFT74" s="453"/>
      <c r="HFU74" s="452"/>
      <c r="HFV74" s="452"/>
      <c r="HFX74" s="452"/>
      <c r="HFY74" s="452"/>
      <c r="HFZ74" s="453"/>
      <c r="HGA74" s="452"/>
      <c r="HGB74" s="452"/>
      <c r="HGD74" s="452"/>
      <c r="HGE74" s="452"/>
      <c r="HGF74" s="453"/>
      <c r="HGG74" s="452"/>
      <c r="HGH74" s="452"/>
      <c r="HGJ74" s="452"/>
      <c r="HGK74" s="452"/>
      <c r="HGL74" s="453"/>
      <c r="HGM74" s="452"/>
      <c r="HGN74" s="452"/>
      <c r="HGP74" s="452"/>
      <c r="HGQ74" s="452"/>
      <c r="HGR74" s="453"/>
      <c r="HGS74" s="452"/>
      <c r="HGT74" s="452"/>
      <c r="HGV74" s="452"/>
      <c r="HGW74" s="452"/>
      <c r="HGX74" s="453"/>
      <c r="HGY74" s="452"/>
      <c r="HGZ74" s="452"/>
      <c r="HHB74" s="452"/>
      <c r="HHC74" s="452"/>
      <c r="HHD74" s="453"/>
      <c r="HHE74" s="452"/>
      <c r="HHF74" s="452"/>
      <c r="HHH74" s="452"/>
      <c r="HHI74" s="452"/>
      <c r="HHJ74" s="453"/>
      <c r="HHK74" s="452"/>
      <c r="HHL74" s="452"/>
      <c r="HHN74" s="452"/>
      <c r="HHO74" s="452"/>
      <c r="HHP74" s="453"/>
      <c r="HHQ74" s="452"/>
      <c r="HHR74" s="452"/>
      <c r="HHT74" s="452"/>
      <c r="HHU74" s="452"/>
      <c r="HHV74" s="453"/>
      <c r="HHW74" s="452"/>
      <c r="HHX74" s="452"/>
      <c r="HHZ74" s="452"/>
      <c r="HIA74" s="452"/>
      <c r="HIB74" s="453"/>
      <c r="HIC74" s="452"/>
      <c r="HID74" s="452"/>
      <c r="HIF74" s="452"/>
      <c r="HIG74" s="452"/>
      <c r="HIH74" s="453"/>
      <c r="HII74" s="452"/>
      <c r="HIJ74" s="452"/>
      <c r="HIL74" s="452"/>
      <c r="HIM74" s="452"/>
      <c r="HIN74" s="453"/>
      <c r="HIO74" s="452"/>
      <c r="HIP74" s="452"/>
      <c r="HIR74" s="452"/>
      <c r="HIS74" s="452"/>
      <c r="HIT74" s="453"/>
      <c r="HIU74" s="452"/>
      <c r="HIV74" s="452"/>
      <c r="HIX74" s="452"/>
      <c r="HIY74" s="452"/>
      <c r="HIZ74" s="453"/>
      <c r="HJA74" s="452"/>
      <c r="HJB74" s="452"/>
      <c r="HJD74" s="452"/>
      <c r="HJE74" s="452"/>
      <c r="HJF74" s="453"/>
      <c r="HJG74" s="452"/>
      <c r="HJH74" s="452"/>
      <c r="HJJ74" s="452"/>
      <c r="HJK74" s="452"/>
      <c r="HJL74" s="453"/>
      <c r="HJM74" s="452"/>
      <c r="HJN74" s="452"/>
      <c r="HJP74" s="452"/>
      <c r="HJQ74" s="452"/>
      <c r="HJR74" s="453"/>
      <c r="HJS74" s="452"/>
      <c r="HJT74" s="452"/>
      <c r="HJV74" s="452"/>
      <c r="HJW74" s="452"/>
      <c r="HJX74" s="453"/>
      <c r="HJY74" s="452"/>
      <c r="HJZ74" s="452"/>
      <c r="HKB74" s="452"/>
      <c r="HKC74" s="452"/>
      <c r="HKD74" s="453"/>
      <c r="HKE74" s="452"/>
      <c r="HKF74" s="452"/>
      <c r="HKH74" s="452"/>
      <c r="HKI74" s="452"/>
      <c r="HKJ74" s="453"/>
      <c r="HKK74" s="452"/>
      <c r="HKL74" s="452"/>
      <c r="HKN74" s="452"/>
      <c r="HKO74" s="452"/>
      <c r="HKP74" s="453"/>
      <c r="HKQ74" s="452"/>
      <c r="HKR74" s="452"/>
      <c r="HKT74" s="452"/>
      <c r="HKU74" s="452"/>
      <c r="HKV74" s="453"/>
      <c r="HKW74" s="452"/>
      <c r="HKX74" s="452"/>
      <c r="HKZ74" s="452"/>
      <c r="HLA74" s="452"/>
      <c r="HLB74" s="453"/>
      <c r="HLC74" s="452"/>
      <c r="HLD74" s="452"/>
      <c r="HLF74" s="452"/>
      <c r="HLG74" s="452"/>
      <c r="HLH74" s="453"/>
      <c r="HLI74" s="452"/>
      <c r="HLJ74" s="452"/>
      <c r="HLL74" s="452"/>
      <c r="HLM74" s="452"/>
      <c r="HLN74" s="453"/>
      <c r="HLO74" s="452"/>
      <c r="HLP74" s="452"/>
      <c r="HLR74" s="452"/>
      <c r="HLS74" s="452"/>
      <c r="HLT74" s="453"/>
      <c r="HLU74" s="452"/>
      <c r="HLV74" s="452"/>
      <c r="HLX74" s="452"/>
      <c r="HLY74" s="452"/>
      <c r="HLZ74" s="453"/>
      <c r="HMA74" s="452"/>
      <c r="HMB74" s="452"/>
      <c r="HMD74" s="452"/>
      <c r="HME74" s="452"/>
      <c r="HMF74" s="453"/>
      <c r="HMG74" s="452"/>
      <c r="HMH74" s="452"/>
      <c r="HMJ74" s="452"/>
      <c r="HMK74" s="452"/>
      <c r="HML74" s="453"/>
      <c r="HMM74" s="452"/>
      <c r="HMN74" s="452"/>
      <c r="HMP74" s="452"/>
      <c r="HMQ74" s="452"/>
      <c r="HMR74" s="453"/>
      <c r="HMS74" s="452"/>
      <c r="HMT74" s="452"/>
      <c r="HMV74" s="452"/>
      <c r="HMW74" s="452"/>
      <c r="HMX74" s="453"/>
      <c r="HMY74" s="452"/>
      <c r="HMZ74" s="452"/>
      <c r="HNB74" s="452"/>
      <c r="HNC74" s="452"/>
      <c r="HND74" s="453"/>
      <c r="HNE74" s="452"/>
      <c r="HNF74" s="452"/>
      <c r="HNH74" s="452"/>
      <c r="HNI74" s="452"/>
      <c r="HNJ74" s="453"/>
      <c r="HNK74" s="452"/>
      <c r="HNL74" s="452"/>
      <c r="HNN74" s="452"/>
      <c r="HNO74" s="452"/>
      <c r="HNP74" s="453"/>
      <c r="HNQ74" s="452"/>
      <c r="HNR74" s="452"/>
      <c r="HNT74" s="452"/>
      <c r="HNU74" s="452"/>
      <c r="HNV74" s="453"/>
      <c r="HNW74" s="452"/>
      <c r="HNX74" s="452"/>
      <c r="HNZ74" s="452"/>
      <c r="HOA74" s="452"/>
      <c r="HOB74" s="453"/>
      <c r="HOC74" s="452"/>
      <c r="HOD74" s="452"/>
      <c r="HOF74" s="452"/>
      <c r="HOG74" s="452"/>
      <c r="HOH74" s="453"/>
      <c r="HOI74" s="452"/>
      <c r="HOJ74" s="452"/>
      <c r="HOL74" s="452"/>
      <c r="HOM74" s="452"/>
      <c r="HON74" s="453"/>
      <c r="HOO74" s="452"/>
      <c r="HOP74" s="452"/>
      <c r="HOR74" s="452"/>
      <c r="HOS74" s="452"/>
      <c r="HOT74" s="453"/>
      <c r="HOU74" s="452"/>
      <c r="HOV74" s="452"/>
      <c r="HOX74" s="452"/>
      <c r="HOY74" s="452"/>
      <c r="HOZ74" s="453"/>
      <c r="HPA74" s="452"/>
      <c r="HPB74" s="452"/>
      <c r="HPD74" s="452"/>
      <c r="HPE74" s="452"/>
      <c r="HPF74" s="453"/>
      <c r="HPG74" s="452"/>
      <c r="HPH74" s="452"/>
      <c r="HPJ74" s="452"/>
      <c r="HPK74" s="452"/>
      <c r="HPL74" s="453"/>
      <c r="HPM74" s="452"/>
      <c r="HPN74" s="452"/>
      <c r="HPP74" s="452"/>
      <c r="HPQ74" s="452"/>
      <c r="HPR74" s="453"/>
      <c r="HPS74" s="452"/>
      <c r="HPT74" s="452"/>
      <c r="HPV74" s="452"/>
      <c r="HPW74" s="452"/>
      <c r="HPX74" s="453"/>
      <c r="HPY74" s="452"/>
      <c r="HPZ74" s="452"/>
      <c r="HQB74" s="452"/>
      <c r="HQC74" s="452"/>
      <c r="HQD74" s="453"/>
      <c r="HQE74" s="452"/>
      <c r="HQF74" s="452"/>
      <c r="HQH74" s="452"/>
      <c r="HQI74" s="452"/>
      <c r="HQJ74" s="453"/>
      <c r="HQK74" s="452"/>
      <c r="HQL74" s="452"/>
      <c r="HQN74" s="452"/>
      <c r="HQO74" s="452"/>
      <c r="HQP74" s="453"/>
      <c r="HQQ74" s="452"/>
      <c r="HQR74" s="452"/>
      <c r="HQT74" s="452"/>
      <c r="HQU74" s="452"/>
      <c r="HQV74" s="453"/>
      <c r="HQW74" s="452"/>
      <c r="HQX74" s="452"/>
      <c r="HQZ74" s="452"/>
      <c r="HRA74" s="452"/>
      <c r="HRB74" s="453"/>
      <c r="HRC74" s="452"/>
      <c r="HRD74" s="452"/>
      <c r="HRF74" s="452"/>
      <c r="HRG74" s="452"/>
      <c r="HRH74" s="453"/>
      <c r="HRI74" s="452"/>
      <c r="HRJ74" s="452"/>
      <c r="HRL74" s="452"/>
      <c r="HRM74" s="452"/>
      <c r="HRN74" s="453"/>
      <c r="HRO74" s="452"/>
      <c r="HRP74" s="452"/>
      <c r="HRR74" s="452"/>
      <c r="HRS74" s="452"/>
      <c r="HRT74" s="453"/>
      <c r="HRU74" s="452"/>
      <c r="HRV74" s="452"/>
      <c r="HRX74" s="452"/>
      <c r="HRY74" s="452"/>
      <c r="HRZ74" s="453"/>
      <c r="HSA74" s="452"/>
      <c r="HSB74" s="452"/>
      <c r="HSD74" s="452"/>
      <c r="HSE74" s="452"/>
      <c r="HSF74" s="453"/>
      <c r="HSG74" s="452"/>
      <c r="HSH74" s="452"/>
      <c r="HSJ74" s="452"/>
      <c r="HSK74" s="452"/>
      <c r="HSL74" s="453"/>
      <c r="HSM74" s="452"/>
      <c r="HSN74" s="452"/>
      <c r="HSP74" s="452"/>
      <c r="HSQ74" s="452"/>
      <c r="HSR74" s="453"/>
      <c r="HSS74" s="452"/>
      <c r="HST74" s="452"/>
      <c r="HSV74" s="452"/>
      <c r="HSW74" s="452"/>
      <c r="HSX74" s="453"/>
      <c r="HSY74" s="452"/>
      <c r="HSZ74" s="452"/>
      <c r="HTB74" s="452"/>
      <c r="HTC74" s="452"/>
      <c r="HTD74" s="453"/>
      <c r="HTE74" s="452"/>
      <c r="HTF74" s="452"/>
      <c r="HTH74" s="452"/>
      <c r="HTI74" s="452"/>
      <c r="HTJ74" s="453"/>
      <c r="HTK74" s="452"/>
      <c r="HTL74" s="452"/>
      <c r="HTN74" s="452"/>
      <c r="HTO74" s="452"/>
      <c r="HTP74" s="453"/>
      <c r="HTQ74" s="452"/>
      <c r="HTR74" s="452"/>
      <c r="HTT74" s="452"/>
      <c r="HTU74" s="452"/>
      <c r="HTV74" s="453"/>
      <c r="HTW74" s="452"/>
      <c r="HTX74" s="452"/>
      <c r="HTZ74" s="452"/>
      <c r="HUA74" s="452"/>
      <c r="HUB74" s="453"/>
      <c r="HUC74" s="452"/>
      <c r="HUD74" s="452"/>
      <c r="HUF74" s="452"/>
      <c r="HUG74" s="452"/>
      <c r="HUH74" s="453"/>
      <c r="HUI74" s="452"/>
      <c r="HUJ74" s="452"/>
      <c r="HUL74" s="452"/>
      <c r="HUM74" s="452"/>
      <c r="HUN74" s="453"/>
      <c r="HUO74" s="452"/>
      <c r="HUP74" s="452"/>
      <c r="HUR74" s="452"/>
      <c r="HUS74" s="452"/>
      <c r="HUT74" s="453"/>
      <c r="HUU74" s="452"/>
      <c r="HUV74" s="452"/>
      <c r="HUX74" s="452"/>
      <c r="HUY74" s="452"/>
      <c r="HUZ74" s="453"/>
      <c r="HVA74" s="452"/>
      <c r="HVB74" s="452"/>
      <c r="HVD74" s="452"/>
      <c r="HVE74" s="452"/>
      <c r="HVF74" s="453"/>
      <c r="HVG74" s="452"/>
      <c r="HVH74" s="452"/>
      <c r="HVJ74" s="452"/>
      <c r="HVK74" s="452"/>
      <c r="HVL74" s="453"/>
      <c r="HVM74" s="452"/>
      <c r="HVN74" s="452"/>
      <c r="HVP74" s="452"/>
      <c r="HVQ74" s="452"/>
      <c r="HVR74" s="453"/>
      <c r="HVS74" s="452"/>
      <c r="HVT74" s="452"/>
      <c r="HVV74" s="452"/>
      <c r="HVW74" s="452"/>
      <c r="HVX74" s="453"/>
      <c r="HVY74" s="452"/>
      <c r="HVZ74" s="452"/>
      <c r="HWB74" s="452"/>
      <c r="HWC74" s="452"/>
      <c r="HWD74" s="453"/>
      <c r="HWE74" s="452"/>
      <c r="HWF74" s="452"/>
      <c r="HWH74" s="452"/>
      <c r="HWI74" s="452"/>
      <c r="HWJ74" s="453"/>
      <c r="HWK74" s="452"/>
      <c r="HWL74" s="452"/>
      <c r="HWN74" s="452"/>
      <c r="HWO74" s="452"/>
      <c r="HWP74" s="453"/>
      <c r="HWQ74" s="452"/>
      <c r="HWR74" s="452"/>
      <c r="HWT74" s="452"/>
      <c r="HWU74" s="452"/>
      <c r="HWV74" s="453"/>
      <c r="HWW74" s="452"/>
      <c r="HWX74" s="452"/>
      <c r="HWZ74" s="452"/>
      <c r="HXA74" s="452"/>
      <c r="HXB74" s="453"/>
      <c r="HXC74" s="452"/>
      <c r="HXD74" s="452"/>
      <c r="HXF74" s="452"/>
      <c r="HXG74" s="452"/>
      <c r="HXH74" s="453"/>
      <c r="HXI74" s="452"/>
      <c r="HXJ74" s="452"/>
      <c r="HXL74" s="452"/>
      <c r="HXM74" s="452"/>
      <c r="HXN74" s="453"/>
      <c r="HXO74" s="452"/>
      <c r="HXP74" s="452"/>
      <c r="HXR74" s="452"/>
      <c r="HXS74" s="452"/>
      <c r="HXT74" s="453"/>
      <c r="HXU74" s="452"/>
      <c r="HXV74" s="452"/>
      <c r="HXX74" s="452"/>
      <c r="HXY74" s="452"/>
      <c r="HXZ74" s="453"/>
      <c r="HYA74" s="452"/>
      <c r="HYB74" s="452"/>
      <c r="HYD74" s="452"/>
      <c r="HYE74" s="452"/>
      <c r="HYF74" s="453"/>
      <c r="HYG74" s="452"/>
      <c r="HYH74" s="452"/>
      <c r="HYJ74" s="452"/>
      <c r="HYK74" s="452"/>
      <c r="HYL74" s="453"/>
      <c r="HYM74" s="452"/>
      <c r="HYN74" s="452"/>
      <c r="HYP74" s="452"/>
      <c r="HYQ74" s="452"/>
      <c r="HYR74" s="453"/>
      <c r="HYS74" s="452"/>
      <c r="HYT74" s="452"/>
      <c r="HYV74" s="452"/>
      <c r="HYW74" s="452"/>
      <c r="HYX74" s="453"/>
      <c r="HYY74" s="452"/>
      <c r="HYZ74" s="452"/>
      <c r="HZB74" s="452"/>
      <c r="HZC74" s="452"/>
      <c r="HZD74" s="453"/>
      <c r="HZE74" s="452"/>
      <c r="HZF74" s="452"/>
      <c r="HZH74" s="452"/>
      <c r="HZI74" s="452"/>
      <c r="HZJ74" s="453"/>
      <c r="HZK74" s="452"/>
      <c r="HZL74" s="452"/>
      <c r="HZN74" s="452"/>
      <c r="HZO74" s="452"/>
      <c r="HZP74" s="453"/>
      <c r="HZQ74" s="452"/>
      <c r="HZR74" s="452"/>
      <c r="HZT74" s="452"/>
      <c r="HZU74" s="452"/>
      <c r="HZV74" s="453"/>
      <c r="HZW74" s="452"/>
      <c r="HZX74" s="452"/>
      <c r="HZZ74" s="452"/>
      <c r="IAA74" s="452"/>
      <c r="IAB74" s="453"/>
      <c r="IAC74" s="452"/>
      <c r="IAD74" s="452"/>
      <c r="IAF74" s="452"/>
      <c r="IAG74" s="452"/>
      <c r="IAH74" s="453"/>
      <c r="IAI74" s="452"/>
      <c r="IAJ74" s="452"/>
      <c r="IAL74" s="452"/>
      <c r="IAM74" s="452"/>
      <c r="IAN74" s="453"/>
      <c r="IAO74" s="452"/>
      <c r="IAP74" s="452"/>
      <c r="IAR74" s="452"/>
      <c r="IAS74" s="452"/>
      <c r="IAT74" s="453"/>
      <c r="IAU74" s="452"/>
      <c r="IAV74" s="452"/>
      <c r="IAX74" s="452"/>
      <c r="IAY74" s="452"/>
      <c r="IAZ74" s="453"/>
      <c r="IBA74" s="452"/>
      <c r="IBB74" s="452"/>
      <c r="IBD74" s="452"/>
      <c r="IBE74" s="452"/>
      <c r="IBF74" s="453"/>
      <c r="IBG74" s="452"/>
      <c r="IBH74" s="452"/>
      <c r="IBJ74" s="452"/>
      <c r="IBK74" s="452"/>
      <c r="IBL74" s="453"/>
      <c r="IBM74" s="452"/>
      <c r="IBN74" s="452"/>
      <c r="IBP74" s="452"/>
      <c r="IBQ74" s="452"/>
      <c r="IBR74" s="453"/>
      <c r="IBS74" s="452"/>
      <c r="IBT74" s="452"/>
      <c r="IBV74" s="452"/>
      <c r="IBW74" s="452"/>
      <c r="IBX74" s="453"/>
      <c r="IBY74" s="452"/>
      <c r="IBZ74" s="452"/>
      <c r="ICB74" s="452"/>
      <c r="ICC74" s="452"/>
      <c r="ICD74" s="453"/>
      <c r="ICE74" s="452"/>
      <c r="ICF74" s="452"/>
      <c r="ICH74" s="452"/>
      <c r="ICI74" s="452"/>
      <c r="ICJ74" s="453"/>
      <c r="ICK74" s="452"/>
      <c r="ICL74" s="452"/>
      <c r="ICN74" s="452"/>
      <c r="ICO74" s="452"/>
      <c r="ICP74" s="453"/>
      <c r="ICQ74" s="452"/>
      <c r="ICR74" s="452"/>
      <c r="ICT74" s="452"/>
      <c r="ICU74" s="452"/>
      <c r="ICV74" s="453"/>
      <c r="ICW74" s="452"/>
      <c r="ICX74" s="452"/>
      <c r="ICZ74" s="452"/>
      <c r="IDA74" s="452"/>
      <c r="IDB74" s="453"/>
      <c r="IDC74" s="452"/>
      <c r="IDD74" s="452"/>
      <c r="IDF74" s="452"/>
      <c r="IDG74" s="452"/>
      <c r="IDH74" s="453"/>
      <c r="IDI74" s="452"/>
      <c r="IDJ74" s="452"/>
      <c r="IDL74" s="452"/>
      <c r="IDM74" s="452"/>
      <c r="IDN74" s="453"/>
      <c r="IDO74" s="452"/>
      <c r="IDP74" s="452"/>
      <c r="IDR74" s="452"/>
      <c r="IDS74" s="452"/>
      <c r="IDT74" s="453"/>
      <c r="IDU74" s="452"/>
      <c r="IDV74" s="452"/>
      <c r="IDX74" s="452"/>
      <c r="IDY74" s="452"/>
      <c r="IDZ74" s="453"/>
      <c r="IEA74" s="452"/>
      <c r="IEB74" s="452"/>
      <c r="IED74" s="452"/>
      <c r="IEE74" s="452"/>
      <c r="IEF74" s="453"/>
      <c r="IEG74" s="452"/>
      <c r="IEH74" s="452"/>
      <c r="IEJ74" s="452"/>
      <c r="IEK74" s="452"/>
      <c r="IEL74" s="453"/>
      <c r="IEM74" s="452"/>
      <c r="IEN74" s="452"/>
      <c r="IEP74" s="452"/>
      <c r="IEQ74" s="452"/>
      <c r="IER74" s="453"/>
      <c r="IES74" s="452"/>
      <c r="IET74" s="452"/>
      <c r="IEV74" s="452"/>
      <c r="IEW74" s="452"/>
      <c r="IEX74" s="453"/>
      <c r="IEY74" s="452"/>
      <c r="IEZ74" s="452"/>
      <c r="IFB74" s="452"/>
      <c r="IFC74" s="452"/>
      <c r="IFD74" s="453"/>
      <c r="IFE74" s="452"/>
      <c r="IFF74" s="452"/>
      <c r="IFH74" s="452"/>
      <c r="IFI74" s="452"/>
      <c r="IFJ74" s="453"/>
      <c r="IFK74" s="452"/>
      <c r="IFL74" s="452"/>
      <c r="IFN74" s="452"/>
      <c r="IFO74" s="452"/>
      <c r="IFP74" s="453"/>
      <c r="IFQ74" s="452"/>
      <c r="IFR74" s="452"/>
      <c r="IFT74" s="452"/>
      <c r="IFU74" s="452"/>
      <c r="IFV74" s="453"/>
      <c r="IFW74" s="452"/>
      <c r="IFX74" s="452"/>
      <c r="IFZ74" s="452"/>
      <c r="IGA74" s="452"/>
      <c r="IGB74" s="453"/>
      <c r="IGC74" s="452"/>
      <c r="IGD74" s="452"/>
      <c r="IGF74" s="452"/>
      <c r="IGG74" s="452"/>
      <c r="IGH74" s="453"/>
      <c r="IGI74" s="452"/>
      <c r="IGJ74" s="452"/>
      <c r="IGL74" s="452"/>
      <c r="IGM74" s="452"/>
      <c r="IGN74" s="453"/>
      <c r="IGO74" s="452"/>
      <c r="IGP74" s="452"/>
      <c r="IGR74" s="452"/>
      <c r="IGS74" s="452"/>
      <c r="IGT74" s="453"/>
      <c r="IGU74" s="452"/>
      <c r="IGV74" s="452"/>
      <c r="IGX74" s="452"/>
      <c r="IGY74" s="452"/>
      <c r="IGZ74" s="453"/>
      <c r="IHA74" s="452"/>
      <c r="IHB74" s="452"/>
      <c r="IHD74" s="452"/>
      <c r="IHE74" s="452"/>
      <c r="IHF74" s="453"/>
      <c r="IHG74" s="452"/>
      <c r="IHH74" s="452"/>
      <c r="IHJ74" s="452"/>
      <c r="IHK74" s="452"/>
      <c r="IHL74" s="453"/>
      <c r="IHM74" s="452"/>
      <c r="IHN74" s="452"/>
      <c r="IHP74" s="452"/>
      <c r="IHQ74" s="452"/>
      <c r="IHR74" s="453"/>
      <c r="IHS74" s="452"/>
      <c r="IHT74" s="452"/>
      <c r="IHV74" s="452"/>
      <c r="IHW74" s="452"/>
      <c r="IHX74" s="453"/>
      <c r="IHY74" s="452"/>
      <c r="IHZ74" s="452"/>
      <c r="IIB74" s="452"/>
      <c r="IIC74" s="452"/>
      <c r="IID74" s="453"/>
      <c r="IIE74" s="452"/>
      <c r="IIF74" s="452"/>
      <c r="IIH74" s="452"/>
      <c r="III74" s="452"/>
      <c r="IIJ74" s="453"/>
      <c r="IIK74" s="452"/>
      <c r="IIL74" s="452"/>
      <c r="IIN74" s="452"/>
      <c r="IIO74" s="452"/>
      <c r="IIP74" s="453"/>
      <c r="IIQ74" s="452"/>
      <c r="IIR74" s="452"/>
      <c r="IIT74" s="452"/>
      <c r="IIU74" s="452"/>
      <c r="IIV74" s="453"/>
      <c r="IIW74" s="452"/>
      <c r="IIX74" s="452"/>
      <c r="IIZ74" s="452"/>
      <c r="IJA74" s="452"/>
      <c r="IJB74" s="453"/>
      <c r="IJC74" s="452"/>
      <c r="IJD74" s="452"/>
      <c r="IJF74" s="452"/>
      <c r="IJG74" s="452"/>
      <c r="IJH74" s="453"/>
      <c r="IJI74" s="452"/>
      <c r="IJJ74" s="452"/>
      <c r="IJL74" s="452"/>
      <c r="IJM74" s="452"/>
      <c r="IJN74" s="453"/>
      <c r="IJO74" s="452"/>
      <c r="IJP74" s="452"/>
      <c r="IJR74" s="452"/>
      <c r="IJS74" s="452"/>
      <c r="IJT74" s="453"/>
      <c r="IJU74" s="452"/>
      <c r="IJV74" s="452"/>
      <c r="IJX74" s="452"/>
      <c r="IJY74" s="452"/>
      <c r="IJZ74" s="453"/>
      <c r="IKA74" s="452"/>
      <c r="IKB74" s="452"/>
      <c r="IKD74" s="452"/>
      <c r="IKE74" s="452"/>
      <c r="IKF74" s="453"/>
      <c r="IKG74" s="452"/>
      <c r="IKH74" s="452"/>
      <c r="IKJ74" s="452"/>
      <c r="IKK74" s="452"/>
      <c r="IKL74" s="453"/>
      <c r="IKM74" s="452"/>
      <c r="IKN74" s="452"/>
      <c r="IKP74" s="452"/>
      <c r="IKQ74" s="452"/>
      <c r="IKR74" s="453"/>
      <c r="IKS74" s="452"/>
      <c r="IKT74" s="452"/>
      <c r="IKV74" s="452"/>
      <c r="IKW74" s="452"/>
      <c r="IKX74" s="453"/>
      <c r="IKY74" s="452"/>
      <c r="IKZ74" s="452"/>
      <c r="ILB74" s="452"/>
      <c r="ILC74" s="452"/>
      <c r="ILD74" s="453"/>
      <c r="ILE74" s="452"/>
      <c r="ILF74" s="452"/>
      <c r="ILH74" s="452"/>
      <c r="ILI74" s="452"/>
      <c r="ILJ74" s="453"/>
      <c r="ILK74" s="452"/>
      <c r="ILL74" s="452"/>
      <c r="ILN74" s="452"/>
      <c r="ILO74" s="452"/>
      <c r="ILP74" s="453"/>
      <c r="ILQ74" s="452"/>
      <c r="ILR74" s="452"/>
      <c r="ILT74" s="452"/>
      <c r="ILU74" s="452"/>
      <c r="ILV74" s="453"/>
      <c r="ILW74" s="452"/>
      <c r="ILX74" s="452"/>
      <c r="ILZ74" s="452"/>
      <c r="IMA74" s="452"/>
      <c r="IMB74" s="453"/>
      <c r="IMC74" s="452"/>
      <c r="IMD74" s="452"/>
      <c r="IMF74" s="452"/>
      <c r="IMG74" s="452"/>
      <c r="IMH74" s="453"/>
      <c r="IMI74" s="452"/>
      <c r="IMJ74" s="452"/>
      <c r="IML74" s="452"/>
      <c r="IMM74" s="452"/>
      <c r="IMN74" s="453"/>
      <c r="IMO74" s="452"/>
      <c r="IMP74" s="452"/>
      <c r="IMR74" s="452"/>
      <c r="IMS74" s="452"/>
      <c r="IMT74" s="453"/>
      <c r="IMU74" s="452"/>
      <c r="IMV74" s="452"/>
      <c r="IMX74" s="452"/>
      <c r="IMY74" s="452"/>
      <c r="IMZ74" s="453"/>
      <c r="INA74" s="452"/>
      <c r="INB74" s="452"/>
      <c r="IND74" s="452"/>
      <c r="INE74" s="452"/>
      <c r="INF74" s="453"/>
      <c r="ING74" s="452"/>
      <c r="INH74" s="452"/>
      <c r="INJ74" s="452"/>
      <c r="INK74" s="452"/>
      <c r="INL74" s="453"/>
      <c r="INM74" s="452"/>
      <c r="INN74" s="452"/>
      <c r="INP74" s="452"/>
      <c r="INQ74" s="452"/>
      <c r="INR74" s="453"/>
      <c r="INS74" s="452"/>
      <c r="INT74" s="452"/>
      <c r="INV74" s="452"/>
      <c r="INW74" s="452"/>
      <c r="INX74" s="453"/>
      <c r="INY74" s="452"/>
      <c r="INZ74" s="452"/>
      <c r="IOB74" s="452"/>
      <c r="IOC74" s="452"/>
      <c r="IOD74" s="453"/>
      <c r="IOE74" s="452"/>
      <c r="IOF74" s="452"/>
      <c r="IOH74" s="452"/>
      <c r="IOI74" s="452"/>
      <c r="IOJ74" s="453"/>
      <c r="IOK74" s="452"/>
      <c r="IOL74" s="452"/>
      <c r="ION74" s="452"/>
      <c r="IOO74" s="452"/>
      <c r="IOP74" s="453"/>
      <c r="IOQ74" s="452"/>
      <c r="IOR74" s="452"/>
      <c r="IOT74" s="452"/>
      <c r="IOU74" s="452"/>
      <c r="IOV74" s="453"/>
      <c r="IOW74" s="452"/>
      <c r="IOX74" s="452"/>
      <c r="IOZ74" s="452"/>
      <c r="IPA74" s="452"/>
      <c r="IPB74" s="453"/>
      <c r="IPC74" s="452"/>
      <c r="IPD74" s="452"/>
      <c r="IPF74" s="452"/>
      <c r="IPG74" s="452"/>
      <c r="IPH74" s="453"/>
      <c r="IPI74" s="452"/>
      <c r="IPJ74" s="452"/>
      <c r="IPL74" s="452"/>
      <c r="IPM74" s="452"/>
      <c r="IPN74" s="453"/>
      <c r="IPO74" s="452"/>
      <c r="IPP74" s="452"/>
      <c r="IPR74" s="452"/>
      <c r="IPS74" s="452"/>
      <c r="IPT74" s="453"/>
      <c r="IPU74" s="452"/>
      <c r="IPV74" s="452"/>
      <c r="IPX74" s="452"/>
      <c r="IPY74" s="452"/>
      <c r="IPZ74" s="453"/>
      <c r="IQA74" s="452"/>
      <c r="IQB74" s="452"/>
      <c r="IQD74" s="452"/>
      <c r="IQE74" s="452"/>
      <c r="IQF74" s="453"/>
      <c r="IQG74" s="452"/>
      <c r="IQH74" s="452"/>
      <c r="IQJ74" s="452"/>
      <c r="IQK74" s="452"/>
      <c r="IQL74" s="453"/>
      <c r="IQM74" s="452"/>
      <c r="IQN74" s="452"/>
      <c r="IQP74" s="452"/>
      <c r="IQQ74" s="452"/>
      <c r="IQR74" s="453"/>
      <c r="IQS74" s="452"/>
      <c r="IQT74" s="452"/>
      <c r="IQV74" s="452"/>
      <c r="IQW74" s="452"/>
      <c r="IQX74" s="453"/>
      <c r="IQY74" s="452"/>
      <c r="IQZ74" s="452"/>
      <c r="IRB74" s="452"/>
      <c r="IRC74" s="452"/>
      <c r="IRD74" s="453"/>
      <c r="IRE74" s="452"/>
      <c r="IRF74" s="452"/>
      <c r="IRH74" s="452"/>
      <c r="IRI74" s="452"/>
      <c r="IRJ74" s="453"/>
      <c r="IRK74" s="452"/>
      <c r="IRL74" s="452"/>
      <c r="IRN74" s="452"/>
      <c r="IRO74" s="452"/>
      <c r="IRP74" s="453"/>
      <c r="IRQ74" s="452"/>
      <c r="IRR74" s="452"/>
      <c r="IRT74" s="452"/>
      <c r="IRU74" s="452"/>
      <c r="IRV74" s="453"/>
      <c r="IRW74" s="452"/>
      <c r="IRX74" s="452"/>
      <c r="IRZ74" s="452"/>
      <c r="ISA74" s="452"/>
      <c r="ISB74" s="453"/>
      <c r="ISC74" s="452"/>
      <c r="ISD74" s="452"/>
      <c r="ISF74" s="452"/>
      <c r="ISG74" s="452"/>
      <c r="ISH74" s="453"/>
      <c r="ISI74" s="452"/>
      <c r="ISJ74" s="452"/>
      <c r="ISL74" s="452"/>
      <c r="ISM74" s="452"/>
      <c r="ISN74" s="453"/>
      <c r="ISO74" s="452"/>
      <c r="ISP74" s="452"/>
      <c r="ISR74" s="452"/>
      <c r="ISS74" s="452"/>
      <c r="IST74" s="453"/>
      <c r="ISU74" s="452"/>
      <c r="ISV74" s="452"/>
      <c r="ISX74" s="452"/>
      <c r="ISY74" s="452"/>
      <c r="ISZ74" s="453"/>
      <c r="ITA74" s="452"/>
      <c r="ITB74" s="452"/>
      <c r="ITD74" s="452"/>
      <c r="ITE74" s="452"/>
      <c r="ITF74" s="453"/>
      <c r="ITG74" s="452"/>
      <c r="ITH74" s="452"/>
      <c r="ITJ74" s="452"/>
      <c r="ITK74" s="452"/>
      <c r="ITL74" s="453"/>
      <c r="ITM74" s="452"/>
      <c r="ITN74" s="452"/>
      <c r="ITP74" s="452"/>
      <c r="ITQ74" s="452"/>
      <c r="ITR74" s="453"/>
      <c r="ITS74" s="452"/>
      <c r="ITT74" s="452"/>
      <c r="ITV74" s="452"/>
      <c r="ITW74" s="452"/>
      <c r="ITX74" s="453"/>
      <c r="ITY74" s="452"/>
      <c r="ITZ74" s="452"/>
      <c r="IUB74" s="452"/>
      <c r="IUC74" s="452"/>
      <c r="IUD74" s="453"/>
      <c r="IUE74" s="452"/>
      <c r="IUF74" s="452"/>
      <c r="IUH74" s="452"/>
      <c r="IUI74" s="452"/>
      <c r="IUJ74" s="453"/>
      <c r="IUK74" s="452"/>
      <c r="IUL74" s="452"/>
      <c r="IUN74" s="452"/>
      <c r="IUO74" s="452"/>
      <c r="IUP74" s="453"/>
      <c r="IUQ74" s="452"/>
      <c r="IUR74" s="452"/>
      <c r="IUT74" s="452"/>
      <c r="IUU74" s="452"/>
      <c r="IUV74" s="453"/>
      <c r="IUW74" s="452"/>
      <c r="IUX74" s="452"/>
      <c r="IUZ74" s="452"/>
      <c r="IVA74" s="452"/>
      <c r="IVB74" s="453"/>
      <c r="IVC74" s="452"/>
      <c r="IVD74" s="452"/>
      <c r="IVF74" s="452"/>
      <c r="IVG74" s="452"/>
      <c r="IVH74" s="453"/>
      <c r="IVI74" s="452"/>
      <c r="IVJ74" s="452"/>
      <c r="IVL74" s="452"/>
      <c r="IVM74" s="452"/>
      <c r="IVN74" s="453"/>
      <c r="IVO74" s="452"/>
      <c r="IVP74" s="452"/>
      <c r="IVR74" s="452"/>
      <c r="IVS74" s="452"/>
      <c r="IVT74" s="453"/>
      <c r="IVU74" s="452"/>
      <c r="IVV74" s="452"/>
      <c r="IVX74" s="452"/>
      <c r="IVY74" s="452"/>
      <c r="IVZ74" s="453"/>
      <c r="IWA74" s="452"/>
      <c r="IWB74" s="452"/>
      <c r="IWD74" s="452"/>
      <c r="IWE74" s="452"/>
      <c r="IWF74" s="453"/>
      <c r="IWG74" s="452"/>
      <c r="IWH74" s="452"/>
      <c r="IWJ74" s="452"/>
      <c r="IWK74" s="452"/>
      <c r="IWL74" s="453"/>
      <c r="IWM74" s="452"/>
      <c r="IWN74" s="452"/>
      <c r="IWP74" s="452"/>
      <c r="IWQ74" s="452"/>
      <c r="IWR74" s="453"/>
      <c r="IWS74" s="452"/>
      <c r="IWT74" s="452"/>
      <c r="IWV74" s="452"/>
      <c r="IWW74" s="452"/>
      <c r="IWX74" s="453"/>
      <c r="IWY74" s="452"/>
      <c r="IWZ74" s="452"/>
      <c r="IXB74" s="452"/>
      <c r="IXC74" s="452"/>
      <c r="IXD74" s="453"/>
      <c r="IXE74" s="452"/>
      <c r="IXF74" s="452"/>
      <c r="IXH74" s="452"/>
      <c r="IXI74" s="452"/>
      <c r="IXJ74" s="453"/>
      <c r="IXK74" s="452"/>
      <c r="IXL74" s="452"/>
      <c r="IXN74" s="452"/>
      <c r="IXO74" s="452"/>
      <c r="IXP74" s="453"/>
      <c r="IXQ74" s="452"/>
      <c r="IXR74" s="452"/>
      <c r="IXT74" s="452"/>
      <c r="IXU74" s="452"/>
      <c r="IXV74" s="453"/>
      <c r="IXW74" s="452"/>
      <c r="IXX74" s="452"/>
      <c r="IXZ74" s="452"/>
      <c r="IYA74" s="452"/>
      <c r="IYB74" s="453"/>
      <c r="IYC74" s="452"/>
      <c r="IYD74" s="452"/>
      <c r="IYF74" s="452"/>
      <c r="IYG74" s="452"/>
      <c r="IYH74" s="453"/>
      <c r="IYI74" s="452"/>
      <c r="IYJ74" s="452"/>
      <c r="IYL74" s="452"/>
      <c r="IYM74" s="452"/>
      <c r="IYN74" s="453"/>
      <c r="IYO74" s="452"/>
      <c r="IYP74" s="452"/>
      <c r="IYR74" s="452"/>
      <c r="IYS74" s="452"/>
      <c r="IYT74" s="453"/>
      <c r="IYU74" s="452"/>
      <c r="IYV74" s="452"/>
      <c r="IYX74" s="452"/>
      <c r="IYY74" s="452"/>
      <c r="IYZ74" s="453"/>
      <c r="IZA74" s="452"/>
      <c r="IZB74" s="452"/>
      <c r="IZD74" s="452"/>
      <c r="IZE74" s="452"/>
      <c r="IZF74" s="453"/>
      <c r="IZG74" s="452"/>
      <c r="IZH74" s="452"/>
      <c r="IZJ74" s="452"/>
      <c r="IZK74" s="452"/>
      <c r="IZL74" s="453"/>
      <c r="IZM74" s="452"/>
      <c r="IZN74" s="452"/>
      <c r="IZP74" s="452"/>
      <c r="IZQ74" s="452"/>
      <c r="IZR74" s="453"/>
      <c r="IZS74" s="452"/>
      <c r="IZT74" s="452"/>
      <c r="IZV74" s="452"/>
      <c r="IZW74" s="452"/>
      <c r="IZX74" s="453"/>
      <c r="IZY74" s="452"/>
      <c r="IZZ74" s="452"/>
      <c r="JAB74" s="452"/>
      <c r="JAC74" s="452"/>
      <c r="JAD74" s="453"/>
      <c r="JAE74" s="452"/>
      <c r="JAF74" s="452"/>
      <c r="JAH74" s="452"/>
      <c r="JAI74" s="452"/>
      <c r="JAJ74" s="453"/>
      <c r="JAK74" s="452"/>
      <c r="JAL74" s="452"/>
      <c r="JAN74" s="452"/>
      <c r="JAO74" s="452"/>
      <c r="JAP74" s="453"/>
      <c r="JAQ74" s="452"/>
      <c r="JAR74" s="452"/>
      <c r="JAT74" s="452"/>
      <c r="JAU74" s="452"/>
      <c r="JAV74" s="453"/>
      <c r="JAW74" s="452"/>
      <c r="JAX74" s="452"/>
      <c r="JAZ74" s="452"/>
      <c r="JBA74" s="452"/>
      <c r="JBB74" s="453"/>
      <c r="JBC74" s="452"/>
      <c r="JBD74" s="452"/>
      <c r="JBF74" s="452"/>
      <c r="JBG74" s="452"/>
      <c r="JBH74" s="453"/>
      <c r="JBI74" s="452"/>
      <c r="JBJ74" s="452"/>
      <c r="JBL74" s="452"/>
      <c r="JBM74" s="452"/>
      <c r="JBN74" s="453"/>
      <c r="JBO74" s="452"/>
      <c r="JBP74" s="452"/>
      <c r="JBR74" s="452"/>
      <c r="JBS74" s="452"/>
      <c r="JBT74" s="453"/>
      <c r="JBU74" s="452"/>
      <c r="JBV74" s="452"/>
      <c r="JBX74" s="452"/>
      <c r="JBY74" s="452"/>
      <c r="JBZ74" s="453"/>
      <c r="JCA74" s="452"/>
      <c r="JCB74" s="452"/>
      <c r="JCD74" s="452"/>
      <c r="JCE74" s="452"/>
      <c r="JCF74" s="453"/>
      <c r="JCG74" s="452"/>
      <c r="JCH74" s="452"/>
      <c r="JCJ74" s="452"/>
      <c r="JCK74" s="452"/>
      <c r="JCL74" s="453"/>
      <c r="JCM74" s="452"/>
      <c r="JCN74" s="452"/>
      <c r="JCP74" s="452"/>
      <c r="JCQ74" s="452"/>
      <c r="JCR74" s="453"/>
      <c r="JCS74" s="452"/>
      <c r="JCT74" s="452"/>
      <c r="JCV74" s="452"/>
      <c r="JCW74" s="452"/>
      <c r="JCX74" s="453"/>
      <c r="JCY74" s="452"/>
      <c r="JCZ74" s="452"/>
      <c r="JDB74" s="452"/>
      <c r="JDC74" s="452"/>
      <c r="JDD74" s="453"/>
      <c r="JDE74" s="452"/>
      <c r="JDF74" s="452"/>
      <c r="JDH74" s="452"/>
      <c r="JDI74" s="452"/>
      <c r="JDJ74" s="453"/>
      <c r="JDK74" s="452"/>
      <c r="JDL74" s="452"/>
      <c r="JDN74" s="452"/>
      <c r="JDO74" s="452"/>
      <c r="JDP74" s="453"/>
      <c r="JDQ74" s="452"/>
      <c r="JDR74" s="452"/>
      <c r="JDT74" s="452"/>
      <c r="JDU74" s="452"/>
      <c r="JDV74" s="453"/>
      <c r="JDW74" s="452"/>
      <c r="JDX74" s="452"/>
      <c r="JDZ74" s="452"/>
      <c r="JEA74" s="452"/>
      <c r="JEB74" s="453"/>
      <c r="JEC74" s="452"/>
      <c r="JED74" s="452"/>
      <c r="JEF74" s="452"/>
      <c r="JEG74" s="452"/>
      <c r="JEH74" s="453"/>
      <c r="JEI74" s="452"/>
      <c r="JEJ74" s="452"/>
      <c r="JEL74" s="452"/>
      <c r="JEM74" s="452"/>
      <c r="JEN74" s="453"/>
      <c r="JEO74" s="452"/>
      <c r="JEP74" s="452"/>
      <c r="JER74" s="452"/>
      <c r="JES74" s="452"/>
      <c r="JET74" s="453"/>
      <c r="JEU74" s="452"/>
      <c r="JEV74" s="452"/>
      <c r="JEX74" s="452"/>
      <c r="JEY74" s="452"/>
      <c r="JEZ74" s="453"/>
      <c r="JFA74" s="452"/>
      <c r="JFB74" s="452"/>
      <c r="JFD74" s="452"/>
      <c r="JFE74" s="452"/>
      <c r="JFF74" s="453"/>
      <c r="JFG74" s="452"/>
      <c r="JFH74" s="452"/>
      <c r="JFJ74" s="452"/>
      <c r="JFK74" s="452"/>
      <c r="JFL74" s="453"/>
      <c r="JFM74" s="452"/>
      <c r="JFN74" s="452"/>
      <c r="JFP74" s="452"/>
      <c r="JFQ74" s="452"/>
      <c r="JFR74" s="453"/>
      <c r="JFS74" s="452"/>
      <c r="JFT74" s="452"/>
      <c r="JFV74" s="452"/>
      <c r="JFW74" s="452"/>
      <c r="JFX74" s="453"/>
      <c r="JFY74" s="452"/>
      <c r="JFZ74" s="452"/>
      <c r="JGB74" s="452"/>
      <c r="JGC74" s="452"/>
      <c r="JGD74" s="453"/>
      <c r="JGE74" s="452"/>
      <c r="JGF74" s="452"/>
      <c r="JGH74" s="452"/>
      <c r="JGI74" s="452"/>
      <c r="JGJ74" s="453"/>
      <c r="JGK74" s="452"/>
      <c r="JGL74" s="452"/>
      <c r="JGN74" s="452"/>
      <c r="JGO74" s="452"/>
      <c r="JGP74" s="453"/>
      <c r="JGQ74" s="452"/>
      <c r="JGR74" s="452"/>
      <c r="JGT74" s="452"/>
      <c r="JGU74" s="452"/>
      <c r="JGV74" s="453"/>
      <c r="JGW74" s="452"/>
      <c r="JGX74" s="452"/>
      <c r="JGZ74" s="452"/>
      <c r="JHA74" s="452"/>
      <c r="JHB74" s="453"/>
      <c r="JHC74" s="452"/>
      <c r="JHD74" s="452"/>
      <c r="JHF74" s="452"/>
      <c r="JHG74" s="452"/>
      <c r="JHH74" s="453"/>
      <c r="JHI74" s="452"/>
      <c r="JHJ74" s="452"/>
      <c r="JHL74" s="452"/>
      <c r="JHM74" s="452"/>
      <c r="JHN74" s="453"/>
      <c r="JHO74" s="452"/>
      <c r="JHP74" s="452"/>
      <c r="JHR74" s="452"/>
      <c r="JHS74" s="452"/>
      <c r="JHT74" s="453"/>
      <c r="JHU74" s="452"/>
      <c r="JHV74" s="452"/>
      <c r="JHX74" s="452"/>
      <c r="JHY74" s="452"/>
      <c r="JHZ74" s="453"/>
      <c r="JIA74" s="452"/>
      <c r="JIB74" s="452"/>
      <c r="JID74" s="452"/>
      <c r="JIE74" s="452"/>
      <c r="JIF74" s="453"/>
      <c r="JIG74" s="452"/>
      <c r="JIH74" s="452"/>
      <c r="JIJ74" s="452"/>
      <c r="JIK74" s="452"/>
      <c r="JIL74" s="453"/>
      <c r="JIM74" s="452"/>
      <c r="JIN74" s="452"/>
      <c r="JIP74" s="452"/>
      <c r="JIQ74" s="452"/>
      <c r="JIR74" s="453"/>
      <c r="JIS74" s="452"/>
      <c r="JIT74" s="452"/>
      <c r="JIV74" s="452"/>
      <c r="JIW74" s="452"/>
      <c r="JIX74" s="453"/>
      <c r="JIY74" s="452"/>
      <c r="JIZ74" s="452"/>
      <c r="JJB74" s="452"/>
      <c r="JJC74" s="452"/>
      <c r="JJD74" s="453"/>
      <c r="JJE74" s="452"/>
      <c r="JJF74" s="452"/>
      <c r="JJH74" s="452"/>
      <c r="JJI74" s="452"/>
      <c r="JJJ74" s="453"/>
      <c r="JJK74" s="452"/>
      <c r="JJL74" s="452"/>
      <c r="JJN74" s="452"/>
      <c r="JJO74" s="452"/>
      <c r="JJP74" s="453"/>
      <c r="JJQ74" s="452"/>
      <c r="JJR74" s="452"/>
      <c r="JJT74" s="452"/>
      <c r="JJU74" s="452"/>
      <c r="JJV74" s="453"/>
      <c r="JJW74" s="452"/>
      <c r="JJX74" s="452"/>
      <c r="JJZ74" s="452"/>
      <c r="JKA74" s="452"/>
      <c r="JKB74" s="453"/>
      <c r="JKC74" s="452"/>
      <c r="JKD74" s="452"/>
      <c r="JKF74" s="452"/>
      <c r="JKG74" s="452"/>
      <c r="JKH74" s="453"/>
      <c r="JKI74" s="452"/>
      <c r="JKJ74" s="452"/>
      <c r="JKL74" s="452"/>
      <c r="JKM74" s="452"/>
      <c r="JKN74" s="453"/>
      <c r="JKO74" s="452"/>
      <c r="JKP74" s="452"/>
      <c r="JKR74" s="452"/>
      <c r="JKS74" s="452"/>
      <c r="JKT74" s="453"/>
      <c r="JKU74" s="452"/>
      <c r="JKV74" s="452"/>
      <c r="JKX74" s="452"/>
      <c r="JKY74" s="452"/>
      <c r="JKZ74" s="453"/>
      <c r="JLA74" s="452"/>
      <c r="JLB74" s="452"/>
      <c r="JLD74" s="452"/>
      <c r="JLE74" s="452"/>
      <c r="JLF74" s="453"/>
      <c r="JLG74" s="452"/>
      <c r="JLH74" s="452"/>
      <c r="JLJ74" s="452"/>
      <c r="JLK74" s="452"/>
      <c r="JLL74" s="453"/>
      <c r="JLM74" s="452"/>
      <c r="JLN74" s="452"/>
      <c r="JLP74" s="452"/>
      <c r="JLQ74" s="452"/>
      <c r="JLR74" s="453"/>
      <c r="JLS74" s="452"/>
      <c r="JLT74" s="452"/>
      <c r="JLV74" s="452"/>
      <c r="JLW74" s="452"/>
      <c r="JLX74" s="453"/>
      <c r="JLY74" s="452"/>
      <c r="JLZ74" s="452"/>
      <c r="JMB74" s="452"/>
      <c r="JMC74" s="452"/>
      <c r="JMD74" s="453"/>
      <c r="JME74" s="452"/>
      <c r="JMF74" s="452"/>
      <c r="JMH74" s="452"/>
      <c r="JMI74" s="452"/>
      <c r="JMJ74" s="453"/>
      <c r="JMK74" s="452"/>
      <c r="JML74" s="452"/>
      <c r="JMN74" s="452"/>
      <c r="JMO74" s="452"/>
      <c r="JMP74" s="453"/>
      <c r="JMQ74" s="452"/>
      <c r="JMR74" s="452"/>
      <c r="JMT74" s="452"/>
      <c r="JMU74" s="452"/>
      <c r="JMV74" s="453"/>
      <c r="JMW74" s="452"/>
      <c r="JMX74" s="452"/>
      <c r="JMZ74" s="452"/>
      <c r="JNA74" s="452"/>
      <c r="JNB74" s="453"/>
      <c r="JNC74" s="452"/>
      <c r="JND74" s="452"/>
      <c r="JNF74" s="452"/>
      <c r="JNG74" s="452"/>
      <c r="JNH74" s="453"/>
      <c r="JNI74" s="452"/>
      <c r="JNJ74" s="452"/>
      <c r="JNL74" s="452"/>
      <c r="JNM74" s="452"/>
      <c r="JNN74" s="453"/>
      <c r="JNO74" s="452"/>
      <c r="JNP74" s="452"/>
      <c r="JNR74" s="452"/>
      <c r="JNS74" s="452"/>
      <c r="JNT74" s="453"/>
      <c r="JNU74" s="452"/>
      <c r="JNV74" s="452"/>
      <c r="JNX74" s="452"/>
      <c r="JNY74" s="452"/>
      <c r="JNZ74" s="453"/>
      <c r="JOA74" s="452"/>
      <c r="JOB74" s="452"/>
      <c r="JOD74" s="452"/>
      <c r="JOE74" s="452"/>
      <c r="JOF74" s="453"/>
      <c r="JOG74" s="452"/>
      <c r="JOH74" s="452"/>
      <c r="JOJ74" s="452"/>
      <c r="JOK74" s="452"/>
      <c r="JOL74" s="453"/>
      <c r="JOM74" s="452"/>
      <c r="JON74" s="452"/>
      <c r="JOP74" s="452"/>
      <c r="JOQ74" s="452"/>
      <c r="JOR74" s="453"/>
      <c r="JOS74" s="452"/>
      <c r="JOT74" s="452"/>
      <c r="JOV74" s="452"/>
      <c r="JOW74" s="452"/>
      <c r="JOX74" s="453"/>
      <c r="JOY74" s="452"/>
      <c r="JOZ74" s="452"/>
      <c r="JPB74" s="452"/>
      <c r="JPC74" s="452"/>
      <c r="JPD74" s="453"/>
      <c r="JPE74" s="452"/>
      <c r="JPF74" s="452"/>
      <c r="JPH74" s="452"/>
      <c r="JPI74" s="452"/>
      <c r="JPJ74" s="453"/>
      <c r="JPK74" s="452"/>
      <c r="JPL74" s="452"/>
      <c r="JPN74" s="452"/>
      <c r="JPO74" s="452"/>
      <c r="JPP74" s="453"/>
      <c r="JPQ74" s="452"/>
      <c r="JPR74" s="452"/>
      <c r="JPT74" s="452"/>
      <c r="JPU74" s="452"/>
      <c r="JPV74" s="453"/>
      <c r="JPW74" s="452"/>
      <c r="JPX74" s="452"/>
      <c r="JPZ74" s="452"/>
      <c r="JQA74" s="452"/>
      <c r="JQB74" s="453"/>
      <c r="JQC74" s="452"/>
      <c r="JQD74" s="452"/>
      <c r="JQF74" s="452"/>
      <c r="JQG74" s="452"/>
      <c r="JQH74" s="453"/>
      <c r="JQI74" s="452"/>
      <c r="JQJ74" s="452"/>
      <c r="JQL74" s="452"/>
      <c r="JQM74" s="452"/>
      <c r="JQN74" s="453"/>
      <c r="JQO74" s="452"/>
      <c r="JQP74" s="452"/>
      <c r="JQR74" s="452"/>
      <c r="JQS74" s="452"/>
      <c r="JQT74" s="453"/>
      <c r="JQU74" s="452"/>
      <c r="JQV74" s="452"/>
      <c r="JQX74" s="452"/>
      <c r="JQY74" s="452"/>
      <c r="JQZ74" s="453"/>
      <c r="JRA74" s="452"/>
      <c r="JRB74" s="452"/>
      <c r="JRD74" s="452"/>
      <c r="JRE74" s="452"/>
      <c r="JRF74" s="453"/>
      <c r="JRG74" s="452"/>
      <c r="JRH74" s="452"/>
      <c r="JRJ74" s="452"/>
      <c r="JRK74" s="452"/>
      <c r="JRL74" s="453"/>
      <c r="JRM74" s="452"/>
      <c r="JRN74" s="452"/>
      <c r="JRP74" s="452"/>
      <c r="JRQ74" s="452"/>
      <c r="JRR74" s="453"/>
      <c r="JRS74" s="452"/>
      <c r="JRT74" s="452"/>
      <c r="JRV74" s="452"/>
      <c r="JRW74" s="452"/>
      <c r="JRX74" s="453"/>
      <c r="JRY74" s="452"/>
      <c r="JRZ74" s="452"/>
      <c r="JSB74" s="452"/>
      <c r="JSC74" s="452"/>
      <c r="JSD74" s="453"/>
      <c r="JSE74" s="452"/>
      <c r="JSF74" s="452"/>
      <c r="JSH74" s="452"/>
      <c r="JSI74" s="452"/>
      <c r="JSJ74" s="453"/>
      <c r="JSK74" s="452"/>
      <c r="JSL74" s="452"/>
      <c r="JSN74" s="452"/>
      <c r="JSO74" s="452"/>
      <c r="JSP74" s="453"/>
      <c r="JSQ74" s="452"/>
      <c r="JSR74" s="452"/>
      <c r="JST74" s="452"/>
      <c r="JSU74" s="452"/>
      <c r="JSV74" s="453"/>
      <c r="JSW74" s="452"/>
      <c r="JSX74" s="452"/>
      <c r="JSZ74" s="452"/>
      <c r="JTA74" s="452"/>
      <c r="JTB74" s="453"/>
      <c r="JTC74" s="452"/>
      <c r="JTD74" s="452"/>
      <c r="JTF74" s="452"/>
      <c r="JTG74" s="452"/>
      <c r="JTH74" s="453"/>
      <c r="JTI74" s="452"/>
      <c r="JTJ74" s="452"/>
      <c r="JTL74" s="452"/>
      <c r="JTM74" s="452"/>
      <c r="JTN74" s="453"/>
      <c r="JTO74" s="452"/>
      <c r="JTP74" s="452"/>
      <c r="JTR74" s="452"/>
      <c r="JTS74" s="452"/>
      <c r="JTT74" s="453"/>
      <c r="JTU74" s="452"/>
      <c r="JTV74" s="452"/>
      <c r="JTX74" s="452"/>
      <c r="JTY74" s="452"/>
      <c r="JTZ74" s="453"/>
      <c r="JUA74" s="452"/>
      <c r="JUB74" s="452"/>
      <c r="JUD74" s="452"/>
      <c r="JUE74" s="452"/>
      <c r="JUF74" s="453"/>
      <c r="JUG74" s="452"/>
      <c r="JUH74" s="452"/>
      <c r="JUJ74" s="452"/>
      <c r="JUK74" s="452"/>
      <c r="JUL74" s="453"/>
      <c r="JUM74" s="452"/>
      <c r="JUN74" s="452"/>
      <c r="JUP74" s="452"/>
      <c r="JUQ74" s="452"/>
      <c r="JUR74" s="453"/>
      <c r="JUS74" s="452"/>
      <c r="JUT74" s="452"/>
      <c r="JUV74" s="452"/>
      <c r="JUW74" s="452"/>
      <c r="JUX74" s="453"/>
      <c r="JUY74" s="452"/>
      <c r="JUZ74" s="452"/>
      <c r="JVB74" s="452"/>
      <c r="JVC74" s="452"/>
      <c r="JVD74" s="453"/>
      <c r="JVE74" s="452"/>
      <c r="JVF74" s="452"/>
      <c r="JVH74" s="452"/>
      <c r="JVI74" s="452"/>
      <c r="JVJ74" s="453"/>
      <c r="JVK74" s="452"/>
      <c r="JVL74" s="452"/>
      <c r="JVN74" s="452"/>
      <c r="JVO74" s="452"/>
      <c r="JVP74" s="453"/>
      <c r="JVQ74" s="452"/>
      <c r="JVR74" s="452"/>
      <c r="JVT74" s="452"/>
      <c r="JVU74" s="452"/>
      <c r="JVV74" s="453"/>
      <c r="JVW74" s="452"/>
      <c r="JVX74" s="452"/>
      <c r="JVZ74" s="452"/>
      <c r="JWA74" s="452"/>
      <c r="JWB74" s="453"/>
      <c r="JWC74" s="452"/>
      <c r="JWD74" s="452"/>
      <c r="JWF74" s="452"/>
      <c r="JWG74" s="452"/>
      <c r="JWH74" s="453"/>
      <c r="JWI74" s="452"/>
      <c r="JWJ74" s="452"/>
      <c r="JWL74" s="452"/>
      <c r="JWM74" s="452"/>
      <c r="JWN74" s="453"/>
      <c r="JWO74" s="452"/>
      <c r="JWP74" s="452"/>
      <c r="JWR74" s="452"/>
      <c r="JWS74" s="452"/>
      <c r="JWT74" s="453"/>
      <c r="JWU74" s="452"/>
      <c r="JWV74" s="452"/>
      <c r="JWX74" s="452"/>
      <c r="JWY74" s="452"/>
      <c r="JWZ74" s="453"/>
      <c r="JXA74" s="452"/>
      <c r="JXB74" s="452"/>
      <c r="JXD74" s="452"/>
      <c r="JXE74" s="452"/>
      <c r="JXF74" s="453"/>
      <c r="JXG74" s="452"/>
      <c r="JXH74" s="452"/>
      <c r="JXJ74" s="452"/>
      <c r="JXK74" s="452"/>
      <c r="JXL74" s="453"/>
      <c r="JXM74" s="452"/>
      <c r="JXN74" s="452"/>
      <c r="JXP74" s="452"/>
      <c r="JXQ74" s="452"/>
      <c r="JXR74" s="453"/>
      <c r="JXS74" s="452"/>
      <c r="JXT74" s="452"/>
      <c r="JXV74" s="452"/>
      <c r="JXW74" s="452"/>
      <c r="JXX74" s="453"/>
      <c r="JXY74" s="452"/>
      <c r="JXZ74" s="452"/>
      <c r="JYB74" s="452"/>
      <c r="JYC74" s="452"/>
      <c r="JYD74" s="453"/>
      <c r="JYE74" s="452"/>
      <c r="JYF74" s="452"/>
      <c r="JYH74" s="452"/>
      <c r="JYI74" s="452"/>
      <c r="JYJ74" s="453"/>
      <c r="JYK74" s="452"/>
      <c r="JYL74" s="452"/>
      <c r="JYN74" s="452"/>
      <c r="JYO74" s="452"/>
      <c r="JYP74" s="453"/>
      <c r="JYQ74" s="452"/>
      <c r="JYR74" s="452"/>
      <c r="JYT74" s="452"/>
      <c r="JYU74" s="452"/>
      <c r="JYV74" s="453"/>
      <c r="JYW74" s="452"/>
      <c r="JYX74" s="452"/>
      <c r="JYZ74" s="452"/>
      <c r="JZA74" s="452"/>
      <c r="JZB74" s="453"/>
      <c r="JZC74" s="452"/>
      <c r="JZD74" s="452"/>
      <c r="JZF74" s="452"/>
      <c r="JZG74" s="452"/>
      <c r="JZH74" s="453"/>
      <c r="JZI74" s="452"/>
      <c r="JZJ74" s="452"/>
      <c r="JZL74" s="452"/>
      <c r="JZM74" s="452"/>
      <c r="JZN74" s="453"/>
      <c r="JZO74" s="452"/>
      <c r="JZP74" s="452"/>
      <c r="JZR74" s="452"/>
      <c r="JZS74" s="452"/>
      <c r="JZT74" s="453"/>
      <c r="JZU74" s="452"/>
      <c r="JZV74" s="452"/>
      <c r="JZX74" s="452"/>
      <c r="JZY74" s="452"/>
      <c r="JZZ74" s="453"/>
      <c r="KAA74" s="452"/>
      <c r="KAB74" s="452"/>
      <c r="KAD74" s="452"/>
      <c r="KAE74" s="452"/>
      <c r="KAF74" s="453"/>
      <c r="KAG74" s="452"/>
      <c r="KAH74" s="452"/>
      <c r="KAJ74" s="452"/>
      <c r="KAK74" s="452"/>
      <c r="KAL74" s="453"/>
      <c r="KAM74" s="452"/>
      <c r="KAN74" s="452"/>
      <c r="KAP74" s="452"/>
      <c r="KAQ74" s="452"/>
      <c r="KAR74" s="453"/>
      <c r="KAS74" s="452"/>
      <c r="KAT74" s="452"/>
      <c r="KAV74" s="452"/>
      <c r="KAW74" s="452"/>
      <c r="KAX74" s="453"/>
      <c r="KAY74" s="452"/>
      <c r="KAZ74" s="452"/>
      <c r="KBB74" s="452"/>
      <c r="KBC74" s="452"/>
      <c r="KBD74" s="453"/>
      <c r="KBE74" s="452"/>
      <c r="KBF74" s="452"/>
      <c r="KBH74" s="452"/>
      <c r="KBI74" s="452"/>
      <c r="KBJ74" s="453"/>
      <c r="KBK74" s="452"/>
      <c r="KBL74" s="452"/>
      <c r="KBN74" s="452"/>
      <c r="KBO74" s="452"/>
      <c r="KBP74" s="453"/>
      <c r="KBQ74" s="452"/>
      <c r="KBR74" s="452"/>
      <c r="KBT74" s="452"/>
      <c r="KBU74" s="452"/>
      <c r="KBV74" s="453"/>
      <c r="KBW74" s="452"/>
      <c r="KBX74" s="452"/>
      <c r="KBZ74" s="452"/>
      <c r="KCA74" s="452"/>
      <c r="KCB74" s="453"/>
      <c r="KCC74" s="452"/>
      <c r="KCD74" s="452"/>
      <c r="KCF74" s="452"/>
      <c r="KCG74" s="452"/>
      <c r="KCH74" s="453"/>
      <c r="KCI74" s="452"/>
      <c r="KCJ74" s="452"/>
      <c r="KCL74" s="452"/>
      <c r="KCM74" s="452"/>
      <c r="KCN74" s="453"/>
      <c r="KCO74" s="452"/>
      <c r="KCP74" s="452"/>
      <c r="KCR74" s="452"/>
      <c r="KCS74" s="452"/>
      <c r="KCT74" s="453"/>
      <c r="KCU74" s="452"/>
      <c r="KCV74" s="452"/>
      <c r="KCX74" s="452"/>
      <c r="KCY74" s="452"/>
      <c r="KCZ74" s="453"/>
      <c r="KDA74" s="452"/>
      <c r="KDB74" s="452"/>
      <c r="KDD74" s="452"/>
      <c r="KDE74" s="452"/>
      <c r="KDF74" s="453"/>
      <c r="KDG74" s="452"/>
      <c r="KDH74" s="452"/>
      <c r="KDJ74" s="452"/>
      <c r="KDK74" s="452"/>
      <c r="KDL74" s="453"/>
      <c r="KDM74" s="452"/>
      <c r="KDN74" s="452"/>
      <c r="KDP74" s="452"/>
      <c r="KDQ74" s="452"/>
      <c r="KDR74" s="453"/>
      <c r="KDS74" s="452"/>
      <c r="KDT74" s="452"/>
      <c r="KDV74" s="452"/>
      <c r="KDW74" s="452"/>
      <c r="KDX74" s="453"/>
      <c r="KDY74" s="452"/>
      <c r="KDZ74" s="452"/>
      <c r="KEB74" s="452"/>
      <c r="KEC74" s="452"/>
      <c r="KED74" s="453"/>
      <c r="KEE74" s="452"/>
      <c r="KEF74" s="452"/>
      <c r="KEH74" s="452"/>
      <c r="KEI74" s="452"/>
      <c r="KEJ74" s="453"/>
      <c r="KEK74" s="452"/>
      <c r="KEL74" s="452"/>
      <c r="KEN74" s="452"/>
      <c r="KEO74" s="452"/>
      <c r="KEP74" s="453"/>
      <c r="KEQ74" s="452"/>
      <c r="KER74" s="452"/>
      <c r="KET74" s="452"/>
      <c r="KEU74" s="452"/>
      <c r="KEV74" s="453"/>
      <c r="KEW74" s="452"/>
      <c r="KEX74" s="452"/>
      <c r="KEZ74" s="452"/>
      <c r="KFA74" s="452"/>
      <c r="KFB74" s="453"/>
      <c r="KFC74" s="452"/>
      <c r="KFD74" s="452"/>
      <c r="KFF74" s="452"/>
      <c r="KFG74" s="452"/>
      <c r="KFH74" s="453"/>
      <c r="KFI74" s="452"/>
      <c r="KFJ74" s="452"/>
      <c r="KFL74" s="452"/>
      <c r="KFM74" s="452"/>
      <c r="KFN74" s="453"/>
      <c r="KFO74" s="452"/>
      <c r="KFP74" s="452"/>
      <c r="KFR74" s="452"/>
      <c r="KFS74" s="452"/>
      <c r="KFT74" s="453"/>
      <c r="KFU74" s="452"/>
      <c r="KFV74" s="452"/>
      <c r="KFX74" s="452"/>
      <c r="KFY74" s="452"/>
      <c r="KFZ74" s="453"/>
      <c r="KGA74" s="452"/>
      <c r="KGB74" s="452"/>
      <c r="KGD74" s="452"/>
      <c r="KGE74" s="452"/>
      <c r="KGF74" s="453"/>
      <c r="KGG74" s="452"/>
      <c r="KGH74" s="452"/>
      <c r="KGJ74" s="452"/>
      <c r="KGK74" s="452"/>
      <c r="KGL74" s="453"/>
      <c r="KGM74" s="452"/>
      <c r="KGN74" s="452"/>
      <c r="KGP74" s="452"/>
      <c r="KGQ74" s="452"/>
      <c r="KGR74" s="453"/>
      <c r="KGS74" s="452"/>
      <c r="KGT74" s="452"/>
      <c r="KGV74" s="452"/>
      <c r="KGW74" s="452"/>
      <c r="KGX74" s="453"/>
      <c r="KGY74" s="452"/>
      <c r="KGZ74" s="452"/>
      <c r="KHB74" s="452"/>
      <c r="KHC74" s="452"/>
      <c r="KHD74" s="453"/>
      <c r="KHE74" s="452"/>
      <c r="KHF74" s="452"/>
      <c r="KHH74" s="452"/>
      <c r="KHI74" s="452"/>
      <c r="KHJ74" s="453"/>
      <c r="KHK74" s="452"/>
      <c r="KHL74" s="452"/>
      <c r="KHN74" s="452"/>
      <c r="KHO74" s="452"/>
      <c r="KHP74" s="453"/>
      <c r="KHQ74" s="452"/>
      <c r="KHR74" s="452"/>
      <c r="KHT74" s="452"/>
      <c r="KHU74" s="452"/>
      <c r="KHV74" s="453"/>
      <c r="KHW74" s="452"/>
      <c r="KHX74" s="452"/>
      <c r="KHZ74" s="452"/>
      <c r="KIA74" s="452"/>
      <c r="KIB74" s="453"/>
      <c r="KIC74" s="452"/>
      <c r="KID74" s="452"/>
      <c r="KIF74" s="452"/>
      <c r="KIG74" s="452"/>
      <c r="KIH74" s="453"/>
      <c r="KII74" s="452"/>
      <c r="KIJ74" s="452"/>
      <c r="KIL74" s="452"/>
      <c r="KIM74" s="452"/>
      <c r="KIN74" s="453"/>
      <c r="KIO74" s="452"/>
      <c r="KIP74" s="452"/>
      <c r="KIR74" s="452"/>
      <c r="KIS74" s="452"/>
      <c r="KIT74" s="453"/>
      <c r="KIU74" s="452"/>
      <c r="KIV74" s="452"/>
      <c r="KIX74" s="452"/>
      <c r="KIY74" s="452"/>
      <c r="KIZ74" s="453"/>
      <c r="KJA74" s="452"/>
      <c r="KJB74" s="452"/>
      <c r="KJD74" s="452"/>
      <c r="KJE74" s="452"/>
      <c r="KJF74" s="453"/>
      <c r="KJG74" s="452"/>
      <c r="KJH74" s="452"/>
      <c r="KJJ74" s="452"/>
      <c r="KJK74" s="452"/>
      <c r="KJL74" s="453"/>
      <c r="KJM74" s="452"/>
      <c r="KJN74" s="452"/>
      <c r="KJP74" s="452"/>
      <c r="KJQ74" s="452"/>
      <c r="KJR74" s="453"/>
      <c r="KJS74" s="452"/>
      <c r="KJT74" s="452"/>
      <c r="KJV74" s="452"/>
      <c r="KJW74" s="452"/>
      <c r="KJX74" s="453"/>
      <c r="KJY74" s="452"/>
      <c r="KJZ74" s="452"/>
      <c r="KKB74" s="452"/>
      <c r="KKC74" s="452"/>
      <c r="KKD74" s="453"/>
      <c r="KKE74" s="452"/>
      <c r="KKF74" s="452"/>
      <c r="KKH74" s="452"/>
      <c r="KKI74" s="452"/>
      <c r="KKJ74" s="453"/>
      <c r="KKK74" s="452"/>
      <c r="KKL74" s="452"/>
      <c r="KKN74" s="452"/>
      <c r="KKO74" s="452"/>
      <c r="KKP74" s="453"/>
      <c r="KKQ74" s="452"/>
      <c r="KKR74" s="452"/>
      <c r="KKT74" s="452"/>
      <c r="KKU74" s="452"/>
      <c r="KKV74" s="453"/>
      <c r="KKW74" s="452"/>
      <c r="KKX74" s="452"/>
      <c r="KKZ74" s="452"/>
      <c r="KLA74" s="452"/>
      <c r="KLB74" s="453"/>
      <c r="KLC74" s="452"/>
      <c r="KLD74" s="452"/>
      <c r="KLF74" s="452"/>
      <c r="KLG74" s="452"/>
      <c r="KLH74" s="453"/>
      <c r="KLI74" s="452"/>
      <c r="KLJ74" s="452"/>
      <c r="KLL74" s="452"/>
      <c r="KLM74" s="452"/>
      <c r="KLN74" s="453"/>
      <c r="KLO74" s="452"/>
      <c r="KLP74" s="452"/>
      <c r="KLR74" s="452"/>
      <c r="KLS74" s="452"/>
      <c r="KLT74" s="453"/>
      <c r="KLU74" s="452"/>
      <c r="KLV74" s="452"/>
      <c r="KLX74" s="452"/>
      <c r="KLY74" s="452"/>
      <c r="KLZ74" s="453"/>
      <c r="KMA74" s="452"/>
      <c r="KMB74" s="452"/>
      <c r="KMD74" s="452"/>
      <c r="KME74" s="452"/>
      <c r="KMF74" s="453"/>
      <c r="KMG74" s="452"/>
      <c r="KMH74" s="452"/>
      <c r="KMJ74" s="452"/>
      <c r="KMK74" s="452"/>
      <c r="KML74" s="453"/>
      <c r="KMM74" s="452"/>
      <c r="KMN74" s="452"/>
      <c r="KMP74" s="452"/>
      <c r="KMQ74" s="452"/>
      <c r="KMR74" s="453"/>
      <c r="KMS74" s="452"/>
      <c r="KMT74" s="452"/>
      <c r="KMV74" s="452"/>
      <c r="KMW74" s="452"/>
      <c r="KMX74" s="453"/>
      <c r="KMY74" s="452"/>
      <c r="KMZ74" s="452"/>
      <c r="KNB74" s="452"/>
      <c r="KNC74" s="452"/>
      <c r="KND74" s="453"/>
      <c r="KNE74" s="452"/>
      <c r="KNF74" s="452"/>
      <c r="KNH74" s="452"/>
      <c r="KNI74" s="452"/>
      <c r="KNJ74" s="453"/>
      <c r="KNK74" s="452"/>
      <c r="KNL74" s="452"/>
      <c r="KNN74" s="452"/>
      <c r="KNO74" s="452"/>
      <c r="KNP74" s="453"/>
      <c r="KNQ74" s="452"/>
      <c r="KNR74" s="452"/>
      <c r="KNT74" s="452"/>
      <c r="KNU74" s="452"/>
      <c r="KNV74" s="453"/>
      <c r="KNW74" s="452"/>
      <c r="KNX74" s="452"/>
      <c r="KNZ74" s="452"/>
      <c r="KOA74" s="452"/>
      <c r="KOB74" s="453"/>
      <c r="KOC74" s="452"/>
      <c r="KOD74" s="452"/>
      <c r="KOF74" s="452"/>
      <c r="KOG74" s="452"/>
      <c r="KOH74" s="453"/>
      <c r="KOI74" s="452"/>
      <c r="KOJ74" s="452"/>
      <c r="KOL74" s="452"/>
      <c r="KOM74" s="452"/>
      <c r="KON74" s="453"/>
      <c r="KOO74" s="452"/>
      <c r="KOP74" s="452"/>
      <c r="KOR74" s="452"/>
      <c r="KOS74" s="452"/>
      <c r="KOT74" s="453"/>
      <c r="KOU74" s="452"/>
      <c r="KOV74" s="452"/>
      <c r="KOX74" s="452"/>
      <c r="KOY74" s="452"/>
      <c r="KOZ74" s="453"/>
      <c r="KPA74" s="452"/>
      <c r="KPB74" s="452"/>
      <c r="KPD74" s="452"/>
      <c r="KPE74" s="452"/>
      <c r="KPF74" s="453"/>
      <c r="KPG74" s="452"/>
      <c r="KPH74" s="452"/>
      <c r="KPJ74" s="452"/>
      <c r="KPK74" s="452"/>
      <c r="KPL74" s="453"/>
      <c r="KPM74" s="452"/>
      <c r="KPN74" s="452"/>
      <c r="KPP74" s="452"/>
      <c r="KPQ74" s="452"/>
      <c r="KPR74" s="453"/>
      <c r="KPS74" s="452"/>
      <c r="KPT74" s="452"/>
      <c r="KPV74" s="452"/>
      <c r="KPW74" s="452"/>
      <c r="KPX74" s="453"/>
      <c r="KPY74" s="452"/>
      <c r="KPZ74" s="452"/>
      <c r="KQB74" s="452"/>
      <c r="KQC74" s="452"/>
      <c r="KQD74" s="453"/>
      <c r="KQE74" s="452"/>
      <c r="KQF74" s="452"/>
      <c r="KQH74" s="452"/>
      <c r="KQI74" s="452"/>
      <c r="KQJ74" s="453"/>
      <c r="KQK74" s="452"/>
      <c r="KQL74" s="452"/>
      <c r="KQN74" s="452"/>
      <c r="KQO74" s="452"/>
      <c r="KQP74" s="453"/>
      <c r="KQQ74" s="452"/>
      <c r="KQR74" s="452"/>
      <c r="KQT74" s="452"/>
      <c r="KQU74" s="452"/>
      <c r="KQV74" s="453"/>
      <c r="KQW74" s="452"/>
      <c r="KQX74" s="452"/>
      <c r="KQZ74" s="452"/>
      <c r="KRA74" s="452"/>
      <c r="KRB74" s="453"/>
      <c r="KRC74" s="452"/>
      <c r="KRD74" s="452"/>
      <c r="KRF74" s="452"/>
      <c r="KRG74" s="452"/>
      <c r="KRH74" s="453"/>
      <c r="KRI74" s="452"/>
      <c r="KRJ74" s="452"/>
      <c r="KRL74" s="452"/>
      <c r="KRM74" s="452"/>
      <c r="KRN74" s="453"/>
      <c r="KRO74" s="452"/>
      <c r="KRP74" s="452"/>
      <c r="KRR74" s="452"/>
      <c r="KRS74" s="452"/>
      <c r="KRT74" s="453"/>
      <c r="KRU74" s="452"/>
      <c r="KRV74" s="452"/>
      <c r="KRX74" s="452"/>
      <c r="KRY74" s="452"/>
      <c r="KRZ74" s="453"/>
      <c r="KSA74" s="452"/>
      <c r="KSB74" s="452"/>
      <c r="KSD74" s="452"/>
      <c r="KSE74" s="452"/>
      <c r="KSF74" s="453"/>
      <c r="KSG74" s="452"/>
      <c r="KSH74" s="452"/>
      <c r="KSJ74" s="452"/>
      <c r="KSK74" s="452"/>
      <c r="KSL74" s="453"/>
      <c r="KSM74" s="452"/>
      <c r="KSN74" s="452"/>
      <c r="KSP74" s="452"/>
      <c r="KSQ74" s="452"/>
      <c r="KSR74" s="453"/>
      <c r="KSS74" s="452"/>
      <c r="KST74" s="452"/>
      <c r="KSV74" s="452"/>
      <c r="KSW74" s="452"/>
      <c r="KSX74" s="453"/>
      <c r="KSY74" s="452"/>
      <c r="KSZ74" s="452"/>
      <c r="KTB74" s="452"/>
      <c r="KTC74" s="452"/>
      <c r="KTD74" s="453"/>
      <c r="KTE74" s="452"/>
      <c r="KTF74" s="452"/>
      <c r="KTH74" s="452"/>
      <c r="KTI74" s="452"/>
      <c r="KTJ74" s="453"/>
      <c r="KTK74" s="452"/>
      <c r="KTL74" s="452"/>
      <c r="KTN74" s="452"/>
      <c r="KTO74" s="452"/>
      <c r="KTP74" s="453"/>
      <c r="KTQ74" s="452"/>
      <c r="KTR74" s="452"/>
      <c r="KTT74" s="452"/>
      <c r="KTU74" s="452"/>
      <c r="KTV74" s="453"/>
      <c r="KTW74" s="452"/>
      <c r="KTX74" s="452"/>
      <c r="KTZ74" s="452"/>
      <c r="KUA74" s="452"/>
      <c r="KUB74" s="453"/>
      <c r="KUC74" s="452"/>
      <c r="KUD74" s="452"/>
      <c r="KUF74" s="452"/>
      <c r="KUG74" s="452"/>
      <c r="KUH74" s="453"/>
      <c r="KUI74" s="452"/>
      <c r="KUJ74" s="452"/>
      <c r="KUL74" s="452"/>
      <c r="KUM74" s="452"/>
      <c r="KUN74" s="453"/>
      <c r="KUO74" s="452"/>
      <c r="KUP74" s="452"/>
      <c r="KUR74" s="452"/>
      <c r="KUS74" s="452"/>
      <c r="KUT74" s="453"/>
      <c r="KUU74" s="452"/>
      <c r="KUV74" s="452"/>
      <c r="KUX74" s="452"/>
      <c r="KUY74" s="452"/>
      <c r="KUZ74" s="453"/>
      <c r="KVA74" s="452"/>
      <c r="KVB74" s="452"/>
      <c r="KVD74" s="452"/>
      <c r="KVE74" s="452"/>
      <c r="KVF74" s="453"/>
      <c r="KVG74" s="452"/>
      <c r="KVH74" s="452"/>
      <c r="KVJ74" s="452"/>
      <c r="KVK74" s="452"/>
      <c r="KVL74" s="453"/>
      <c r="KVM74" s="452"/>
      <c r="KVN74" s="452"/>
      <c r="KVP74" s="452"/>
      <c r="KVQ74" s="452"/>
      <c r="KVR74" s="453"/>
      <c r="KVS74" s="452"/>
      <c r="KVT74" s="452"/>
      <c r="KVV74" s="452"/>
      <c r="KVW74" s="452"/>
      <c r="KVX74" s="453"/>
      <c r="KVY74" s="452"/>
      <c r="KVZ74" s="452"/>
      <c r="KWB74" s="452"/>
      <c r="KWC74" s="452"/>
      <c r="KWD74" s="453"/>
      <c r="KWE74" s="452"/>
      <c r="KWF74" s="452"/>
      <c r="KWH74" s="452"/>
      <c r="KWI74" s="452"/>
      <c r="KWJ74" s="453"/>
      <c r="KWK74" s="452"/>
      <c r="KWL74" s="452"/>
      <c r="KWN74" s="452"/>
      <c r="KWO74" s="452"/>
      <c r="KWP74" s="453"/>
      <c r="KWQ74" s="452"/>
      <c r="KWR74" s="452"/>
      <c r="KWT74" s="452"/>
      <c r="KWU74" s="452"/>
      <c r="KWV74" s="453"/>
      <c r="KWW74" s="452"/>
      <c r="KWX74" s="452"/>
      <c r="KWZ74" s="452"/>
      <c r="KXA74" s="452"/>
      <c r="KXB74" s="453"/>
      <c r="KXC74" s="452"/>
      <c r="KXD74" s="452"/>
      <c r="KXF74" s="452"/>
      <c r="KXG74" s="452"/>
      <c r="KXH74" s="453"/>
      <c r="KXI74" s="452"/>
      <c r="KXJ74" s="452"/>
      <c r="KXL74" s="452"/>
      <c r="KXM74" s="452"/>
      <c r="KXN74" s="453"/>
      <c r="KXO74" s="452"/>
      <c r="KXP74" s="452"/>
      <c r="KXR74" s="452"/>
      <c r="KXS74" s="452"/>
      <c r="KXT74" s="453"/>
      <c r="KXU74" s="452"/>
      <c r="KXV74" s="452"/>
      <c r="KXX74" s="452"/>
      <c r="KXY74" s="452"/>
      <c r="KXZ74" s="453"/>
      <c r="KYA74" s="452"/>
      <c r="KYB74" s="452"/>
      <c r="KYD74" s="452"/>
      <c r="KYE74" s="452"/>
      <c r="KYF74" s="453"/>
      <c r="KYG74" s="452"/>
      <c r="KYH74" s="452"/>
      <c r="KYJ74" s="452"/>
      <c r="KYK74" s="452"/>
      <c r="KYL74" s="453"/>
      <c r="KYM74" s="452"/>
      <c r="KYN74" s="452"/>
      <c r="KYP74" s="452"/>
      <c r="KYQ74" s="452"/>
      <c r="KYR74" s="453"/>
      <c r="KYS74" s="452"/>
      <c r="KYT74" s="452"/>
      <c r="KYV74" s="452"/>
      <c r="KYW74" s="452"/>
      <c r="KYX74" s="453"/>
      <c r="KYY74" s="452"/>
      <c r="KYZ74" s="452"/>
      <c r="KZB74" s="452"/>
      <c r="KZC74" s="452"/>
      <c r="KZD74" s="453"/>
      <c r="KZE74" s="452"/>
      <c r="KZF74" s="452"/>
      <c r="KZH74" s="452"/>
      <c r="KZI74" s="452"/>
      <c r="KZJ74" s="453"/>
      <c r="KZK74" s="452"/>
      <c r="KZL74" s="452"/>
      <c r="KZN74" s="452"/>
      <c r="KZO74" s="452"/>
      <c r="KZP74" s="453"/>
      <c r="KZQ74" s="452"/>
      <c r="KZR74" s="452"/>
      <c r="KZT74" s="452"/>
      <c r="KZU74" s="452"/>
      <c r="KZV74" s="453"/>
      <c r="KZW74" s="452"/>
      <c r="KZX74" s="452"/>
      <c r="KZZ74" s="452"/>
      <c r="LAA74" s="452"/>
      <c r="LAB74" s="453"/>
      <c r="LAC74" s="452"/>
      <c r="LAD74" s="452"/>
      <c r="LAF74" s="452"/>
      <c r="LAG74" s="452"/>
      <c r="LAH74" s="453"/>
      <c r="LAI74" s="452"/>
      <c r="LAJ74" s="452"/>
      <c r="LAL74" s="452"/>
      <c r="LAM74" s="452"/>
      <c r="LAN74" s="453"/>
      <c r="LAO74" s="452"/>
      <c r="LAP74" s="452"/>
      <c r="LAR74" s="452"/>
      <c r="LAS74" s="452"/>
      <c r="LAT74" s="453"/>
      <c r="LAU74" s="452"/>
      <c r="LAV74" s="452"/>
      <c r="LAX74" s="452"/>
      <c r="LAY74" s="452"/>
      <c r="LAZ74" s="453"/>
      <c r="LBA74" s="452"/>
      <c r="LBB74" s="452"/>
      <c r="LBD74" s="452"/>
      <c r="LBE74" s="452"/>
      <c r="LBF74" s="453"/>
      <c r="LBG74" s="452"/>
      <c r="LBH74" s="452"/>
      <c r="LBJ74" s="452"/>
      <c r="LBK74" s="452"/>
      <c r="LBL74" s="453"/>
      <c r="LBM74" s="452"/>
      <c r="LBN74" s="452"/>
      <c r="LBP74" s="452"/>
      <c r="LBQ74" s="452"/>
      <c r="LBR74" s="453"/>
      <c r="LBS74" s="452"/>
      <c r="LBT74" s="452"/>
      <c r="LBV74" s="452"/>
      <c r="LBW74" s="452"/>
      <c r="LBX74" s="453"/>
      <c r="LBY74" s="452"/>
      <c r="LBZ74" s="452"/>
      <c r="LCB74" s="452"/>
      <c r="LCC74" s="452"/>
      <c r="LCD74" s="453"/>
      <c r="LCE74" s="452"/>
      <c r="LCF74" s="452"/>
      <c r="LCH74" s="452"/>
      <c r="LCI74" s="452"/>
      <c r="LCJ74" s="453"/>
      <c r="LCK74" s="452"/>
      <c r="LCL74" s="452"/>
      <c r="LCN74" s="452"/>
      <c r="LCO74" s="452"/>
      <c r="LCP74" s="453"/>
      <c r="LCQ74" s="452"/>
      <c r="LCR74" s="452"/>
      <c r="LCT74" s="452"/>
      <c r="LCU74" s="452"/>
      <c r="LCV74" s="453"/>
      <c r="LCW74" s="452"/>
      <c r="LCX74" s="452"/>
      <c r="LCZ74" s="452"/>
      <c r="LDA74" s="452"/>
      <c r="LDB74" s="453"/>
      <c r="LDC74" s="452"/>
      <c r="LDD74" s="452"/>
      <c r="LDF74" s="452"/>
      <c r="LDG74" s="452"/>
      <c r="LDH74" s="453"/>
      <c r="LDI74" s="452"/>
      <c r="LDJ74" s="452"/>
      <c r="LDL74" s="452"/>
      <c r="LDM74" s="452"/>
      <c r="LDN74" s="453"/>
      <c r="LDO74" s="452"/>
      <c r="LDP74" s="452"/>
      <c r="LDR74" s="452"/>
      <c r="LDS74" s="452"/>
      <c r="LDT74" s="453"/>
      <c r="LDU74" s="452"/>
      <c r="LDV74" s="452"/>
      <c r="LDX74" s="452"/>
      <c r="LDY74" s="452"/>
      <c r="LDZ74" s="453"/>
      <c r="LEA74" s="452"/>
      <c r="LEB74" s="452"/>
      <c r="LED74" s="452"/>
      <c r="LEE74" s="452"/>
      <c r="LEF74" s="453"/>
      <c r="LEG74" s="452"/>
      <c r="LEH74" s="452"/>
      <c r="LEJ74" s="452"/>
      <c r="LEK74" s="452"/>
      <c r="LEL74" s="453"/>
      <c r="LEM74" s="452"/>
      <c r="LEN74" s="452"/>
      <c r="LEP74" s="452"/>
      <c r="LEQ74" s="452"/>
      <c r="LER74" s="453"/>
      <c r="LES74" s="452"/>
      <c r="LET74" s="452"/>
      <c r="LEV74" s="452"/>
      <c r="LEW74" s="452"/>
      <c r="LEX74" s="453"/>
      <c r="LEY74" s="452"/>
      <c r="LEZ74" s="452"/>
      <c r="LFB74" s="452"/>
      <c r="LFC74" s="452"/>
      <c r="LFD74" s="453"/>
      <c r="LFE74" s="452"/>
      <c r="LFF74" s="452"/>
      <c r="LFH74" s="452"/>
      <c r="LFI74" s="452"/>
      <c r="LFJ74" s="453"/>
      <c r="LFK74" s="452"/>
      <c r="LFL74" s="452"/>
      <c r="LFN74" s="452"/>
      <c r="LFO74" s="452"/>
      <c r="LFP74" s="453"/>
      <c r="LFQ74" s="452"/>
      <c r="LFR74" s="452"/>
      <c r="LFT74" s="452"/>
      <c r="LFU74" s="452"/>
      <c r="LFV74" s="453"/>
      <c r="LFW74" s="452"/>
      <c r="LFX74" s="452"/>
      <c r="LFZ74" s="452"/>
      <c r="LGA74" s="452"/>
      <c r="LGB74" s="453"/>
      <c r="LGC74" s="452"/>
      <c r="LGD74" s="452"/>
      <c r="LGF74" s="452"/>
      <c r="LGG74" s="452"/>
      <c r="LGH74" s="453"/>
      <c r="LGI74" s="452"/>
      <c r="LGJ74" s="452"/>
      <c r="LGL74" s="452"/>
      <c r="LGM74" s="452"/>
      <c r="LGN74" s="453"/>
      <c r="LGO74" s="452"/>
      <c r="LGP74" s="452"/>
      <c r="LGR74" s="452"/>
      <c r="LGS74" s="452"/>
      <c r="LGT74" s="453"/>
      <c r="LGU74" s="452"/>
      <c r="LGV74" s="452"/>
      <c r="LGX74" s="452"/>
      <c r="LGY74" s="452"/>
      <c r="LGZ74" s="453"/>
      <c r="LHA74" s="452"/>
      <c r="LHB74" s="452"/>
      <c r="LHD74" s="452"/>
      <c r="LHE74" s="452"/>
      <c r="LHF74" s="453"/>
      <c r="LHG74" s="452"/>
      <c r="LHH74" s="452"/>
      <c r="LHJ74" s="452"/>
      <c r="LHK74" s="452"/>
      <c r="LHL74" s="453"/>
      <c r="LHM74" s="452"/>
      <c r="LHN74" s="452"/>
      <c r="LHP74" s="452"/>
      <c r="LHQ74" s="452"/>
      <c r="LHR74" s="453"/>
      <c r="LHS74" s="452"/>
      <c r="LHT74" s="452"/>
      <c r="LHV74" s="452"/>
      <c r="LHW74" s="452"/>
      <c r="LHX74" s="453"/>
      <c r="LHY74" s="452"/>
      <c r="LHZ74" s="452"/>
      <c r="LIB74" s="452"/>
      <c r="LIC74" s="452"/>
      <c r="LID74" s="453"/>
      <c r="LIE74" s="452"/>
      <c r="LIF74" s="452"/>
      <c r="LIH74" s="452"/>
      <c r="LII74" s="452"/>
      <c r="LIJ74" s="453"/>
      <c r="LIK74" s="452"/>
      <c r="LIL74" s="452"/>
      <c r="LIN74" s="452"/>
      <c r="LIO74" s="452"/>
      <c r="LIP74" s="453"/>
      <c r="LIQ74" s="452"/>
      <c r="LIR74" s="452"/>
      <c r="LIT74" s="452"/>
      <c r="LIU74" s="452"/>
      <c r="LIV74" s="453"/>
      <c r="LIW74" s="452"/>
      <c r="LIX74" s="452"/>
      <c r="LIZ74" s="452"/>
      <c r="LJA74" s="452"/>
      <c r="LJB74" s="453"/>
      <c r="LJC74" s="452"/>
      <c r="LJD74" s="452"/>
      <c r="LJF74" s="452"/>
      <c r="LJG74" s="452"/>
      <c r="LJH74" s="453"/>
      <c r="LJI74" s="452"/>
      <c r="LJJ74" s="452"/>
      <c r="LJL74" s="452"/>
      <c r="LJM74" s="452"/>
      <c r="LJN74" s="453"/>
      <c r="LJO74" s="452"/>
      <c r="LJP74" s="452"/>
      <c r="LJR74" s="452"/>
      <c r="LJS74" s="452"/>
      <c r="LJT74" s="453"/>
      <c r="LJU74" s="452"/>
      <c r="LJV74" s="452"/>
      <c r="LJX74" s="452"/>
      <c r="LJY74" s="452"/>
      <c r="LJZ74" s="453"/>
      <c r="LKA74" s="452"/>
      <c r="LKB74" s="452"/>
      <c r="LKD74" s="452"/>
      <c r="LKE74" s="452"/>
      <c r="LKF74" s="453"/>
      <c r="LKG74" s="452"/>
      <c r="LKH74" s="452"/>
      <c r="LKJ74" s="452"/>
      <c r="LKK74" s="452"/>
      <c r="LKL74" s="453"/>
      <c r="LKM74" s="452"/>
      <c r="LKN74" s="452"/>
      <c r="LKP74" s="452"/>
      <c r="LKQ74" s="452"/>
      <c r="LKR74" s="453"/>
      <c r="LKS74" s="452"/>
      <c r="LKT74" s="452"/>
      <c r="LKV74" s="452"/>
      <c r="LKW74" s="452"/>
      <c r="LKX74" s="453"/>
      <c r="LKY74" s="452"/>
      <c r="LKZ74" s="452"/>
      <c r="LLB74" s="452"/>
      <c r="LLC74" s="452"/>
      <c r="LLD74" s="453"/>
      <c r="LLE74" s="452"/>
      <c r="LLF74" s="452"/>
      <c r="LLH74" s="452"/>
      <c r="LLI74" s="452"/>
      <c r="LLJ74" s="453"/>
      <c r="LLK74" s="452"/>
      <c r="LLL74" s="452"/>
      <c r="LLN74" s="452"/>
      <c r="LLO74" s="452"/>
      <c r="LLP74" s="453"/>
      <c r="LLQ74" s="452"/>
      <c r="LLR74" s="452"/>
      <c r="LLT74" s="452"/>
      <c r="LLU74" s="452"/>
      <c r="LLV74" s="453"/>
      <c r="LLW74" s="452"/>
      <c r="LLX74" s="452"/>
      <c r="LLZ74" s="452"/>
      <c r="LMA74" s="452"/>
      <c r="LMB74" s="453"/>
      <c r="LMC74" s="452"/>
      <c r="LMD74" s="452"/>
      <c r="LMF74" s="452"/>
      <c r="LMG74" s="452"/>
      <c r="LMH74" s="453"/>
      <c r="LMI74" s="452"/>
      <c r="LMJ74" s="452"/>
      <c r="LML74" s="452"/>
      <c r="LMM74" s="452"/>
      <c r="LMN74" s="453"/>
      <c r="LMO74" s="452"/>
      <c r="LMP74" s="452"/>
      <c r="LMR74" s="452"/>
      <c r="LMS74" s="452"/>
      <c r="LMT74" s="453"/>
      <c r="LMU74" s="452"/>
      <c r="LMV74" s="452"/>
      <c r="LMX74" s="452"/>
      <c r="LMY74" s="452"/>
      <c r="LMZ74" s="453"/>
      <c r="LNA74" s="452"/>
      <c r="LNB74" s="452"/>
      <c r="LND74" s="452"/>
      <c r="LNE74" s="452"/>
      <c r="LNF74" s="453"/>
      <c r="LNG74" s="452"/>
      <c r="LNH74" s="452"/>
      <c r="LNJ74" s="452"/>
      <c r="LNK74" s="452"/>
      <c r="LNL74" s="453"/>
      <c r="LNM74" s="452"/>
      <c r="LNN74" s="452"/>
      <c r="LNP74" s="452"/>
      <c r="LNQ74" s="452"/>
      <c r="LNR74" s="453"/>
      <c r="LNS74" s="452"/>
      <c r="LNT74" s="452"/>
      <c r="LNV74" s="452"/>
      <c r="LNW74" s="452"/>
      <c r="LNX74" s="453"/>
      <c r="LNY74" s="452"/>
      <c r="LNZ74" s="452"/>
      <c r="LOB74" s="452"/>
      <c r="LOC74" s="452"/>
      <c r="LOD74" s="453"/>
      <c r="LOE74" s="452"/>
      <c r="LOF74" s="452"/>
      <c r="LOH74" s="452"/>
      <c r="LOI74" s="452"/>
      <c r="LOJ74" s="453"/>
      <c r="LOK74" s="452"/>
      <c r="LOL74" s="452"/>
      <c r="LON74" s="452"/>
      <c r="LOO74" s="452"/>
      <c r="LOP74" s="453"/>
      <c r="LOQ74" s="452"/>
      <c r="LOR74" s="452"/>
      <c r="LOT74" s="452"/>
      <c r="LOU74" s="452"/>
      <c r="LOV74" s="453"/>
      <c r="LOW74" s="452"/>
      <c r="LOX74" s="452"/>
      <c r="LOZ74" s="452"/>
      <c r="LPA74" s="452"/>
      <c r="LPB74" s="453"/>
      <c r="LPC74" s="452"/>
      <c r="LPD74" s="452"/>
      <c r="LPF74" s="452"/>
      <c r="LPG74" s="452"/>
      <c r="LPH74" s="453"/>
      <c r="LPI74" s="452"/>
      <c r="LPJ74" s="452"/>
      <c r="LPL74" s="452"/>
      <c r="LPM74" s="452"/>
      <c r="LPN74" s="453"/>
      <c r="LPO74" s="452"/>
      <c r="LPP74" s="452"/>
      <c r="LPR74" s="452"/>
      <c r="LPS74" s="452"/>
      <c r="LPT74" s="453"/>
      <c r="LPU74" s="452"/>
      <c r="LPV74" s="452"/>
      <c r="LPX74" s="452"/>
      <c r="LPY74" s="452"/>
      <c r="LPZ74" s="453"/>
      <c r="LQA74" s="452"/>
      <c r="LQB74" s="452"/>
      <c r="LQD74" s="452"/>
      <c r="LQE74" s="452"/>
      <c r="LQF74" s="453"/>
      <c r="LQG74" s="452"/>
      <c r="LQH74" s="452"/>
      <c r="LQJ74" s="452"/>
      <c r="LQK74" s="452"/>
      <c r="LQL74" s="453"/>
      <c r="LQM74" s="452"/>
      <c r="LQN74" s="452"/>
      <c r="LQP74" s="452"/>
      <c r="LQQ74" s="452"/>
      <c r="LQR74" s="453"/>
      <c r="LQS74" s="452"/>
      <c r="LQT74" s="452"/>
      <c r="LQV74" s="452"/>
      <c r="LQW74" s="452"/>
      <c r="LQX74" s="453"/>
      <c r="LQY74" s="452"/>
      <c r="LQZ74" s="452"/>
      <c r="LRB74" s="452"/>
      <c r="LRC74" s="452"/>
      <c r="LRD74" s="453"/>
      <c r="LRE74" s="452"/>
      <c r="LRF74" s="452"/>
      <c r="LRH74" s="452"/>
      <c r="LRI74" s="452"/>
      <c r="LRJ74" s="453"/>
      <c r="LRK74" s="452"/>
      <c r="LRL74" s="452"/>
      <c r="LRN74" s="452"/>
      <c r="LRO74" s="452"/>
      <c r="LRP74" s="453"/>
      <c r="LRQ74" s="452"/>
      <c r="LRR74" s="452"/>
      <c r="LRT74" s="452"/>
      <c r="LRU74" s="452"/>
      <c r="LRV74" s="453"/>
      <c r="LRW74" s="452"/>
      <c r="LRX74" s="452"/>
      <c r="LRZ74" s="452"/>
      <c r="LSA74" s="452"/>
      <c r="LSB74" s="453"/>
      <c r="LSC74" s="452"/>
      <c r="LSD74" s="452"/>
      <c r="LSF74" s="452"/>
      <c r="LSG74" s="452"/>
      <c r="LSH74" s="453"/>
      <c r="LSI74" s="452"/>
      <c r="LSJ74" s="452"/>
      <c r="LSL74" s="452"/>
      <c r="LSM74" s="452"/>
      <c r="LSN74" s="453"/>
      <c r="LSO74" s="452"/>
      <c r="LSP74" s="452"/>
      <c r="LSR74" s="452"/>
      <c r="LSS74" s="452"/>
      <c r="LST74" s="453"/>
      <c r="LSU74" s="452"/>
      <c r="LSV74" s="452"/>
      <c r="LSX74" s="452"/>
      <c r="LSY74" s="452"/>
      <c r="LSZ74" s="453"/>
      <c r="LTA74" s="452"/>
      <c r="LTB74" s="452"/>
      <c r="LTD74" s="452"/>
      <c r="LTE74" s="452"/>
      <c r="LTF74" s="453"/>
      <c r="LTG74" s="452"/>
      <c r="LTH74" s="452"/>
      <c r="LTJ74" s="452"/>
      <c r="LTK74" s="452"/>
      <c r="LTL74" s="453"/>
      <c r="LTM74" s="452"/>
      <c r="LTN74" s="452"/>
      <c r="LTP74" s="452"/>
      <c r="LTQ74" s="452"/>
      <c r="LTR74" s="453"/>
      <c r="LTS74" s="452"/>
      <c r="LTT74" s="452"/>
      <c r="LTV74" s="452"/>
      <c r="LTW74" s="452"/>
      <c r="LTX74" s="453"/>
      <c r="LTY74" s="452"/>
      <c r="LTZ74" s="452"/>
      <c r="LUB74" s="452"/>
      <c r="LUC74" s="452"/>
      <c r="LUD74" s="453"/>
      <c r="LUE74" s="452"/>
      <c r="LUF74" s="452"/>
      <c r="LUH74" s="452"/>
      <c r="LUI74" s="452"/>
      <c r="LUJ74" s="453"/>
      <c r="LUK74" s="452"/>
      <c r="LUL74" s="452"/>
      <c r="LUN74" s="452"/>
      <c r="LUO74" s="452"/>
      <c r="LUP74" s="453"/>
      <c r="LUQ74" s="452"/>
      <c r="LUR74" s="452"/>
      <c r="LUT74" s="452"/>
      <c r="LUU74" s="452"/>
      <c r="LUV74" s="453"/>
      <c r="LUW74" s="452"/>
      <c r="LUX74" s="452"/>
      <c r="LUZ74" s="452"/>
      <c r="LVA74" s="452"/>
      <c r="LVB74" s="453"/>
      <c r="LVC74" s="452"/>
      <c r="LVD74" s="452"/>
      <c r="LVF74" s="452"/>
      <c r="LVG74" s="452"/>
      <c r="LVH74" s="453"/>
      <c r="LVI74" s="452"/>
      <c r="LVJ74" s="452"/>
      <c r="LVL74" s="452"/>
      <c r="LVM74" s="452"/>
      <c r="LVN74" s="453"/>
      <c r="LVO74" s="452"/>
      <c r="LVP74" s="452"/>
      <c r="LVR74" s="452"/>
      <c r="LVS74" s="452"/>
      <c r="LVT74" s="453"/>
      <c r="LVU74" s="452"/>
      <c r="LVV74" s="452"/>
      <c r="LVX74" s="452"/>
      <c r="LVY74" s="452"/>
      <c r="LVZ74" s="453"/>
      <c r="LWA74" s="452"/>
      <c r="LWB74" s="452"/>
      <c r="LWD74" s="452"/>
      <c r="LWE74" s="452"/>
      <c r="LWF74" s="453"/>
      <c r="LWG74" s="452"/>
      <c r="LWH74" s="452"/>
      <c r="LWJ74" s="452"/>
      <c r="LWK74" s="452"/>
      <c r="LWL74" s="453"/>
      <c r="LWM74" s="452"/>
      <c r="LWN74" s="452"/>
      <c r="LWP74" s="452"/>
      <c r="LWQ74" s="452"/>
      <c r="LWR74" s="453"/>
      <c r="LWS74" s="452"/>
      <c r="LWT74" s="452"/>
      <c r="LWV74" s="452"/>
      <c r="LWW74" s="452"/>
      <c r="LWX74" s="453"/>
      <c r="LWY74" s="452"/>
      <c r="LWZ74" s="452"/>
      <c r="LXB74" s="452"/>
      <c r="LXC74" s="452"/>
      <c r="LXD74" s="453"/>
      <c r="LXE74" s="452"/>
      <c r="LXF74" s="452"/>
      <c r="LXH74" s="452"/>
      <c r="LXI74" s="452"/>
      <c r="LXJ74" s="453"/>
      <c r="LXK74" s="452"/>
      <c r="LXL74" s="452"/>
      <c r="LXN74" s="452"/>
      <c r="LXO74" s="452"/>
      <c r="LXP74" s="453"/>
      <c r="LXQ74" s="452"/>
      <c r="LXR74" s="452"/>
      <c r="LXT74" s="452"/>
      <c r="LXU74" s="452"/>
      <c r="LXV74" s="453"/>
      <c r="LXW74" s="452"/>
      <c r="LXX74" s="452"/>
      <c r="LXZ74" s="452"/>
      <c r="LYA74" s="452"/>
      <c r="LYB74" s="453"/>
      <c r="LYC74" s="452"/>
      <c r="LYD74" s="452"/>
      <c r="LYF74" s="452"/>
      <c r="LYG74" s="452"/>
      <c r="LYH74" s="453"/>
      <c r="LYI74" s="452"/>
      <c r="LYJ74" s="452"/>
      <c r="LYL74" s="452"/>
      <c r="LYM74" s="452"/>
      <c r="LYN74" s="453"/>
      <c r="LYO74" s="452"/>
      <c r="LYP74" s="452"/>
      <c r="LYR74" s="452"/>
      <c r="LYS74" s="452"/>
      <c r="LYT74" s="453"/>
      <c r="LYU74" s="452"/>
      <c r="LYV74" s="452"/>
      <c r="LYX74" s="452"/>
      <c r="LYY74" s="452"/>
      <c r="LYZ74" s="453"/>
      <c r="LZA74" s="452"/>
      <c r="LZB74" s="452"/>
      <c r="LZD74" s="452"/>
      <c r="LZE74" s="452"/>
      <c r="LZF74" s="453"/>
      <c r="LZG74" s="452"/>
      <c r="LZH74" s="452"/>
      <c r="LZJ74" s="452"/>
      <c r="LZK74" s="452"/>
      <c r="LZL74" s="453"/>
      <c r="LZM74" s="452"/>
      <c r="LZN74" s="452"/>
      <c r="LZP74" s="452"/>
      <c r="LZQ74" s="452"/>
      <c r="LZR74" s="453"/>
      <c r="LZS74" s="452"/>
      <c r="LZT74" s="452"/>
      <c r="LZV74" s="452"/>
      <c r="LZW74" s="452"/>
      <c r="LZX74" s="453"/>
      <c r="LZY74" s="452"/>
      <c r="LZZ74" s="452"/>
      <c r="MAB74" s="452"/>
      <c r="MAC74" s="452"/>
      <c r="MAD74" s="453"/>
      <c r="MAE74" s="452"/>
      <c r="MAF74" s="452"/>
      <c r="MAH74" s="452"/>
      <c r="MAI74" s="452"/>
      <c r="MAJ74" s="453"/>
      <c r="MAK74" s="452"/>
      <c r="MAL74" s="452"/>
      <c r="MAN74" s="452"/>
      <c r="MAO74" s="452"/>
      <c r="MAP74" s="453"/>
      <c r="MAQ74" s="452"/>
      <c r="MAR74" s="452"/>
      <c r="MAT74" s="452"/>
      <c r="MAU74" s="452"/>
      <c r="MAV74" s="453"/>
      <c r="MAW74" s="452"/>
      <c r="MAX74" s="452"/>
      <c r="MAZ74" s="452"/>
      <c r="MBA74" s="452"/>
      <c r="MBB74" s="453"/>
      <c r="MBC74" s="452"/>
      <c r="MBD74" s="452"/>
      <c r="MBF74" s="452"/>
      <c r="MBG74" s="452"/>
      <c r="MBH74" s="453"/>
      <c r="MBI74" s="452"/>
      <c r="MBJ74" s="452"/>
      <c r="MBL74" s="452"/>
      <c r="MBM74" s="452"/>
      <c r="MBN74" s="453"/>
      <c r="MBO74" s="452"/>
      <c r="MBP74" s="452"/>
      <c r="MBR74" s="452"/>
      <c r="MBS74" s="452"/>
      <c r="MBT74" s="453"/>
      <c r="MBU74" s="452"/>
      <c r="MBV74" s="452"/>
      <c r="MBX74" s="452"/>
      <c r="MBY74" s="452"/>
      <c r="MBZ74" s="453"/>
      <c r="MCA74" s="452"/>
      <c r="MCB74" s="452"/>
      <c r="MCD74" s="452"/>
      <c r="MCE74" s="452"/>
      <c r="MCF74" s="453"/>
      <c r="MCG74" s="452"/>
      <c r="MCH74" s="452"/>
      <c r="MCJ74" s="452"/>
      <c r="MCK74" s="452"/>
      <c r="MCL74" s="453"/>
      <c r="MCM74" s="452"/>
      <c r="MCN74" s="452"/>
      <c r="MCP74" s="452"/>
      <c r="MCQ74" s="452"/>
      <c r="MCR74" s="453"/>
      <c r="MCS74" s="452"/>
      <c r="MCT74" s="452"/>
      <c r="MCV74" s="452"/>
      <c r="MCW74" s="452"/>
      <c r="MCX74" s="453"/>
      <c r="MCY74" s="452"/>
      <c r="MCZ74" s="452"/>
      <c r="MDB74" s="452"/>
      <c r="MDC74" s="452"/>
      <c r="MDD74" s="453"/>
      <c r="MDE74" s="452"/>
      <c r="MDF74" s="452"/>
      <c r="MDH74" s="452"/>
      <c r="MDI74" s="452"/>
      <c r="MDJ74" s="453"/>
      <c r="MDK74" s="452"/>
      <c r="MDL74" s="452"/>
      <c r="MDN74" s="452"/>
      <c r="MDO74" s="452"/>
      <c r="MDP74" s="453"/>
      <c r="MDQ74" s="452"/>
      <c r="MDR74" s="452"/>
      <c r="MDT74" s="452"/>
      <c r="MDU74" s="452"/>
      <c r="MDV74" s="453"/>
      <c r="MDW74" s="452"/>
      <c r="MDX74" s="452"/>
      <c r="MDZ74" s="452"/>
      <c r="MEA74" s="452"/>
      <c r="MEB74" s="453"/>
      <c r="MEC74" s="452"/>
      <c r="MED74" s="452"/>
      <c r="MEF74" s="452"/>
      <c r="MEG74" s="452"/>
      <c r="MEH74" s="453"/>
      <c r="MEI74" s="452"/>
      <c r="MEJ74" s="452"/>
      <c r="MEL74" s="452"/>
      <c r="MEM74" s="452"/>
      <c r="MEN74" s="453"/>
      <c r="MEO74" s="452"/>
      <c r="MEP74" s="452"/>
      <c r="MER74" s="452"/>
      <c r="MES74" s="452"/>
      <c r="MET74" s="453"/>
      <c r="MEU74" s="452"/>
      <c r="MEV74" s="452"/>
      <c r="MEX74" s="452"/>
      <c r="MEY74" s="452"/>
      <c r="MEZ74" s="453"/>
      <c r="MFA74" s="452"/>
      <c r="MFB74" s="452"/>
      <c r="MFD74" s="452"/>
      <c r="MFE74" s="452"/>
      <c r="MFF74" s="453"/>
      <c r="MFG74" s="452"/>
      <c r="MFH74" s="452"/>
      <c r="MFJ74" s="452"/>
      <c r="MFK74" s="452"/>
      <c r="MFL74" s="453"/>
      <c r="MFM74" s="452"/>
      <c r="MFN74" s="452"/>
      <c r="MFP74" s="452"/>
      <c r="MFQ74" s="452"/>
      <c r="MFR74" s="453"/>
      <c r="MFS74" s="452"/>
      <c r="MFT74" s="452"/>
      <c r="MFV74" s="452"/>
      <c r="MFW74" s="452"/>
      <c r="MFX74" s="453"/>
      <c r="MFY74" s="452"/>
      <c r="MFZ74" s="452"/>
      <c r="MGB74" s="452"/>
      <c r="MGC74" s="452"/>
      <c r="MGD74" s="453"/>
      <c r="MGE74" s="452"/>
      <c r="MGF74" s="452"/>
      <c r="MGH74" s="452"/>
      <c r="MGI74" s="452"/>
      <c r="MGJ74" s="453"/>
      <c r="MGK74" s="452"/>
      <c r="MGL74" s="452"/>
      <c r="MGN74" s="452"/>
      <c r="MGO74" s="452"/>
      <c r="MGP74" s="453"/>
      <c r="MGQ74" s="452"/>
      <c r="MGR74" s="452"/>
      <c r="MGT74" s="452"/>
      <c r="MGU74" s="452"/>
      <c r="MGV74" s="453"/>
      <c r="MGW74" s="452"/>
      <c r="MGX74" s="452"/>
      <c r="MGZ74" s="452"/>
      <c r="MHA74" s="452"/>
      <c r="MHB74" s="453"/>
      <c r="MHC74" s="452"/>
      <c r="MHD74" s="452"/>
      <c r="MHF74" s="452"/>
      <c r="MHG74" s="452"/>
      <c r="MHH74" s="453"/>
      <c r="MHI74" s="452"/>
      <c r="MHJ74" s="452"/>
      <c r="MHL74" s="452"/>
      <c r="MHM74" s="452"/>
      <c r="MHN74" s="453"/>
      <c r="MHO74" s="452"/>
      <c r="MHP74" s="452"/>
      <c r="MHR74" s="452"/>
      <c r="MHS74" s="452"/>
      <c r="MHT74" s="453"/>
      <c r="MHU74" s="452"/>
      <c r="MHV74" s="452"/>
      <c r="MHX74" s="452"/>
      <c r="MHY74" s="452"/>
      <c r="MHZ74" s="453"/>
      <c r="MIA74" s="452"/>
      <c r="MIB74" s="452"/>
      <c r="MID74" s="452"/>
      <c r="MIE74" s="452"/>
      <c r="MIF74" s="453"/>
      <c r="MIG74" s="452"/>
      <c r="MIH74" s="452"/>
      <c r="MIJ74" s="452"/>
      <c r="MIK74" s="452"/>
      <c r="MIL74" s="453"/>
      <c r="MIM74" s="452"/>
      <c r="MIN74" s="452"/>
      <c r="MIP74" s="452"/>
      <c r="MIQ74" s="452"/>
      <c r="MIR74" s="453"/>
      <c r="MIS74" s="452"/>
      <c r="MIT74" s="452"/>
      <c r="MIV74" s="452"/>
      <c r="MIW74" s="452"/>
      <c r="MIX74" s="453"/>
      <c r="MIY74" s="452"/>
      <c r="MIZ74" s="452"/>
      <c r="MJB74" s="452"/>
      <c r="MJC74" s="452"/>
      <c r="MJD74" s="453"/>
      <c r="MJE74" s="452"/>
      <c r="MJF74" s="452"/>
      <c r="MJH74" s="452"/>
      <c r="MJI74" s="452"/>
      <c r="MJJ74" s="453"/>
      <c r="MJK74" s="452"/>
      <c r="MJL74" s="452"/>
      <c r="MJN74" s="452"/>
      <c r="MJO74" s="452"/>
      <c r="MJP74" s="453"/>
      <c r="MJQ74" s="452"/>
      <c r="MJR74" s="452"/>
      <c r="MJT74" s="452"/>
      <c r="MJU74" s="452"/>
      <c r="MJV74" s="453"/>
      <c r="MJW74" s="452"/>
      <c r="MJX74" s="452"/>
      <c r="MJZ74" s="452"/>
      <c r="MKA74" s="452"/>
      <c r="MKB74" s="453"/>
      <c r="MKC74" s="452"/>
      <c r="MKD74" s="452"/>
      <c r="MKF74" s="452"/>
      <c r="MKG74" s="452"/>
      <c r="MKH74" s="453"/>
      <c r="MKI74" s="452"/>
      <c r="MKJ74" s="452"/>
      <c r="MKL74" s="452"/>
      <c r="MKM74" s="452"/>
      <c r="MKN74" s="453"/>
      <c r="MKO74" s="452"/>
      <c r="MKP74" s="452"/>
      <c r="MKR74" s="452"/>
      <c r="MKS74" s="452"/>
      <c r="MKT74" s="453"/>
      <c r="MKU74" s="452"/>
      <c r="MKV74" s="452"/>
      <c r="MKX74" s="452"/>
      <c r="MKY74" s="452"/>
      <c r="MKZ74" s="453"/>
      <c r="MLA74" s="452"/>
      <c r="MLB74" s="452"/>
      <c r="MLD74" s="452"/>
      <c r="MLE74" s="452"/>
      <c r="MLF74" s="453"/>
      <c r="MLG74" s="452"/>
      <c r="MLH74" s="452"/>
      <c r="MLJ74" s="452"/>
      <c r="MLK74" s="452"/>
      <c r="MLL74" s="453"/>
      <c r="MLM74" s="452"/>
      <c r="MLN74" s="452"/>
      <c r="MLP74" s="452"/>
      <c r="MLQ74" s="452"/>
      <c r="MLR74" s="453"/>
      <c r="MLS74" s="452"/>
      <c r="MLT74" s="452"/>
      <c r="MLV74" s="452"/>
      <c r="MLW74" s="452"/>
      <c r="MLX74" s="453"/>
      <c r="MLY74" s="452"/>
      <c r="MLZ74" s="452"/>
      <c r="MMB74" s="452"/>
      <c r="MMC74" s="452"/>
      <c r="MMD74" s="453"/>
      <c r="MME74" s="452"/>
      <c r="MMF74" s="452"/>
      <c r="MMH74" s="452"/>
      <c r="MMI74" s="452"/>
      <c r="MMJ74" s="453"/>
      <c r="MMK74" s="452"/>
      <c r="MML74" s="452"/>
      <c r="MMN74" s="452"/>
      <c r="MMO74" s="452"/>
      <c r="MMP74" s="453"/>
      <c r="MMQ74" s="452"/>
      <c r="MMR74" s="452"/>
      <c r="MMT74" s="452"/>
      <c r="MMU74" s="452"/>
      <c r="MMV74" s="453"/>
      <c r="MMW74" s="452"/>
      <c r="MMX74" s="452"/>
      <c r="MMZ74" s="452"/>
      <c r="MNA74" s="452"/>
      <c r="MNB74" s="453"/>
      <c r="MNC74" s="452"/>
      <c r="MND74" s="452"/>
      <c r="MNF74" s="452"/>
      <c r="MNG74" s="452"/>
      <c r="MNH74" s="453"/>
      <c r="MNI74" s="452"/>
      <c r="MNJ74" s="452"/>
      <c r="MNL74" s="452"/>
      <c r="MNM74" s="452"/>
      <c r="MNN74" s="453"/>
      <c r="MNO74" s="452"/>
      <c r="MNP74" s="452"/>
      <c r="MNR74" s="452"/>
      <c r="MNS74" s="452"/>
      <c r="MNT74" s="453"/>
      <c r="MNU74" s="452"/>
      <c r="MNV74" s="452"/>
      <c r="MNX74" s="452"/>
      <c r="MNY74" s="452"/>
      <c r="MNZ74" s="453"/>
      <c r="MOA74" s="452"/>
      <c r="MOB74" s="452"/>
      <c r="MOD74" s="452"/>
      <c r="MOE74" s="452"/>
      <c r="MOF74" s="453"/>
      <c r="MOG74" s="452"/>
      <c r="MOH74" s="452"/>
      <c r="MOJ74" s="452"/>
      <c r="MOK74" s="452"/>
      <c r="MOL74" s="453"/>
      <c r="MOM74" s="452"/>
      <c r="MON74" s="452"/>
      <c r="MOP74" s="452"/>
      <c r="MOQ74" s="452"/>
      <c r="MOR74" s="453"/>
      <c r="MOS74" s="452"/>
      <c r="MOT74" s="452"/>
      <c r="MOV74" s="452"/>
      <c r="MOW74" s="452"/>
      <c r="MOX74" s="453"/>
      <c r="MOY74" s="452"/>
      <c r="MOZ74" s="452"/>
      <c r="MPB74" s="452"/>
      <c r="MPC74" s="452"/>
      <c r="MPD74" s="453"/>
      <c r="MPE74" s="452"/>
      <c r="MPF74" s="452"/>
      <c r="MPH74" s="452"/>
      <c r="MPI74" s="452"/>
      <c r="MPJ74" s="453"/>
      <c r="MPK74" s="452"/>
      <c r="MPL74" s="452"/>
      <c r="MPN74" s="452"/>
      <c r="MPO74" s="452"/>
      <c r="MPP74" s="453"/>
      <c r="MPQ74" s="452"/>
      <c r="MPR74" s="452"/>
      <c r="MPT74" s="452"/>
      <c r="MPU74" s="452"/>
      <c r="MPV74" s="453"/>
      <c r="MPW74" s="452"/>
      <c r="MPX74" s="452"/>
      <c r="MPZ74" s="452"/>
      <c r="MQA74" s="452"/>
      <c r="MQB74" s="453"/>
      <c r="MQC74" s="452"/>
      <c r="MQD74" s="452"/>
      <c r="MQF74" s="452"/>
      <c r="MQG74" s="452"/>
      <c r="MQH74" s="453"/>
      <c r="MQI74" s="452"/>
      <c r="MQJ74" s="452"/>
      <c r="MQL74" s="452"/>
      <c r="MQM74" s="452"/>
      <c r="MQN74" s="453"/>
      <c r="MQO74" s="452"/>
      <c r="MQP74" s="452"/>
      <c r="MQR74" s="452"/>
      <c r="MQS74" s="452"/>
      <c r="MQT74" s="453"/>
      <c r="MQU74" s="452"/>
      <c r="MQV74" s="452"/>
      <c r="MQX74" s="452"/>
      <c r="MQY74" s="452"/>
      <c r="MQZ74" s="453"/>
      <c r="MRA74" s="452"/>
      <c r="MRB74" s="452"/>
      <c r="MRD74" s="452"/>
      <c r="MRE74" s="452"/>
      <c r="MRF74" s="453"/>
      <c r="MRG74" s="452"/>
      <c r="MRH74" s="452"/>
      <c r="MRJ74" s="452"/>
      <c r="MRK74" s="452"/>
      <c r="MRL74" s="453"/>
      <c r="MRM74" s="452"/>
      <c r="MRN74" s="452"/>
      <c r="MRP74" s="452"/>
      <c r="MRQ74" s="452"/>
      <c r="MRR74" s="453"/>
      <c r="MRS74" s="452"/>
      <c r="MRT74" s="452"/>
      <c r="MRV74" s="452"/>
      <c r="MRW74" s="452"/>
      <c r="MRX74" s="453"/>
      <c r="MRY74" s="452"/>
      <c r="MRZ74" s="452"/>
      <c r="MSB74" s="452"/>
      <c r="MSC74" s="452"/>
      <c r="MSD74" s="453"/>
      <c r="MSE74" s="452"/>
      <c r="MSF74" s="452"/>
      <c r="MSH74" s="452"/>
      <c r="MSI74" s="452"/>
      <c r="MSJ74" s="453"/>
      <c r="MSK74" s="452"/>
      <c r="MSL74" s="452"/>
      <c r="MSN74" s="452"/>
      <c r="MSO74" s="452"/>
      <c r="MSP74" s="453"/>
      <c r="MSQ74" s="452"/>
      <c r="MSR74" s="452"/>
      <c r="MST74" s="452"/>
      <c r="MSU74" s="452"/>
      <c r="MSV74" s="453"/>
      <c r="MSW74" s="452"/>
      <c r="MSX74" s="452"/>
      <c r="MSZ74" s="452"/>
      <c r="MTA74" s="452"/>
      <c r="MTB74" s="453"/>
      <c r="MTC74" s="452"/>
      <c r="MTD74" s="452"/>
      <c r="MTF74" s="452"/>
      <c r="MTG74" s="452"/>
      <c r="MTH74" s="453"/>
      <c r="MTI74" s="452"/>
      <c r="MTJ74" s="452"/>
      <c r="MTL74" s="452"/>
      <c r="MTM74" s="452"/>
      <c r="MTN74" s="453"/>
      <c r="MTO74" s="452"/>
      <c r="MTP74" s="452"/>
      <c r="MTR74" s="452"/>
      <c r="MTS74" s="452"/>
      <c r="MTT74" s="453"/>
      <c r="MTU74" s="452"/>
      <c r="MTV74" s="452"/>
      <c r="MTX74" s="452"/>
      <c r="MTY74" s="452"/>
      <c r="MTZ74" s="453"/>
      <c r="MUA74" s="452"/>
      <c r="MUB74" s="452"/>
      <c r="MUD74" s="452"/>
      <c r="MUE74" s="452"/>
      <c r="MUF74" s="453"/>
      <c r="MUG74" s="452"/>
      <c r="MUH74" s="452"/>
      <c r="MUJ74" s="452"/>
      <c r="MUK74" s="452"/>
      <c r="MUL74" s="453"/>
      <c r="MUM74" s="452"/>
      <c r="MUN74" s="452"/>
      <c r="MUP74" s="452"/>
      <c r="MUQ74" s="452"/>
      <c r="MUR74" s="453"/>
      <c r="MUS74" s="452"/>
      <c r="MUT74" s="452"/>
      <c r="MUV74" s="452"/>
      <c r="MUW74" s="452"/>
      <c r="MUX74" s="453"/>
      <c r="MUY74" s="452"/>
      <c r="MUZ74" s="452"/>
      <c r="MVB74" s="452"/>
      <c r="MVC74" s="452"/>
      <c r="MVD74" s="453"/>
      <c r="MVE74" s="452"/>
      <c r="MVF74" s="452"/>
      <c r="MVH74" s="452"/>
      <c r="MVI74" s="452"/>
      <c r="MVJ74" s="453"/>
      <c r="MVK74" s="452"/>
      <c r="MVL74" s="452"/>
      <c r="MVN74" s="452"/>
      <c r="MVO74" s="452"/>
      <c r="MVP74" s="453"/>
      <c r="MVQ74" s="452"/>
      <c r="MVR74" s="452"/>
      <c r="MVT74" s="452"/>
      <c r="MVU74" s="452"/>
      <c r="MVV74" s="453"/>
      <c r="MVW74" s="452"/>
      <c r="MVX74" s="452"/>
      <c r="MVZ74" s="452"/>
      <c r="MWA74" s="452"/>
      <c r="MWB74" s="453"/>
      <c r="MWC74" s="452"/>
      <c r="MWD74" s="452"/>
      <c r="MWF74" s="452"/>
      <c r="MWG74" s="452"/>
      <c r="MWH74" s="453"/>
      <c r="MWI74" s="452"/>
      <c r="MWJ74" s="452"/>
      <c r="MWL74" s="452"/>
      <c r="MWM74" s="452"/>
      <c r="MWN74" s="453"/>
      <c r="MWO74" s="452"/>
      <c r="MWP74" s="452"/>
      <c r="MWR74" s="452"/>
      <c r="MWS74" s="452"/>
      <c r="MWT74" s="453"/>
      <c r="MWU74" s="452"/>
      <c r="MWV74" s="452"/>
      <c r="MWX74" s="452"/>
      <c r="MWY74" s="452"/>
      <c r="MWZ74" s="453"/>
      <c r="MXA74" s="452"/>
      <c r="MXB74" s="452"/>
      <c r="MXD74" s="452"/>
      <c r="MXE74" s="452"/>
      <c r="MXF74" s="453"/>
      <c r="MXG74" s="452"/>
      <c r="MXH74" s="452"/>
      <c r="MXJ74" s="452"/>
      <c r="MXK74" s="452"/>
      <c r="MXL74" s="453"/>
      <c r="MXM74" s="452"/>
      <c r="MXN74" s="452"/>
      <c r="MXP74" s="452"/>
      <c r="MXQ74" s="452"/>
      <c r="MXR74" s="453"/>
      <c r="MXS74" s="452"/>
      <c r="MXT74" s="452"/>
      <c r="MXV74" s="452"/>
      <c r="MXW74" s="452"/>
      <c r="MXX74" s="453"/>
      <c r="MXY74" s="452"/>
      <c r="MXZ74" s="452"/>
      <c r="MYB74" s="452"/>
      <c r="MYC74" s="452"/>
      <c r="MYD74" s="453"/>
      <c r="MYE74" s="452"/>
      <c r="MYF74" s="452"/>
      <c r="MYH74" s="452"/>
      <c r="MYI74" s="452"/>
      <c r="MYJ74" s="453"/>
      <c r="MYK74" s="452"/>
      <c r="MYL74" s="452"/>
      <c r="MYN74" s="452"/>
      <c r="MYO74" s="452"/>
      <c r="MYP74" s="453"/>
      <c r="MYQ74" s="452"/>
      <c r="MYR74" s="452"/>
      <c r="MYT74" s="452"/>
      <c r="MYU74" s="452"/>
      <c r="MYV74" s="453"/>
      <c r="MYW74" s="452"/>
      <c r="MYX74" s="452"/>
      <c r="MYZ74" s="452"/>
      <c r="MZA74" s="452"/>
      <c r="MZB74" s="453"/>
      <c r="MZC74" s="452"/>
      <c r="MZD74" s="452"/>
      <c r="MZF74" s="452"/>
      <c r="MZG74" s="452"/>
      <c r="MZH74" s="453"/>
      <c r="MZI74" s="452"/>
      <c r="MZJ74" s="452"/>
      <c r="MZL74" s="452"/>
      <c r="MZM74" s="452"/>
      <c r="MZN74" s="453"/>
      <c r="MZO74" s="452"/>
      <c r="MZP74" s="452"/>
      <c r="MZR74" s="452"/>
      <c r="MZS74" s="452"/>
      <c r="MZT74" s="453"/>
      <c r="MZU74" s="452"/>
      <c r="MZV74" s="452"/>
      <c r="MZX74" s="452"/>
      <c r="MZY74" s="452"/>
      <c r="MZZ74" s="453"/>
      <c r="NAA74" s="452"/>
      <c r="NAB74" s="452"/>
      <c r="NAD74" s="452"/>
      <c r="NAE74" s="452"/>
      <c r="NAF74" s="453"/>
      <c r="NAG74" s="452"/>
      <c r="NAH74" s="452"/>
      <c r="NAJ74" s="452"/>
      <c r="NAK74" s="452"/>
      <c r="NAL74" s="453"/>
      <c r="NAM74" s="452"/>
      <c r="NAN74" s="452"/>
      <c r="NAP74" s="452"/>
      <c r="NAQ74" s="452"/>
      <c r="NAR74" s="453"/>
      <c r="NAS74" s="452"/>
      <c r="NAT74" s="452"/>
      <c r="NAV74" s="452"/>
      <c r="NAW74" s="452"/>
      <c r="NAX74" s="453"/>
      <c r="NAY74" s="452"/>
      <c r="NAZ74" s="452"/>
      <c r="NBB74" s="452"/>
      <c r="NBC74" s="452"/>
      <c r="NBD74" s="453"/>
      <c r="NBE74" s="452"/>
      <c r="NBF74" s="452"/>
      <c r="NBH74" s="452"/>
      <c r="NBI74" s="452"/>
      <c r="NBJ74" s="453"/>
      <c r="NBK74" s="452"/>
      <c r="NBL74" s="452"/>
      <c r="NBN74" s="452"/>
      <c r="NBO74" s="452"/>
      <c r="NBP74" s="453"/>
      <c r="NBQ74" s="452"/>
      <c r="NBR74" s="452"/>
      <c r="NBT74" s="452"/>
      <c r="NBU74" s="452"/>
      <c r="NBV74" s="453"/>
      <c r="NBW74" s="452"/>
      <c r="NBX74" s="452"/>
      <c r="NBZ74" s="452"/>
      <c r="NCA74" s="452"/>
      <c r="NCB74" s="453"/>
      <c r="NCC74" s="452"/>
      <c r="NCD74" s="452"/>
      <c r="NCF74" s="452"/>
      <c r="NCG74" s="452"/>
      <c r="NCH74" s="453"/>
      <c r="NCI74" s="452"/>
      <c r="NCJ74" s="452"/>
      <c r="NCL74" s="452"/>
      <c r="NCM74" s="452"/>
      <c r="NCN74" s="453"/>
      <c r="NCO74" s="452"/>
      <c r="NCP74" s="452"/>
      <c r="NCR74" s="452"/>
      <c r="NCS74" s="452"/>
      <c r="NCT74" s="453"/>
      <c r="NCU74" s="452"/>
      <c r="NCV74" s="452"/>
      <c r="NCX74" s="452"/>
      <c r="NCY74" s="452"/>
      <c r="NCZ74" s="453"/>
      <c r="NDA74" s="452"/>
      <c r="NDB74" s="452"/>
      <c r="NDD74" s="452"/>
      <c r="NDE74" s="452"/>
      <c r="NDF74" s="453"/>
      <c r="NDG74" s="452"/>
      <c r="NDH74" s="452"/>
      <c r="NDJ74" s="452"/>
      <c r="NDK74" s="452"/>
      <c r="NDL74" s="453"/>
      <c r="NDM74" s="452"/>
      <c r="NDN74" s="452"/>
      <c r="NDP74" s="452"/>
      <c r="NDQ74" s="452"/>
      <c r="NDR74" s="453"/>
      <c r="NDS74" s="452"/>
      <c r="NDT74" s="452"/>
      <c r="NDV74" s="452"/>
      <c r="NDW74" s="452"/>
      <c r="NDX74" s="453"/>
      <c r="NDY74" s="452"/>
      <c r="NDZ74" s="452"/>
      <c r="NEB74" s="452"/>
      <c r="NEC74" s="452"/>
      <c r="NED74" s="453"/>
      <c r="NEE74" s="452"/>
      <c r="NEF74" s="452"/>
      <c r="NEH74" s="452"/>
      <c r="NEI74" s="452"/>
      <c r="NEJ74" s="453"/>
      <c r="NEK74" s="452"/>
      <c r="NEL74" s="452"/>
      <c r="NEN74" s="452"/>
      <c r="NEO74" s="452"/>
      <c r="NEP74" s="453"/>
      <c r="NEQ74" s="452"/>
      <c r="NER74" s="452"/>
      <c r="NET74" s="452"/>
      <c r="NEU74" s="452"/>
      <c r="NEV74" s="453"/>
      <c r="NEW74" s="452"/>
      <c r="NEX74" s="452"/>
      <c r="NEZ74" s="452"/>
      <c r="NFA74" s="452"/>
      <c r="NFB74" s="453"/>
      <c r="NFC74" s="452"/>
      <c r="NFD74" s="452"/>
      <c r="NFF74" s="452"/>
      <c r="NFG74" s="452"/>
      <c r="NFH74" s="453"/>
      <c r="NFI74" s="452"/>
      <c r="NFJ74" s="452"/>
      <c r="NFL74" s="452"/>
      <c r="NFM74" s="452"/>
      <c r="NFN74" s="453"/>
      <c r="NFO74" s="452"/>
      <c r="NFP74" s="452"/>
      <c r="NFR74" s="452"/>
      <c r="NFS74" s="452"/>
      <c r="NFT74" s="453"/>
      <c r="NFU74" s="452"/>
      <c r="NFV74" s="452"/>
      <c r="NFX74" s="452"/>
      <c r="NFY74" s="452"/>
      <c r="NFZ74" s="453"/>
      <c r="NGA74" s="452"/>
      <c r="NGB74" s="452"/>
      <c r="NGD74" s="452"/>
      <c r="NGE74" s="452"/>
      <c r="NGF74" s="453"/>
      <c r="NGG74" s="452"/>
      <c r="NGH74" s="452"/>
      <c r="NGJ74" s="452"/>
      <c r="NGK74" s="452"/>
      <c r="NGL74" s="453"/>
      <c r="NGM74" s="452"/>
      <c r="NGN74" s="452"/>
      <c r="NGP74" s="452"/>
      <c r="NGQ74" s="452"/>
      <c r="NGR74" s="453"/>
      <c r="NGS74" s="452"/>
      <c r="NGT74" s="452"/>
      <c r="NGV74" s="452"/>
      <c r="NGW74" s="452"/>
      <c r="NGX74" s="453"/>
      <c r="NGY74" s="452"/>
      <c r="NGZ74" s="452"/>
      <c r="NHB74" s="452"/>
      <c r="NHC74" s="452"/>
      <c r="NHD74" s="453"/>
      <c r="NHE74" s="452"/>
      <c r="NHF74" s="452"/>
      <c r="NHH74" s="452"/>
      <c r="NHI74" s="452"/>
      <c r="NHJ74" s="453"/>
      <c r="NHK74" s="452"/>
      <c r="NHL74" s="452"/>
      <c r="NHN74" s="452"/>
      <c r="NHO74" s="452"/>
      <c r="NHP74" s="453"/>
      <c r="NHQ74" s="452"/>
      <c r="NHR74" s="452"/>
      <c r="NHT74" s="452"/>
      <c r="NHU74" s="452"/>
      <c r="NHV74" s="453"/>
      <c r="NHW74" s="452"/>
      <c r="NHX74" s="452"/>
      <c r="NHZ74" s="452"/>
      <c r="NIA74" s="452"/>
      <c r="NIB74" s="453"/>
      <c r="NIC74" s="452"/>
      <c r="NID74" s="452"/>
      <c r="NIF74" s="452"/>
      <c r="NIG74" s="452"/>
      <c r="NIH74" s="453"/>
      <c r="NII74" s="452"/>
      <c r="NIJ74" s="452"/>
      <c r="NIL74" s="452"/>
      <c r="NIM74" s="452"/>
      <c r="NIN74" s="453"/>
      <c r="NIO74" s="452"/>
      <c r="NIP74" s="452"/>
      <c r="NIR74" s="452"/>
      <c r="NIS74" s="452"/>
      <c r="NIT74" s="453"/>
      <c r="NIU74" s="452"/>
      <c r="NIV74" s="452"/>
      <c r="NIX74" s="452"/>
      <c r="NIY74" s="452"/>
      <c r="NIZ74" s="453"/>
      <c r="NJA74" s="452"/>
      <c r="NJB74" s="452"/>
      <c r="NJD74" s="452"/>
      <c r="NJE74" s="452"/>
      <c r="NJF74" s="453"/>
      <c r="NJG74" s="452"/>
      <c r="NJH74" s="452"/>
      <c r="NJJ74" s="452"/>
      <c r="NJK74" s="452"/>
      <c r="NJL74" s="453"/>
      <c r="NJM74" s="452"/>
      <c r="NJN74" s="452"/>
      <c r="NJP74" s="452"/>
      <c r="NJQ74" s="452"/>
      <c r="NJR74" s="453"/>
      <c r="NJS74" s="452"/>
      <c r="NJT74" s="452"/>
      <c r="NJV74" s="452"/>
      <c r="NJW74" s="452"/>
      <c r="NJX74" s="453"/>
      <c r="NJY74" s="452"/>
      <c r="NJZ74" s="452"/>
      <c r="NKB74" s="452"/>
      <c r="NKC74" s="452"/>
      <c r="NKD74" s="453"/>
      <c r="NKE74" s="452"/>
      <c r="NKF74" s="452"/>
      <c r="NKH74" s="452"/>
      <c r="NKI74" s="452"/>
      <c r="NKJ74" s="453"/>
      <c r="NKK74" s="452"/>
      <c r="NKL74" s="452"/>
      <c r="NKN74" s="452"/>
      <c r="NKO74" s="452"/>
      <c r="NKP74" s="453"/>
      <c r="NKQ74" s="452"/>
      <c r="NKR74" s="452"/>
      <c r="NKT74" s="452"/>
      <c r="NKU74" s="452"/>
      <c r="NKV74" s="453"/>
      <c r="NKW74" s="452"/>
      <c r="NKX74" s="452"/>
      <c r="NKZ74" s="452"/>
      <c r="NLA74" s="452"/>
      <c r="NLB74" s="453"/>
      <c r="NLC74" s="452"/>
      <c r="NLD74" s="452"/>
      <c r="NLF74" s="452"/>
      <c r="NLG74" s="452"/>
      <c r="NLH74" s="453"/>
      <c r="NLI74" s="452"/>
      <c r="NLJ74" s="452"/>
      <c r="NLL74" s="452"/>
      <c r="NLM74" s="452"/>
      <c r="NLN74" s="453"/>
      <c r="NLO74" s="452"/>
      <c r="NLP74" s="452"/>
      <c r="NLR74" s="452"/>
      <c r="NLS74" s="452"/>
      <c r="NLT74" s="453"/>
      <c r="NLU74" s="452"/>
      <c r="NLV74" s="452"/>
      <c r="NLX74" s="452"/>
      <c r="NLY74" s="452"/>
      <c r="NLZ74" s="453"/>
      <c r="NMA74" s="452"/>
      <c r="NMB74" s="452"/>
      <c r="NMD74" s="452"/>
      <c r="NME74" s="452"/>
      <c r="NMF74" s="453"/>
      <c r="NMG74" s="452"/>
      <c r="NMH74" s="452"/>
      <c r="NMJ74" s="452"/>
      <c r="NMK74" s="452"/>
      <c r="NML74" s="453"/>
      <c r="NMM74" s="452"/>
      <c r="NMN74" s="452"/>
      <c r="NMP74" s="452"/>
      <c r="NMQ74" s="452"/>
      <c r="NMR74" s="453"/>
      <c r="NMS74" s="452"/>
      <c r="NMT74" s="452"/>
      <c r="NMV74" s="452"/>
      <c r="NMW74" s="452"/>
      <c r="NMX74" s="453"/>
      <c r="NMY74" s="452"/>
      <c r="NMZ74" s="452"/>
      <c r="NNB74" s="452"/>
      <c r="NNC74" s="452"/>
      <c r="NND74" s="453"/>
      <c r="NNE74" s="452"/>
      <c r="NNF74" s="452"/>
      <c r="NNH74" s="452"/>
      <c r="NNI74" s="452"/>
      <c r="NNJ74" s="453"/>
      <c r="NNK74" s="452"/>
      <c r="NNL74" s="452"/>
      <c r="NNN74" s="452"/>
      <c r="NNO74" s="452"/>
      <c r="NNP74" s="453"/>
      <c r="NNQ74" s="452"/>
      <c r="NNR74" s="452"/>
      <c r="NNT74" s="452"/>
      <c r="NNU74" s="452"/>
      <c r="NNV74" s="453"/>
      <c r="NNW74" s="452"/>
      <c r="NNX74" s="452"/>
      <c r="NNZ74" s="452"/>
      <c r="NOA74" s="452"/>
      <c r="NOB74" s="453"/>
      <c r="NOC74" s="452"/>
      <c r="NOD74" s="452"/>
      <c r="NOF74" s="452"/>
      <c r="NOG74" s="452"/>
      <c r="NOH74" s="453"/>
      <c r="NOI74" s="452"/>
      <c r="NOJ74" s="452"/>
      <c r="NOL74" s="452"/>
      <c r="NOM74" s="452"/>
      <c r="NON74" s="453"/>
      <c r="NOO74" s="452"/>
      <c r="NOP74" s="452"/>
      <c r="NOR74" s="452"/>
      <c r="NOS74" s="452"/>
      <c r="NOT74" s="453"/>
      <c r="NOU74" s="452"/>
      <c r="NOV74" s="452"/>
      <c r="NOX74" s="452"/>
      <c r="NOY74" s="452"/>
      <c r="NOZ74" s="453"/>
      <c r="NPA74" s="452"/>
      <c r="NPB74" s="452"/>
      <c r="NPD74" s="452"/>
      <c r="NPE74" s="452"/>
      <c r="NPF74" s="453"/>
      <c r="NPG74" s="452"/>
      <c r="NPH74" s="452"/>
      <c r="NPJ74" s="452"/>
      <c r="NPK74" s="452"/>
      <c r="NPL74" s="453"/>
      <c r="NPM74" s="452"/>
      <c r="NPN74" s="452"/>
      <c r="NPP74" s="452"/>
      <c r="NPQ74" s="452"/>
      <c r="NPR74" s="453"/>
      <c r="NPS74" s="452"/>
      <c r="NPT74" s="452"/>
      <c r="NPV74" s="452"/>
      <c r="NPW74" s="452"/>
      <c r="NPX74" s="453"/>
      <c r="NPY74" s="452"/>
      <c r="NPZ74" s="452"/>
      <c r="NQB74" s="452"/>
      <c r="NQC74" s="452"/>
      <c r="NQD74" s="453"/>
      <c r="NQE74" s="452"/>
      <c r="NQF74" s="452"/>
      <c r="NQH74" s="452"/>
      <c r="NQI74" s="452"/>
      <c r="NQJ74" s="453"/>
      <c r="NQK74" s="452"/>
      <c r="NQL74" s="452"/>
      <c r="NQN74" s="452"/>
      <c r="NQO74" s="452"/>
      <c r="NQP74" s="453"/>
      <c r="NQQ74" s="452"/>
      <c r="NQR74" s="452"/>
      <c r="NQT74" s="452"/>
      <c r="NQU74" s="452"/>
      <c r="NQV74" s="453"/>
      <c r="NQW74" s="452"/>
      <c r="NQX74" s="452"/>
      <c r="NQZ74" s="452"/>
      <c r="NRA74" s="452"/>
      <c r="NRB74" s="453"/>
      <c r="NRC74" s="452"/>
      <c r="NRD74" s="452"/>
      <c r="NRF74" s="452"/>
      <c r="NRG74" s="452"/>
      <c r="NRH74" s="453"/>
      <c r="NRI74" s="452"/>
      <c r="NRJ74" s="452"/>
      <c r="NRL74" s="452"/>
      <c r="NRM74" s="452"/>
      <c r="NRN74" s="453"/>
      <c r="NRO74" s="452"/>
      <c r="NRP74" s="452"/>
      <c r="NRR74" s="452"/>
      <c r="NRS74" s="452"/>
      <c r="NRT74" s="453"/>
      <c r="NRU74" s="452"/>
      <c r="NRV74" s="452"/>
      <c r="NRX74" s="452"/>
      <c r="NRY74" s="452"/>
      <c r="NRZ74" s="453"/>
      <c r="NSA74" s="452"/>
      <c r="NSB74" s="452"/>
      <c r="NSD74" s="452"/>
      <c r="NSE74" s="452"/>
      <c r="NSF74" s="453"/>
      <c r="NSG74" s="452"/>
      <c r="NSH74" s="452"/>
      <c r="NSJ74" s="452"/>
      <c r="NSK74" s="452"/>
      <c r="NSL74" s="453"/>
      <c r="NSM74" s="452"/>
      <c r="NSN74" s="452"/>
      <c r="NSP74" s="452"/>
      <c r="NSQ74" s="452"/>
      <c r="NSR74" s="453"/>
      <c r="NSS74" s="452"/>
      <c r="NST74" s="452"/>
      <c r="NSV74" s="452"/>
      <c r="NSW74" s="452"/>
      <c r="NSX74" s="453"/>
      <c r="NSY74" s="452"/>
      <c r="NSZ74" s="452"/>
      <c r="NTB74" s="452"/>
      <c r="NTC74" s="452"/>
      <c r="NTD74" s="453"/>
      <c r="NTE74" s="452"/>
      <c r="NTF74" s="452"/>
      <c r="NTH74" s="452"/>
      <c r="NTI74" s="452"/>
      <c r="NTJ74" s="453"/>
      <c r="NTK74" s="452"/>
      <c r="NTL74" s="452"/>
      <c r="NTN74" s="452"/>
      <c r="NTO74" s="452"/>
      <c r="NTP74" s="453"/>
      <c r="NTQ74" s="452"/>
      <c r="NTR74" s="452"/>
      <c r="NTT74" s="452"/>
      <c r="NTU74" s="452"/>
      <c r="NTV74" s="453"/>
      <c r="NTW74" s="452"/>
      <c r="NTX74" s="452"/>
      <c r="NTZ74" s="452"/>
      <c r="NUA74" s="452"/>
      <c r="NUB74" s="453"/>
      <c r="NUC74" s="452"/>
      <c r="NUD74" s="452"/>
      <c r="NUF74" s="452"/>
      <c r="NUG74" s="452"/>
      <c r="NUH74" s="453"/>
      <c r="NUI74" s="452"/>
      <c r="NUJ74" s="452"/>
      <c r="NUL74" s="452"/>
      <c r="NUM74" s="452"/>
      <c r="NUN74" s="453"/>
      <c r="NUO74" s="452"/>
      <c r="NUP74" s="452"/>
      <c r="NUR74" s="452"/>
      <c r="NUS74" s="452"/>
      <c r="NUT74" s="453"/>
      <c r="NUU74" s="452"/>
      <c r="NUV74" s="452"/>
      <c r="NUX74" s="452"/>
      <c r="NUY74" s="452"/>
      <c r="NUZ74" s="453"/>
      <c r="NVA74" s="452"/>
      <c r="NVB74" s="452"/>
      <c r="NVD74" s="452"/>
      <c r="NVE74" s="452"/>
      <c r="NVF74" s="453"/>
      <c r="NVG74" s="452"/>
      <c r="NVH74" s="452"/>
      <c r="NVJ74" s="452"/>
      <c r="NVK74" s="452"/>
      <c r="NVL74" s="453"/>
      <c r="NVM74" s="452"/>
      <c r="NVN74" s="452"/>
      <c r="NVP74" s="452"/>
      <c r="NVQ74" s="452"/>
      <c r="NVR74" s="453"/>
      <c r="NVS74" s="452"/>
      <c r="NVT74" s="452"/>
      <c r="NVV74" s="452"/>
      <c r="NVW74" s="452"/>
      <c r="NVX74" s="453"/>
      <c r="NVY74" s="452"/>
      <c r="NVZ74" s="452"/>
      <c r="NWB74" s="452"/>
      <c r="NWC74" s="452"/>
      <c r="NWD74" s="453"/>
      <c r="NWE74" s="452"/>
      <c r="NWF74" s="452"/>
      <c r="NWH74" s="452"/>
      <c r="NWI74" s="452"/>
      <c r="NWJ74" s="453"/>
      <c r="NWK74" s="452"/>
      <c r="NWL74" s="452"/>
      <c r="NWN74" s="452"/>
      <c r="NWO74" s="452"/>
      <c r="NWP74" s="453"/>
      <c r="NWQ74" s="452"/>
      <c r="NWR74" s="452"/>
      <c r="NWT74" s="452"/>
      <c r="NWU74" s="452"/>
      <c r="NWV74" s="453"/>
      <c r="NWW74" s="452"/>
      <c r="NWX74" s="452"/>
      <c r="NWZ74" s="452"/>
      <c r="NXA74" s="452"/>
      <c r="NXB74" s="453"/>
      <c r="NXC74" s="452"/>
      <c r="NXD74" s="452"/>
      <c r="NXF74" s="452"/>
      <c r="NXG74" s="452"/>
      <c r="NXH74" s="453"/>
      <c r="NXI74" s="452"/>
      <c r="NXJ74" s="452"/>
      <c r="NXL74" s="452"/>
      <c r="NXM74" s="452"/>
      <c r="NXN74" s="453"/>
      <c r="NXO74" s="452"/>
      <c r="NXP74" s="452"/>
      <c r="NXR74" s="452"/>
      <c r="NXS74" s="452"/>
      <c r="NXT74" s="453"/>
      <c r="NXU74" s="452"/>
      <c r="NXV74" s="452"/>
      <c r="NXX74" s="452"/>
      <c r="NXY74" s="452"/>
      <c r="NXZ74" s="453"/>
      <c r="NYA74" s="452"/>
      <c r="NYB74" s="452"/>
      <c r="NYD74" s="452"/>
      <c r="NYE74" s="452"/>
      <c r="NYF74" s="453"/>
      <c r="NYG74" s="452"/>
      <c r="NYH74" s="452"/>
      <c r="NYJ74" s="452"/>
      <c r="NYK74" s="452"/>
      <c r="NYL74" s="453"/>
      <c r="NYM74" s="452"/>
      <c r="NYN74" s="452"/>
      <c r="NYP74" s="452"/>
      <c r="NYQ74" s="452"/>
      <c r="NYR74" s="453"/>
      <c r="NYS74" s="452"/>
      <c r="NYT74" s="452"/>
      <c r="NYV74" s="452"/>
      <c r="NYW74" s="452"/>
      <c r="NYX74" s="453"/>
      <c r="NYY74" s="452"/>
      <c r="NYZ74" s="452"/>
      <c r="NZB74" s="452"/>
      <c r="NZC74" s="452"/>
      <c r="NZD74" s="453"/>
      <c r="NZE74" s="452"/>
      <c r="NZF74" s="452"/>
      <c r="NZH74" s="452"/>
      <c r="NZI74" s="452"/>
      <c r="NZJ74" s="453"/>
      <c r="NZK74" s="452"/>
      <c r="NZL74" s="452"/>
      <c r="NZN74" s="452"/>
      <c r="NZO74" s="452"/>
      <c r="NZP74" s="453"/>
      <c r="NZQ74" s="452"/>
      <c r="NZR74" s="452"/>
      <c r="NZT74" s="452"/>
      <c r="NZU74" s="452"/>
      <c r="NZV74" s="453"/>
      <c r="NZW74" s="452"/>
      <c r="NZX74" s="452"/>
      <c r="NZZ74" s="452"/>
      <c r="OAA74" s="452"/>
      <c r="OAB74" s="453"/>
      <c r="OAC74" s="452"/>
      <c r="OAD74" s="452"/>
      <c r="OAF74" s="452"/>
      <c r="OAG74" s="452"/>
      <c r="OAH74" s="453"/>
      <c r="OAI74" s="452"/>
      <c r="OAJ74" s="452"/>
      <c r="OAL74" s="452"/>
      <c r="OAM74" s="452"/>
      <c r="OAN74" s="453"/>
      <c r="OAO74" s="452"/>
      <c r="OAP74" s="452"/>
      <c r="OAR74" s="452"/>
      <c r="OAS74" s="452"/>
      <c r="OAT74" s="453"/>
      <c r="OAU74" s="452"/>
      <c r="OAV74" s="452"/>
      <c r="OAX74" s="452"/>
      <c r="OAY74" s="452"/>
      <c r="OAZ74" s="453"/>
      <c r="OBA74" s="452"/>
      <c r="OBB74" s="452"/>
      <c r="OBD74" s="452"/>
      <c r="OBE74" s="452"/>
      <c r="OBF74" s="453"/>
      <c r="OBG74" s="452"/>
      <c r="OBH74" s="452"/>
      <c r="OBJ74" s="452"/>
      <c r="OBK74" s="452"/>
      <c r="OBL74" s="453"/>
      <c r="OBM74" s="452"/>
      <c r="OBN74" s="452"/>
      <c r="OBP74" s="452"/>
      <c r="OBQ74" s="452"/>
      <c r="OBR74" s="453"/>
      <c r="OBS74" s="452"/>
      <c r="OBT74" s="452"/>
      <c r="OBV74" s="452"/>
      <c r="OBW74" s="452"/>
      <c r="OBX74" s="453"/>
      <c r="OBY74" s="452"/>
      <c r="OBZ74" s="452"/>
      <c r="OCB74" s="452"/>
      <c r="OCC74" s="452"/>
      <c r="OCD74" s="453"/>
      <c r="OCE74" s="452"/>
      <c r="OCF74" s="452"/>
      <c r="OCH74" s="452"/>
      <c r="OCI74" s="452"/>
      <c r="OCJ74" s="453"/>
      <c r="OCK74" s="452"/>
      <c r="OCL74" s="452"/>
      <c r="OCN74" s="452"/>
      <c r="OCO74" s="452"/>
      <c r="OCP74" s="453"/>
      <c r="OCQ74" s="452"/>
      <c r="OCR74" s="452"/>
      <c r="OCT74" s="452"/>
      <c r="OCU74" s="452"/>
      <c r="OCV74" s="453"/>
      <c r="OCW74" s="452"/>
      <c r="OCX74" s="452"/>
      <c r="OCZ74" s="452"/>
      <c r="ODA74" s="452"/>
      <c r="ODB74" s="453"/>
      <c r="ODC74" s="452"/>
      <c r="ODD74" s="452"/>
      <c r="ODF74" s="452"/>
      <c r="ODG74" s="452"/>
      <c r="ODH74" s="453"/>
      <c r="ODI74" s="452"/>
      <c r="ODJ74" s="452"/>
      <c r="ODL74" s="452"/>
      <c r="ODM74" s="452"/>
      <c r="ODN74" s="453"/>
      <c r="ODO74" s="452"/>
      <c r="ODP74" s="452"/>
      <c r="ODR74" s="452"/>
      <c r="ODS74" s="452"/>
      <c r="ODT74" s="453"/>
      <c r="ODU74" s="452"/>
      <c r="ODV74" s="452"/>
      <c r="ODX74" s="452"/>
      <c r="ODY74" s="452"/>
      <c r="ODZ74" s="453"/>
      <c r="OEA74" s="452"/>
      <c r="OEB74" s="452"/>
      <c r="OED74" s="452"/>
      <c r="OEE74" s="452"/>
      <c r="OEF74" s="453"/>
      <c r="OEG74" s="452"/>
      <c r="OEH74" s="452"/>
      <c r="OEJ74" s="452"/>
      <c r="OEK74" s="452"/>
      <c r="OEL74" s="453"/>
      <c r="OEM74" s="452"/>
      <c r="OEN74" s="452"/>
      <c r="OEP74" s="452"/>
      <c r="OEQ74" s="452"/>
      <c r="OER74" s="453"/>
      <c r="OES74" s="452"/>
      <c r="OET74" s="452"/>
      <c r="OEV74" s="452"/>
      <c r="OEW74" s="452"/>
      <c r="OEX74" s="453"/>
      <c r="OEY74" s="452"/>
      <c r="OEZ74" s="452"/>
      <c r="OFB74" s="452"/>
      <c r="OFC74" s="452"/>
      <c r="OFD74" s="453"/>
      <c r="OFE74" s="452"/>
      <c r="OFF74" s="452"/>
      <c r="OFH74" s="452"/>
      <c r="OFI74" s="452"/>
      <c r="OFJ74" s="453"/>
      <c r="OFK74" s="452"/>
      <c r="OFL74" s="452"/>
      <c r="OFN74" s="452"/>
      <c r="OFO74" s="452"/>
      <c r="OFP74" s="453"/>
      <c r="OFQ74" s="452"/>
      <c r="OFR74" s="452"/>
      <c r="OFT74" s="452"/>
      <c r="OFU74" s="452"/>
      <c r="OFV74" s="453"/>
      <c r="OFW74" s="452"/>
      <c r="OFX74" s="452"/>
      <c r="OFZ74" s="452"/>
      <c r="OGA74" s="452"/>
      <c r="OGB74" s="453"/>
      <c r="OGC74" s="452"/>
      <c r="OGD74" s="452"/>
      <c r="OGF74" s="452"/>
      <c r="OGG74" s="452"/>
      <c r="OGH74" s="453"/>
      <c r="OGI74" s="452"/>
      <c r="OGJ74" s="452"/>
      <c r="OGL74" s="452"/>
      <c r="OGM74" s="452"/>
      <c r="OGN74" s="453"/>
      <c r="OGO74" s="452"/>
      <c r="OGP74" s="452"/>
      <c r="OGR74" s="452"/>
      <c r="OGS74" s="452"/>
      <c r="OGT74" s="453"/>
      <c r="OGU74" s="452"/>
      <c r="OGV74" s="452"/>
      <c r="OGX74" s="452"/>
      <c r="OGY74" s="452"/>
      <c r="OGZ74" s="453"/>
      <c r="OHA74" s="452"/>
      <c r="OHB74" s="452"/>
      <c r="OHD74" s="452"/>
      <c r="OHE74" s="452"/>
      <c r="OHF74" s="453"/>
      <c r="OHG74" s="452"/>
      <c r="OHH74" s="452"/>
      <c r="OHJ74" s="452"/>
      <c r="OHK74" s="452"/>
      <c r="OHL74" s="453"/>
      <c r="OHM74" s="452"/>
      <c r="OHN74" s="452"/>
      <c r="OHP74" s="452"/>
      <c r="OHQ74" s="452"/>
      <c r="OHR74" s="453"/>
      <c r="OHS74" s="452"/>
      <c r="OHT74" s="452"/>
      <c r="OHV74" s="452"/>
      <c r="OHW74" s="452"/>
      <c r="OHX74" s="453"/>
      <c r="OHY74" s="452"/>
      <c r="OHZ74" s="452"/>
      <c r="OIB74" s="452"/>
      <c r="OIC74" s="452"/>
      <c r="OID74" s="453"/>
      <c r="OIE74" s="452"/>
      <c r="OIF74" s="452"/>
      <c r="OIH74" s="452"/>
      <c r="OII74" s="452"/>
      <c r="OIJ74" s="453"/>
      <c r="OIK74" s="452"/>
      <c r="OIL74" s="452"/>
      <c r="OIN74" s="452"/>
      <c r="OIO74" s="452"/>
      <c r="OIP74" s="453"/>
      <c r="OIQ74" s="452"/>
      <c r="OIR74" s="452"/>
      <c r="OIT74" s="452"/>
      <c r="OIU74" s="452"/>
      <c r="OIV74" s="453"/>
      <c r="OIW74" s="452"/>
      <c r="OIX74" s="452"/>
      <c r="OIZ74" s="452"/>
      <c r="OJA74" s="452"/>
      <c r="OJB74" s="453"/>
      <c r="OJC74" s="452"/>
      <c r="OJD74" s="452"/>
      <c r="OJF74" s="452"/>
      <c r="OJG74" s="452"/>
      <c r="OJH74" s="453"/>
      <c r="OJI74" s="452"/>
      <c r="OJJ74" s="452"/>
      <c r="OJL74" s="452"/>
      <c r="OJM74" s="452"/>
      <c r="OJN74" s="453"/>
      <c r="OJO74" s="452"/>
      <c r="OJP74" s="452"/>
      <c r="OJR74" s="452"/>
      <c r="OJS74" s="452"/>
      <c r="OJT74" s="453"/>
      <c r="OJU74" s="452"/>
      <c r="OJV74" s="452"/>
      <c r="OJX74" s="452"/>
      <c r="OJY74" s="452"/>
      <c r="OJZ74" s="453"/>
      <c r="OKA74" s="452"/>
      <c r="OKB74" s="452"/>
      <c r="OKD74" s="452"/>
      <c r="OKE74" s="452"/>
      <c r="OKF74" s="453"/>
      <c r="OKG74" s="452"/>
      <c r="OKH74" s="452"/>
      <c r="OKJ74" s="452"/>
      <c r="OKK74" s="452"/>
      <c r="OKL74" s="453"/>
      <c r="OKM74" s="452"/>
      <c r="OKN74" s="452"/>
      <c r="OKP74" s="452"/>
      <c r="OKQ74" s="452"/>
      <c r="OKR74" s="453"/>
      <c r="OKS74" s="452"/>
      <c r="OKT74" s="452"/>
      <c r="OKV74" s="452"/>
      <c r="OKW74" s="452"/>
      <c r="OKX74" s="453"/>
      <c r="OKY74" s="452"/>
      <c r="OKZ74" s="452"/>
      <c r="OLB74" s="452"/>
      <c r="OLC74" s="452"/>
      <c r="OLD74" s="453"/>
      <c r="OLE74" s="452"/>
      <c r="OLF74" s="452"/>
      <c r="OLH74" s="452"/>
      <c r="OLI74" s="452"/>
      <c r="OLJ74" s="453"/>
      <c r="OLK74" s="452"/>
      <c r="OLL74" s="452"/>
      <c r="OLN74" s="452"/>
      <c r="OLO74" s="452"/>
      <c r="OLP74" s="453"/>
      <c r="OLQ74" s="452"/>
      <c r="OLR74" s="452"/>
      <c r="OLT74" s="452"/>
      <c r="OLU74" s="452"/>
      <c r="OLV74" s="453"/>
      <c r="OLW74" s="452"/>
      <c r="OLX74" s="452"/>
      <c r="OLZ74" s="452"/>
      <c r="OMA74" s="452"/>
      <c r="OMB74" s="453"/>
      <c r="OMC74" s="452"/>
      <c r="OMD74" s="452"/>
      <c r="OMF74" s="452"/>
      <c r="OMG74" s="452"/>
      <c r="OMH74" s="453"/>
      <c r="OMI74" s="452"/>
      <c r="OMJ74" s="452"/>
      <c r="OML74" s="452"/>
      <c r="OMM74" s="452"/>
      <c r="OMN74" s="453"/>
      <c r="OMO74" s="452"/>
      <c r="OMP74" s="452"/>
      <c r="OMR74" s="452"/>
      <c r="OMS74" s="452"/>
      <c r="OMT74" s="453"/>
      <c r="OMU74" s="452"/>
      <c r="OMV74" s="452"/>
      <c r="OMX74" s="452"/>
      <c r="OMY74" s="452"/>
      <c r="OMZ74" s="453"/>
      <c r="ONA74" s="452"/>
      <c r="ONB74" s="452"/>
      <c r="OND74" s="452"/>
      <c r="ONE74" s="452"/>
      <c r="ONF74" s="453"/>
      <c r="ONG74" s="452"/>
      <c r="ONH74" s="452"/>
      <c r="ONJ74" s="452"/>
      <c r="ONK74" s="452"/>
      <c r="ONL74" s="453"/>
      <c r="ONM74" s="452"/>
      <c r="ONN74" s="452"/>
      <c r="ONP74" s="452"/>
      <c r="ONQ74" s="452"/>
      <c r="ONR74" s="453"/>
      <c r="ONS74" s="452"/>
      <c r="ONT74" s="452"/>
      <c r="ONV74" s="452"/>
      <c r="ONW74" s="452"/>
      <c r="ONX74" s="453"/>
      <c r="ONY74" s="452"/>
      <c r="ONZ74" s="452"/>
      <c r="OOB74" s="452"/>
      <c r="OOC74" s="452"/>
      <c r="OOD74" s="453"/>
      <c r="OOE74" s="452"/>
      <c r="OOF74" s="452"/>
      <c r="OOH74" s="452"/>
      <c r="OOI74" s="452"/>
      <c r="OOJ74" s="453"/>
      <c r="OOK74" s="452"/>
      <c r="OOL74" s="452"/>
      <c r="OON74" s="452"/>
      <c r="OOO74" s="452"/>
      <c r="OOP74" s="453"/>
      <c r="OOQ74" s="452"/>
      <c r="OOR74" s="452"/>
      <c r="OOT74" s="452"/>
      <c r="OOU74" s="452"/>
      <c r="OOV74" s="453"/>
      <c r="OOW74" s="452"/>
      <c r="OOX74" s="452"/>
      <c r="OOZ74" s="452"/>
      <c r="OPA74" s="452"/>
      <c r="OPB74" s="453"/>
      <c r="OPC74" s="452"/>
      <c r="OPD74" s="452"/>
      <c r="OPF74" s="452"/>
      <c r="OPG74" s="452"/>
      <c r="OPH74" s="453"/>
      <c r="OPI74" s="452"/>
      <c r="OPJ74" s="452"/>
      <c r="OPL74" s="452"/>
      <c r="OPM74" s="452"/>
      <c r="OPN74" s="453"/>
      <c r="OPO74" s="452"/>
      <c r="OPP74" s="452"/>
      <c r="OPR74" s="452"/>
      <c r="OPS74" s="452"/>
      <c r="OPT74" s="453"/>
      <c r="OPU74" s="452"/>
      <c r="OPV74" s="452"/>
      <c r="OPX74" s="452"/>
      <c r="OPY74" s="452"/>
      <c r="OPZ74" s="453"/>
      <c r="OQA74" s="452"/>
      <c r="OQB74" s="452"/>
      <c r="OQD74" s="452"/>
      <c r="OQE74" s="452"/>
      <c r="OQF74" s="453"/>
      <c r="OQG74" s="452"/>
      <c r="OQH74" s="452"/>
      <c r="OQJ74" s="452"/>
      <c r="OQK74" s="452"/>
      <c r="OQL74" s="453"/>
      <c r="OQM74" s="452"/>
      <c r="OQN74" s="452"/>
      <c r="OQP74" s="452"/>
      <c r="OQQ74" s="452"/>
      <c r="OQR74" s="453"/>
      <c r="OQS74" s="452"/>
      <c r="OQT74" s="452"/>
      <c r="OQV74" s="452"/>
      <c r="OQW74" s="452"/>
      <c r="OQX74" s="453"/>
      <c r="OQY74" s="452"/>
      <c r="OQZ74" s="452"/>
      <c r="ORB74" s="452"/>
      <c r="ORC74" s="452"/>
      <c r="ORD74" s="453"/>
      <c r="ORE74" s="452"/>
      <c r="ORF74" s="452"/>
      <c r="ORH74" s="452"/>
      <c r="ORI74" s="452"/>
      <c r="ORJ74" s="453"/>
      <c r="ORK74" s="452"/>
      <c r="ORL74" s="452"/>
      <c r="ORN74" s="452"/>
      <c r="ORO74" s="452"/>
      <c r="ORP74" s="453"/>
      <c r="ORQ74" s="452"/>
      <c r="ORR74" s="452"/>
      <c r="ORT74" s="452"/>
      <c r="ORU74" s="452"/>
      <c r="ORV74" s="453"/>
      <c r="ORW74" s="452"/>
      <c r="ORX74" s="452"/>
      <c r="ORZ74" s="452"/>
      <c r="OSA74" s="452"/>
      <c r="OSB74" s="453"/>
      <c r="OSC74" s="452"/>
      <c r="OSD74" s="452"/>
      <c r="OSF74" s="452"/>
      <c r="OSG74" s="452"/>
      <c r="OSH74" s="453"/>
      <c r="OSI74" s="452"/>
      <c r="OSJ74" s="452"/>
      <c r="OSL74" s="452"/>
      <c r="OSM74" s="452"/>
      <c r="OSN74" s="453"/>
      <c r="OSO74" s="452"/>
      <c r="OSP74" s="452"/>
      <c r="OSR74" s="452"/>
      <c r="OSS74" s="452"/>
      <c r="OST74" s="453"/>
      <c r="OSU74" s="452"/>
      <c r="OSV74" s="452"/>
      <c r="OSX74" s="452"/>
      <c r="OSY74" s="452"/>
      <c r="OSZ74" s="453"/>
      <c r="OTA74" s="452"/>
      <c r="OTB74" s="452"/>
      <c r="OTD74" s="452"/>
      <c r="OTE74" s="452"/>
      <c r="OTF74" s="453"/>
      <c r="OTG74" s="452"/>
      <c r="OTH74" s="452"/>
      <c r="OTJ74" s="452"/>
      <c r="OTK74" s="452"/>
      <c r="OTL74" s="453"/>
      <c r="OTM74" s="452"/>
      <c r="OTN74" s="452"/>
      <c r="OTP74" s="452"/>
      <c r="OTQ74" s="452"/>
      <c r="OTR74" s="453"/>
      <c r="OTS74" s="452"/>
      <c r="OTT74" s="452"/>
      <c r="OTV74" s="452"/>
      <c r="OTW74" s="452"/>
      <c r="OTX74" s="453"/>
      <c r="OTY74" s="452"/>
      <c r="OTZ74" s="452"/>
      <c r="OUB74" s="452"/>
      <c r="OUC74" s="452"/>
      <c r="OUD74" s="453"/>
      <c r="OUE74" s="452"/>
      <c r="OUF74" s="452"/>
      <c r="OUH74" s="452"/>
      <c r="OUI74" s="452"/>
      <c r="OUJ74" s="453"/>
      <c r="OUK74" s="452"/>
      <c r="OUL74" s="452"/>
      <c r="OUN74" s="452"/>
      <c r="OUO74" s="452"/>
      <c r="OUP74" s="453"/>
      <c r="OUQ74" s="452"/>
      <c r="OUR74" s="452"/>
      <c r="OUT74" s="452"/>
      <c r="OUU74" s="452"/>
      <c r="OUV74" s="453"/>
      <c r="OUW74" s="452"/>
      <c r="OUX74" s="452"/>
      <c r="OUZ74" s="452"/>
      <c r="OVA74" s="452"/>
      <c r="OVB74" s="453"/>
      <c r="OVC74" s="452"/>
      <c r="OVD74" s="452"/>
      <c r="OVF74" s="452"/>
      <c r="OVG74" s="452"/>
      <c r="OVH74" s="453"/>
      <c r="OVI74" s="452"/>
      <c r="OVJ74" s="452"/>
      <c r="OVL74" s="452"/>
      <c r="OVM74" s="452"/>
      <c r="OVN74" s="453"/>
      <c r="OVO74" s="452"/>
      <c r="OVP74" s="452"/>
      <c r="OVR74" s="452"/>
      <c r="OVS74" s="452"/>
      <c r="OVT74" s="453"/>
      <c r="OVU74" s="452"/>
      <c r="OVV74" s="452"/>
      <c r="OVX74" s="452"/>
      <c r="OVY74" s="452"/>
      <c r="OVZ74" s="453"/>
      <c r="OWA74" s="452"/>
      <c r="OWB74" s="452"/>
      <c r="OWD74" s="452"/>
      <c r="OWE74" s="452"/>
      <c r="OWF74" s="453"/>
      <c r="OWG74" s="452"/>
      <c r="OWH74" s="452"/>
      <c r="OWJ74" s="452"/>
      <c r="OWK74" s="452"/>
      <c r="OWL74" s="453"/>
      <c r="OWM74" s="452"/>
      <c r="OWN74" s="452"/>
      <c r="OWP74" s="452"/>
      <c r="OWQ74" s="452"/>
      <c r="OWR74" s="453"/>
      <c r="OWS74" s="452"/>
      <c r="OWT74" s="452"/>
      <c r="OWV74" s="452"/>
      <c r="OWW74" s="452"/>
      <c r="OWX74" s="453"/>
      <c r="OWY74" s="452"/>
      <c r="OWZ74" s="452"/>
      <c r="OXB74" s="452"/>
      <c r="OXC74" s="452"/>
      <c r="OXD74" s="453"/>
      <c r="OXE74" s="452"/>
      <c r="OXF74" s="452"/>
      <c r="OXH74" s="452"/>
      <c r="OXI74" s="452"/>
      <c r="OXJ74" s="453"/>
      <c r="OXK74" s="452"/>
      <c r="OXL74" s="452"/>
      <c r="OXN74" s="452"/>
      <c r="OXO74" s="452"/>
      <c r="OXP74" s="453"/>
      <c r="OXQ74" s="452"/>
      <c r="OXR74" s="452"/>
      <c r="OXT74" s="452"/>
      <c r="OXU74" s="452"/>
      <c r="OXV74" s="453"/>
      <c r="OXW74" s="452"/>
      <c r="OXX74" s="452"/>
      <c r="OXZ74" s="452"/>
      <c r="OYA74" s="452"/>
      <c r="OYB74" s="453"/>
      <c r="OYC74" s="452"/>
      <c r="OYD74" s="452"/>
      <c r="OYF74" s="452"/>
      <c r="OYG74" s="452"/>
      <c r="OYH74" s="453"/>
      <c r="OYI74" s="452"/>
      <c r="OYJ74" s="452"/>
      <c r="OYL74" s="452"/>
      <c r="OYM74" s="452"/>
      <c r="OYN74" s="453"/>
      <c r="OYO74" s="452"/>
      <c r="OYP74" s="452"/>
      <c r="OYR74" s="452"/>
      <c r="OYS74" s="452"/>
      <c r="OYT74" s="453"/>
      <c r="OYU74" s="452"/>
      <c r="OYV74" s="452"/>
      <c r="OYX74" s="452"/>
      <c r="OYY74" s="452"/>
      <c r="OYZ74" s="453"/>
      <c r="OZA74" s="452"/>
      <c r="OZB74" s="452"/>
      <c r="OZD74" s="452"/>
      <c r="OZE74" s="452"/>
      <c r="OZF74" s="453"/>
      <c r="OZG74" s="452"/>
      <c r="OZH74" s="452"/>
      <c r="OZJ74" s="452"/>
      <c r="OZK74" s="452"/>
      <c r="OZL74" s="453"/>
      <c r="OZM74" s="452"/>
      <c r="OZN74" s="452"/>
      <c r="OZP74" s="452"/>
      <c r="OZQ74" s="452"/>
      <c r="OZR74" s="453"/>
      <c r="OZS74" s="452"/>
      <c r="OZT74" s="452"/>
      <c r="OZV74" s="452"/>
      <c r="OZW74" s="452"/>
      <c r="OZX74" s="453"/>
      <c r="OZY74" s="452"/>
      <c r="OZZ74" s="452"/>
      <c r="PAB74" s="452"/>
      <c r="PAC74" s="452"/>
      <c r="PAD74" s="453"/>
      <c r="PAE74" s="452"/>
      <c r="PAF74" s="452"/>
      <c r="PAH74" s="452"/>
      <c r="PAI74" s="452"/>
      <c r="PAJ74" s="453"/>
      <c r="PAK74" s="452"/>
      <c r="PAL74" s="452"/>
      <c r="PAN74" s="452"/>
      <c r="PAO74" s="452"/>
      <c r="PAP74" s="453"/>
      <c r="PAQ74" s="452"/>
      <c r="PAR74" s="452"/>
      <c r="PAT74" s="452"/>
      <c r="PAU74" s="452"/>
      <c r="PAV74" s="453"/>
      <c r="PAW74" s="452"/>
      <c r="PAX74" s="452"/>
      <c r="PAZ74" s="452"/>
      <c r="PBA74" s="452"/>
      <c r="PBB74" s="453"/>
      <c r="PBC74" s="452"/>
      <c r="PBD74" s="452"/>
      <c r="PBF74" s="452"/>
      <c r="PBG74" s="452"/>
      <c r="PBH74" s="453"/>
      <c r="PBI74" s="452"/>
      <c r="PBJ74" s="452"/>
      <c r="PBL74" s="452"/>
      <c r="PBM74" s="452"/>
      <c r="PBN74" s="453"/>
      <c r="PBO74" s="452"/>
      <c r="PBP74" s="452"/>
      <c r="PBR74" s="452"/>
      <c r="PBS74" s="452"/>
      <c r="PBT74" s="453"/>
      <c r="PBU74" s="452"/>
      <c r="PBV74" s="452"/>
      <c r="PBX74" s="452"/>
      <c r="PBY74" s="452"/>
      <c r="PBZ74" s="453"/>
      <c r="PCA74" s="452"/>
      <c r="PCB74" s="452"/>
      <c r="PCD74" s="452"/>
      <c r="PCE74" s="452"/>
      <c r="PCF74" s="453"/>
      <c r="PCG74" s="452"/>
      <c r="PCH74" s="452"/>
      <c r="PCJ74" s="452"/>
      <c r="PCK74" s="452"/>
      <c r="PCL74" s="453"/>
      <c r="PCM74" s="452"/>
      <c r="PCN74" s="452"/>
      <c r="PCP74" s="452"/>
      <c r="PCQ74" s="452"/>
      <c r="PCR74" s="453"/>
      <c r="PCS74" s="452"/>
      <c r="PCT74" s="452"/>
      <c r="PCV74" s="452"/>
      <c r="PCW74" s="452"/>
      <c r="PCX74" s="453"/>
      <c r="PCY74" s="452"/>
      <c r="PCZ74" s="452"/>
      <c r="PDB74" s="452"/>
      <c r="PDC74" s="452"/>
      <c r="PDD74" s="453"/>
      <c r="PDE74" s="452"/>
      <c r="PDF74" s="452"/>
      <c r="PDH74" s="452"/>
      <c r="PDI74" s="452"/>
      <c r="PDJ74" s="453"/>
      <c r="PDK74" s="452"/>
      <c r="PDL74" s="452"/>
      <c r="PDN74" s="452"/>
      <c r="PDO74" s="452"/>
      <c r="PDP74" s="453"/>
      <c r="PDQ74" s="452"/>
      <c r="PDR74" s="452"/>
      <c r="PDT74" s="452"/>
      <c r="PDU74" s="452"/>
      <c r="PDV74" s="453"/>
      <c r="PDW74" s="452"/>
      <c r="PDX74" s="452"/>
      <c r="PDZ74" s="452"/>
      <c r="PEA74" s="452"/>
      <c r="PEB74" s="453"/>
      <c r="PEC74" s="452"/>
      <c r="PED74" s="452"/>
      <c r="PEF74" s="452"/>
      <c r="PEG74" s="452"/>
      <c r="PEH74" s="453"/>
      <c r="PEI74" s="452"/>
      <c r="PEJ74" s="452"/>
      <c r="PEL74" s="452"/>
      <c r="PEM74" s="452"/>
      <c r="PEN74" s="453"/>
      <c r="PEO74" s="452"/>
      <c r="PEP74" s="452"/>
      <c r="PER74" s="452"/>
      <c r="PES74" s="452"/>
      <c r="PET74" s="453"/>
      <c r="PEU74" s="452"/>
      <c r="PEV74" s="452"/>
      <c r="PEX74" s="452"/>
      <c r="PEY74" s="452"/>
      <c r="PEZ74" s="453"/>
      <c r="PFA74" s="452"/>
      <c r="PFB74" s="452"/>
      <c r="PFD74" s="452"/>
      <c r="PFE74" s="452"/>
      <c r="PFF74" s="453"/>
      <c r="PFG74" s="452"/>
      <c r="PFH74" s="452"/>
      <c r="PFJ74" s="452"/>
      <c r="PFK74" s="452"/>
      <c r="PFL74" s="453"/>
      <c r="PFM74" s="452"/>
      <c r="PFN74" s="452"/>
      <c r="PFP74" s="452"/>
      <c r="PFQ74" s="452"/>
      <c r="PFR74" s="453"/>
      <c r="PFS74" s="452"/>
      <c r="PFT74" s="452"/>
      <c r="PFV74" s="452"/>
      <c r="PFW74" s="452"/>
      <c r="PFX74" s="453"/>
      <c r="PFY74" s="452"/>
      <c r="PFZ74" s="452"/>
      <c r="PGB74" s="452"/>
      <c r="PGC74" s="452"/>
      <c r="PGD74" s="453"/>
      <c r="PGE74" s="452"/>
      <c r="PGF74" s="452"/>
      <c r="PGH74" s="452"/>
      <c r="PGI74" s="452"/>
      <c r="PGJ74" s="453"/>
      <c r="PGK74" s="452"/>
      <c r="PGL74" s="452"/>
      <c r="PGN74" s="452"/>
      <c r="PGO74" s="452"/>
      <c r="PGP74" s="453"/>
      <c r="PGQ74" s="452"/>
      <c r="PGR74" s="452"/>
      <c r="PGT74" s="452"/>
      <c r="PGU74" s="452"/>
      <c r="PGV74" s="453"/>
      <c r="PGW74" s="452"/>
      <c r="PGX74" s="452"/>
      <c r="PGZ74" s="452"/>
      <c r="PHA74" s="452"/>
      <c r="PHB74" s="453"/>
      <c r="PHC74" s="452"/>
      <c r="PHD74" s="452"/>
      <c r="PHF74" s="452"/>
      <c r="PHG74" s="452"/>
      <c r="PHH74" s="453"/>
      <c r="PHI74" s="452"/>
      <c r="PHJ74" s="452"/>
      <c r="PHL74" s="452"/>
      <c r="PHM74" s="452"/>
      <c r="PHN74" s="453"/>
      <c r="PHO74" s="452"/>
      <c r="PHP74" s="452"/>
      <c r="PHR74" s="452"/>
      <c r="PHS74" s="452"/>
      <c r="PHT74" s="453"/>
      <c r="PHU74" s="452"/>
      <c r="PHV74" s="452"/>
      <c r="PHX74" s="452"/>
      <c r="PHY74" s="452"/>
      <c r="PHZ74" s="453"/>
      <c r="PIA74" s="452"/>
      <c r="PIB74" s="452"/>
      <c r="PID74" s="452"/>
      <c r="PIE74" s="452"/>
      <c r="PIF74" s="453"/>
      <c r="PIG74" s="452"/>
      <c r="PIH74" s="452"/>
      <c r="PIJ74" s="452"/>
      <c r="PIK74" s="452"/>
      <c r="PIL74" s="453"/>
      <c r="PIM74" s="452"/>
      <c r="PIN74" s="452"/>
      <c r="PIP74" s="452"/>
      <c r="PIQ74" s="452"/>
      <c r="PIR74" s="453"/>
      <c r="PIS74" s="452"/>
      <c r="PIT74" s="452"/>
      <c r="PIV74" s="452"/>
      <c r="PIW74" s="452"/>
      <c r="PIX74" s="453"/>
      <c r="PIY74" s="452"/>
      <c r="PIZ74" s="452"/>
      <c r="PJB74" s="452"/>
      <c r="PJC74" s="452"/>
      <c r="PJD74" s="453"/>
      <c r="PJE74" s="452"/>
      <c r="PJF74" s="452"/>
      <c r="PJH74" s="452"/>
      <c r="PJI74" s="452"/>
      <c r="PJJ74" s="453"/>
      <c r="PJK74" s="452"/>
      <c r="PJL74" s="452"/>
      <c r="PJN74" s="452"/>
      <c r="PJO74" s="452"/>
      <c r="PJP74" s="453"/>
      <c r="PJQ74" s="452"/>
      <c r="PJR74" s="452"/>
      <c r="PJT74" s="452"/>
      <c r="PJU74" s="452"/>
      <c r="PJV74" s="453"/>
      <c r="PJW74" s="452"/>
      <c r="PJX74" s="452"/>
      <c r="PJZ74" s="452"/>
      <c r="PKA74" s="452"/>
      <c r="PKB74" s="453"/>
      <c r="PKC74" s="452"/>
      <c r="PKD74" s="452"/>
      <c r="PKF74" s="452"/>
      <c r="PKG74" s="452"/>
      <c r="PKH74" s="453"/>
      <c r="PKI74" s="452"/>
      <c r="PKJ74" s="452"/>
      <c r="PKL74" s="452"/>
      <c r="PKM74" s="452"/>
      <c r="PKN74" s="453"/>
      <c r="PKO74" s="452"/>
      <c r="PKP74" s="452"/>
      <c r="PKR74" s="452"/>
      <c r="PKS74" s="452"/>
      <c r="PKT74" s="453"/>
      <c r="PKU74" s="452"/>
      <c r="PKV74" s="452"/>
      <c r="PKX74" s="452"/>
      <c r="PKY74" s="452"/>
      <c r="PKZ74" s="453"/>
      <c r="PLA74" s="452"/>
      <c r="PLB74" s="452"/>
      <c r="PLD74" s="452"/>
      <c r="PLE74" s="452"/>
      <c r="PLF74" s="453"/>
      <c r="PLG74" s="452"/>
      <c r="PLH74" s="452"/>
      <c r="PLJ74" s="452"/>
      <c r="PLK74" s="452"/>
      <c r="PLL74" s="453"/>
      <c r="PLM74" s="452"/>
      <c r="PLN74" s="452"/>
      <c r="PLP74" s="452"/>
      <c r="PLQ74" s="452"/>
      <c r="PLR74" s="453"/>
      <c r="PLS74" s="452"/>
      <c r="PLT74" s="452"/>
      <c r="PLV74" s="452"/>
      <c r="PLW74" s="452"/>
      <c r="PLX74" s="453"/>
      <c r="PLY74" s="452"/>
      <c r="PLZ74" s="452"/>
      <c r="PMB74" s="452"/>
      <c r="PMC74" s="452"/>
      <c r="PMD74" s="453"/>
      <c r="PME74" s="452"/>
      <c r="PMF74" s="452"/>
      <c r="PMH74" s="452"/>
      <c r="PMI74" s="452"/>
      <c r="PMJ74" s="453"/>
      <c r="PMK74" s="452"/>
      <c r="PML74" s="452"/>
      <c r="PMN74" s="452"/>
      <c r="PMO74" s="452"/>
      <c r="PMP74" s="453"/>
      <c r="PMQ74" s="452"/>
      <c r="PMR74" s="452"/>
      <c r="PMT74" s="452"/>
      <c r="PMU74" s="452"/>
      <c r="PMV74" s="453"/>
      <c r="PMW74" s="452"/>
      <c r="PMX74" s="452"/>
      <c r="PMZ74" s="452"/>
      <c r="PNA74" s="452"/>
      <c r="PNB74" s="453"/>
      <c r="PNC74" s="452"/>
      <c r="PND74" s="452"/>
      <c r="PNF74" s="452"/>
      <c r="PNG74" s="452"/>
      <c r="PNH74" s="453"/>
      <c r="PNI74" s="452"/>
      <c r="PNJ74" s="452"/>
      <c r="PNL74" s="452"/>
      <c r="PNM74" s="452"/>
      <c r="PNN74" s="453"/>
      <c r="PNO74" s="452"/>
      <c r="PNP74" s="452"/>
      <c r="PNR74" s="452"/>
      <c r="PNS74" s="452"/>
      <c r="PNT74" s="453"/>
      <c r="PNU74" s="452"/>
      <c r="PNV74" s="452"/>
      <c r="PNX74" s="452"/>
      <c r="PNY74" s="452"/>
      <c r="PNZ74" s="453"/>
      <c r="POA74" s="452"/>
      <c r="POB74" s="452"/>
      <c r="POD74" s="452"/>
      <c r="POE74" s="452"/>
      <c r="POF74" s="453"/>
      <c r="POG74" s="452"/>
      <c r="POH74" s="452"/>
      <c r="POJ74" s="452"/>
      <c r="POK74" s="452"/>
      <c r="POL74" s="453"/>
      <c r="POM74" s="452"/>
      <c r="PON74" s="452"/>
      <c r="POP74" s="452"/>
      <c r="POQ74" s="452"/>
      <c r="POR74" s="453"/>
      <c r="POS74" s="452"/>
      <c r="POT74" s="452"/>
      <c r="POV74" s="452"/>
      <c r="POW74" s="452"/>
      <c r="POX74" s="453"/>
      <c r="POY74" s="452"/>
      <c r="POZ74" s="452"/>
      <c r="PPB74" s="452"/>
      <c r="PPC74" s="452"/>
      <c r="PPD74" s="453"/>
      <c r="PPE74" s="452"/>
      <c r="PPF74" s="452"/>
      <c r="PPH74" s="452"/>
      <c r="PPI74" s="452"/>
      <c r="PPJ74" s="453"/>
      <c r="PPK74" s="452"/>
      <c r="PPL74" s="452"/>
      <c r="PPN74" s="452"/>
      <c r="PPO74" s="452"/>
      <c r="PPP74" s="453"/>
      <c r="PPQ74" s="452"/>
      <c r="PPR74" s="452"/>
      <c r="PPT74" s="452"/>
      <c r="PPU74" s="452"/>
      <c r="PPV74" s="453"/>
      <c r="PPW74" s="452"/>
      <c r="PPX74" s="452"/>
      <c r="PPZ74" s="452"/>
      <c r="PQA74" s="452"/>
      <c r="PQB74" s="453"/>
      <c r="PQC74" s="452"/>
      <c r="PQD74" s="452"/>
      <c r="PQF74" s="452"/>
      <c r="PQG74" s="452"/>
      <c r="PQH74" s="453"/>
      <c r="PQI74" s="452"/>
      <c r="PQJ74" s="452"/>
      <c r="PQL74" s="452"/>
      <c r="PQM74" s="452"/>
      <c r="PQN74" s="453"/>
      <c r="PQO74" s="452"/>
      <c r="PQP74" s="452"/>
      <c r="PQR74" s="452"/>
      <c r="PQS74" s="452"/>
      <c r="PQT74" s="453"/>
      <c r="PQU74" s="452"/>
      <c r="PQV74" s="452"/>
      <c r="PQX74" s="452"/>
      <c r="PQY74" s="452"/>
      <c r="PQZ74" s="453"/>
      <c r="PRA74" s="452"/>
      <c r="PRB74" s="452"/>
      <c r="PRD74" s="452"/>
      <c r="PRE74" s="452"/>
      <c r="PRF74" s="453"/>
      <c r="PRG74" s="452"/>
      <c r="PRH74" s="452"/>
      <c r="PRJ74" s="452"/>
      <c r="PRK74" s="452"/>
      <c r="PRL74" s="453"/>
      <c r="PRM74" s="452"/>
      <c r="PRN74" s="452"/>
      <c r="PRP74" s="452"/>
      <c r="PRQ74" s="452"/>
      <c r="PRR74" s="453"/>
      <c r="PRS74" s="452"/>
      <c r="PRT74" s="452"/>
      <c r="PRV74" s="452"/>
      <c r="PRW74" s="452"/>
      <c r="PRX74" s="453"/>
      <c r="PRY74" s="452"/>
      <c r="PRZ74" s="452"/>
      <c r="PSB74" s="452"/>
      <c r="PSC74" s="452"/>
      <c r="PSD74" s="453"/>
      <c r="PSE74" s="452"/>
      <c r="PSF74" s="452"/>
      <c r="PSH74" s="452"/>
      <c r="PSI74" s="452"/>
      <c r="PSJ74" s="453"/>
      <c r="PSK74" s="452"/>
      <c r="PSL74" s="452"/>
      <c r="PSN74" s="452"/>
      <c r="PSO74" s="452"/>
      <c r="PSP74" s="453"/>
      <c r="PSQ74" s="452"/>
      <c r="PSR74" s="452"/>
      <c r="PST74" s="452"/>
      <c r="PSU74" s="452"/>
      <c r="PSV74" s="453"/>
      <c r="PSW74" s="452"/>
      <c r="PSX74" s="452"/>
      <c r="PSZ74" s="452"/>
      <c r="PTA74" s="452"/>
      <c r="PTB74" s="453"/>
      <c r="PTC74" s="452"/>
      <c r="PTD74" s="452"/>
      <c r="PTF74" s="452"/>
      <c r="PTG74" s="452"/>
      <c r="PTH74" s="453"/>
      <c r="PTI74" s="452"/>
      <c r="PTJ74" s="452"/>
      <c r="PTL74" s="452"/>
      <c r="PTM74" s="452"/>
      <c r="PTN74" s="453"/>
      <c r="PTO74" s="452"/>
      <c r="PTP74" s="452"/>
      <c r="PTR74" s="452"/>
      <c r="PTS74" s="452"/>
      <c r="PTT74" s="453"/>
      <c r="PTU74" s="452"/>
      <c r="PTV74" s="452"/>
      <c r="PTX74" s="452"/>
      <c r="PTY74" s="452"/>
      <c r="PTZ74" s="453"/>
      <c r="PUA74" s="452"/>
      <c r="PUB74" s="452"/>
      <c r="PUD74" s="452"/>
      <c r="PUE74" s="452"/>
      <c r="PUF74" s="453"/>
      <c r="PUG74" s="452"/>
      <c r="PUH74" s="452"/>
      <c r="PUJ74" s="452"/>
      <c r="PUK74" s="452"/>
      <c r="PUL74" s="453"/>
      <c r="PUM74" s="452"/>
      <c r="PUN74" s="452"/>
      <c r="PUP74" s="452"/>
      <c r="PUQ74" s="452"/>
      <c r="PUR74" s="453"/>
      <c r="PUS74" s="452"/>
      <c r="PUT74" s="452"/>
      <c r="PUV74" s="452"/>
      <c r="PUW74" s="452"/>
      <c r="PUX74" s="453"/>
      <c r="PUY74" s="452"/>
      <c r="PUZ74" s="452"/>
      <c r="PVB74" s="452"/>
      <c r="PVC74" s="452"/>
      <c r="PVD74" s="453"/>
      <c r="PVE74" s="452"/>
      <c r="PVF74" s="452"/>
      <c r="PVH74" s="452"/>
      <c r="PVI74" s="452"/>
      <c r="PVJ74" s="453"/>
      <c r="PVK74" s="452"/>
      <c r="PVL74" s="452"/>
      <c r="PVN74" s="452"/>
      <c r="PVO74" s="452"/>
      <c r="PVP74" s="453"/>
      <c r="PVQ74" s="452"/>
      <c r="PVR74" s="452"/>
      <c r="PVT74" s="452"/>
      <c r="PVU74" s="452"/>
      <c r="PVV74" s="453"/>
      <c r="PVW74" s="452"/>
      <c r="PVX74" s="452"/>
      <c r="PVZ74" s="452"/>
      <c r="PWA74" s="452"/>
      <c r="PWB74" s="453"/>
      <c r="PWC74" s="452"/>
      <c r="PWD74" s="452"/>
      <c r="PWF74" s="452"/>
      <c r="PWG74" s="452"/>
      <c r="PWH74" s="453"/>
      <c r="PWI74" s="452"/>
      <c r="PWJ74" s="452"/>
      <c r="PWL74" s="452"/>
      <c r="PWM74" s="452"/>
      <c r="PWN74" s="453"/>
      <c r="PWO74" s="452"/>
      <c r="PWP74" s="452"/>
      <c r="PWR74" s="452"/>
      <c r="PWS74" s="452"/>
      <c r="PWT74" s="453"/>
      <c r="PWU74" s="452"/>
      <c r="PWV74" s="452"/>
      <c r="PWX74" s="452"/>
      <c r="PWY74" s="452"/>
      <c r="PWZ74" s="453"/>
      <c r="PXA74" s="452"/>
      <c r="PXB74" s="452"/>
      <c r="PXD74" s="452"/>
      <c r="PXE74" s="452"/>
      <c r="PXF74" s="453"/>
      <c r="PXG74" s="452"/>
      <c r="PXH74" s="452"/>
      <c r="PXJ74" s="452"/>
      <c r="PXK74" s="452"/>
      <c r="PXL74" s="453"/>
      <c r="PXM74" s="452"/>
      <c r="PXN74" s="452"/>
      <c r="PXP74" s="452"/>
      <c r="PXQ74" s="452"/>
      <c r="PXR74" s="453"/>
      <c r="PXS74" s="452"/>
      <c r="PXT74" s="452"/>
      <c r="PXV74" s="452"/>
      <c r="PXW74" s="452"/>
      <c r="PXX74" s="453"/>
      <c r="PXY74" s="452"/>
      <c r="PXZ74" s="452"/>
      <c r="PYB74" s="452"/>
      <c r="PYC74" s="452"/>
      <c r="PYD74" s="453"/>
      <c r="PYE74" s="452"/>
      <c r="PYF74" s="452"/>
      <c r="PYH74" s="452"/>
      <c r="PYI74" s="452"/>
      <c r="PYJ74" s="453"/>
      <c r="PYK74" s="452"/>
      <c r="PYL74" s="452"/>
      <c r="PYN74" s="452"/>
      <c r="PYO74" s="452"/>
      <c r="PYP74" s="453"/>
      <c r="PYQ74" s="452"/>
      <c r="PYR74" s="452"/>
      <c r="PYT74" s="452"/>
      <c r="PYU74" s="452"/>
      <c r="PYV74" s="453"/>
      <c r="PYW74" s="452"/>
      <c r="PYX74" s="452"/>
      <c r="PYZ74" s="452"/>
      <c r="PZA74" s="452"/>
      <c r="PZB74" s="453"/>
      <c r="PZC74" s="452"/>
      <c r="PZD74" s="452"/>
      <c r="PZF74" s="452"/>
      <c r="PZG74" s="452"/>
      <c r="PZH74" s="453"/>
      <c r="PZI74" s="452"/>
      <c r="PZJ74" s="452"/>
      <c r="PZL74" s="452"/>
      <c r="PZM74" s="452"/>
      <c r="PZN74" s="453"/>
      <c r="PZO74" s="452"/>
      <c r="PZP74" s="452"/>
      <c r="PZR74" s="452"/>
      <c r="PZS74" s="452"/>
      <c r="PZT74" s="453"/>
      <c r="PZU74" s="452"/>
      <c r="PZV74" s="452"/>
      <c r="PZX74" s="452"/>
      <c r="PZY74" s="452"/>
      <c r="PZZ74" s="453"/>
      <c r="QAA74" s="452"/>
      <c r="QAB74" s="452"/>
      <c r="QAD74" s="452"/>
      <c r="QAE74" s="452"/>
      <c r="QAF74" s="453"/>
      <c r="QAG74" s="452"/>
      <c r="QAH74" s="452"/>
      <c r="QAJ74" s="452"/>
      <c r="QAK74" s="452"/>
      <c r="QAL74" s="453"/>
      <c r="QAM74" s="452"/>
      <c r="QAN74" s="452"/>
      <c r="QAP74" s="452"/>
      <c r="QAQ74" s="452"/>
      <c r="QAR74" s="453"/>
      <c r="QAS74" s="452"/>
      <c r="QAT74" s="452"/>
      <c r="QAV74" s="452"/>
      <c r="QAW74" s="452"/>
      <c r="QAX74" s="453"/>
      <c r="QAY74" s="452"/>
      <c r="QAZ74" s="452"/>
      <c r="QBB74" s="452"/>
      <c r="QBC74" s="452"/>
      <c r="QBD74" s="453"/>
      <c r="QBE74" s="452"/>
      <c r="QBF74" s="452"/>
      <c r="QBH74" s="452"/>
      <c r="QBI74" s="452"/>
      <c r="QBJ74" s="453"/>
      <c r="QBK74" s="452"/>
      <c r="QBL74" s="452"/>
      <c r="QBN74" s="452"/>
      <c r="QBO74" s="452"/>
      <c r="QBP74" s="453"/>
      <c r="QBQ74" s="452"/>
      <c r="QBR74" s="452"/>
      <c r="QBT74" s="452"/>
      <c r="QBU74" s="452"/>
      <c r="QBV74" s="453"/>
      <c r="QBW74" s="452"/>
      <c r="QBX74" s="452"/>
      <c r="QBZ74" s="452"/>
      <c r="QCA74" s="452"/>
      <c r="QCB74" s="453"/>
      <c r="QCC74" s="452"/>
      <c r="QCD74" s="452"/>
      <c r="QCF74" s="452"/>
      <c r="QCG74" s="452"/>
      <c r="QCH74" s="453"/>
      <c r="QCI74" s="452"/>
      <c r="QCJ74" s="452"/>
      <c r="QCL74" s="452"/>
      <c r="QCM74" s="452"/>
      <c r="QCN74" s="453"/>
      <c r="QCO74" s="452"/>
      <c r="QCP74" s="452"/>
      <c r="QCR74" s="452"/>
      <c r="QCS74" s="452"/>
      <c r="QCT74" s="453"/>
      <c r="QCU74" s="452"/>
      <c r="QCV74" s="452"/>
      <c r="QCX74" s="452"/>
      <c r="QCY74" s="452"/>
      <c r="QCZ74" s="453"/>
      <c r="QDA74" s="452"/>
      <c r="QDB74" s="452"/>
      <c r="QDD74" s="452"/>
      <c r="QDE74" s="452"/>
      <c r="QDF74" s="453"/>
      <c r="QDG74" s="452"/>
      <c r="QDH74" s="452"/>
      <c r="QDJ74" s="452"/>
      <c r="QDK74" s="452"/>
      <c r="QDL74" s="453"/>
      <c r="QDM74" s="452"/>
      <c r="QDN74" s="452"/>
      <c r="QDP74" s="452"/>
      <c r="QDQ74" s="452"/>
      <c r="QDR74" s="453"/>
      <c r="QDS74" s="452"/>
      <c r="QDT74" s="452"/>
      <c r="QDV74" s="452"/>
      <c r="QDW74" s="452"/>
      <c r="QDX74" s="453"/>
      <c r="QDY74" s="452"/>
      <c r="QDZ74" s="452"/>
      <c r="QEB74" s="452"/>
      <c r="QEC74" s="452"/>
      <c r="QED74" s="453"/>
      <c r="QEE74" s="452"/>
      <c r="QEF74" s="452"/>
      <c r="QEH74" s="452"/>
      <c r="QEI74" s="452"/>
      <c r="QEJ74" s="453"/>
      <c r="QEK74" s="452"/>
      <c r="QEL74" s="452"/>
      <c r="QEN74" s="452"/>
      <c r="QEO74" s="452"/>
      <c r="QEP74" s="453"/>
      <c r="QEQ74" s="452"/>
      <c r="QER74" s="452"/>
      <c r="QET74" s="452"/>
      <c r="QEU74" s="452"/>
      <c r="QEV74" s="453"/>
      <c r="QEW74" s="452"/>
      <c r="QEX74" s="452"/>
      <c r="QEZ74" s="452"/>
      <c r="QFA74" s="452"/>
      <c r="QFB74" s="453"/>
      <c r="QFC74" s="452"/>
      <c r="QFD74" s="452"/>
      <c r="QFF74" s="452"/>
      <c r="QFG74" s="452"/>
      <c r="QFH74" s="453"/>
      <c r="QFI74" s="452"/>
      <c r="QFJ74" s="452"/>
      <c r="QFL74" s="452"/>
      <c r="QFM74" s="452"/>
      <c r="QFN74" s="453"/>
      <c r="QFO74" s="452"/>
      <c r="QFP74" s="452"/>
      <c r="QFR74" s="452"/>
      <c r="QFS74" s="452"/>
      <c r="QFT74" s="453"/>
      <c r="QFU74" s="452"/>
      <c r="QFV74" s="452"/>
      <c r="QFX74" s="452"/>
      <c r="QFY74" s="452"/>
      <c r="QFZ74" s="453"/>
      <c r="QGA74" s="452"/>
      <c r="QGB74" s="452"/>
      <c r="QGD74" s="452"/>
      <c r="QGE74" s="452"/>
      <c r="QGF74" s="453"/>
      <c r="QGG74" s="452"/>
      <c r="QGH74" s="452"/>
      <c r="QGJ74" s="452"/>
      <c r="QGK74" s="452"/>
      <c r="QGL74" s="453"/>
      <c r="QGM74" s="452"/>
      <c r="QGN74" s="452"/>
      <c r="QGP74" s="452"/>
      <c r="QGQ74" s="452"/>
      <c r="QGR74" s="453"/>
      <c r="QGS74" s="452"/>
      <c r="QGT74" s="452"/>
      <c r="QGV74" s="452"/>
      <c r="QGW74" s="452"/>
      <c r="QGX74" s="453"/>
      <c r="QGY74" s="452"/>
      <c r="QGZ74" s="452"/>
      <c r="QHB74" s="452"/>
      <c r="QHC74" s="452"/>
      <c r="QHD74" s="453"/>
      <c r="QHE74" s="452"/>
      <c r="QHF74" s="452"/>
      <c r="QHH74" s="452"/>
      <c r="QHI74" s="452"/>
      <c r="QHJ74" s="453"/>
      <c r="QHK74" s="452"/>
      <c r="QHL74" s="452"/>
      <c r="QHN74" s="452"/>
      <c r="QHO74" s="452"/>
      <c r="QHP74" s="453"/>
      <c r="QHQ74" s="452"/>
      <c r="QHR74" s="452"/>
      <c r="QHT74" s="452"/>
      <c r="QHU74" s="452"/>
      <c r="QHV74" s="453"/>
      <c r="QHW74" s="452"/>
      <c r="QHX74" s="452"/>
      <c r="QHZ74" s="452"/>
      <c r="QIA74" s="452"/>
      <c r="QIB74" s="453"/>
      <c r="QIC74" s="452"/>
      <c r="QID74" s="452"/>
      <c r="QIF74" s="452"/>
      <c r="QIG74" s="452"/>
      <c r="QIH74" s="453"/>
      <c r="QII74" s="452"/>
      <c r="QIJ74" s="452"/>
      <c r="QIL74" s="452"/>
      <c r="QIM74" s="452"/>
      <c r="QIN74" s="453"/>
      <c r="QIO74" s="452"/>
      <c r="QIP74" s="452"/>
      <c r="QIR74" s="452"/>
      <c r="QIS74" s="452"/>
      <c r="QIT74" s="453"/>
      <c r="QIU74" s="452"/>
      <c r="QIV74" s="452"/>
      <c r="QIX74" s="452"/>
      <c r="QIY74" s="452"/>
      <c r="QIZ74" s="453"/>
      <c r="QJA74" s="452"/>
      <c r="QJB74" s="452"/>
      <c r="QJD74" s="452"/>
      <c r="QJE74" s="452"/>
      <c r="QJF74" s="453"/>
      <c r="QJG74" s="452"/>
      <c r="QJH74" s="452"/>
      <c r="QJJ74" s="452"/>
      <c r="QJK74" s="452"/>
      <c r="QJL74" s="453"/>
      <c r="QJM74" s="452"/>
      <c r="QJN74" s="452"/>
      <c r="QJP74" s="452"/>
      <c r="QJQ74" s="452"/>
      <c r="QJR74" s="453"/>
      <c r="QJS74" s="452"/>
      <c r="QJT74" s="452"/>
      <c r="QJV74" s="452"/>
      <c r="QJW74" s="452"/>
      <c r="QJX74" s="453"/>
      <c r="QJY74" s="452"/>
      <c r="QJZ74" s="452"/>
      <c r="QKB74" s="452"/>
      <c r="QKC74" s="452"/>
      <c r="QKD74" s="453"/>
      <c r="QKE74" s="452"/>
      <c r="QKF74" s="452"/>
      <c r="QKH74" s="452"/>
      <c r="QKI74" s="452"/>
      <c r="QKJ74" s="453"/>
      <c r="QKK74" s="452"/>
      <c r="QKL74" s="452"/>
      <c r="QKN74" s="452"/>
      <c r="QKO74" s="452"/>
      <c r="QKP74" s="453"/>
      <c r="QKQ74" s="452"/>
      <c r="QKR74" s="452"/>
      <c r="QKT74" s="452"/>
      <c r="QKU74" s="452"/>
      <c r="QKV74" s="453"/>
      <c r="QKW74" s="452"/>
      <c r="QKX74" s="452"/>
      <c r="QKZ74" s="452"/>
      <c r="QLA74" s="452"/>
      <c r="QLB74" s="453"/>
      <c r="QLC74" s="452"/>
      <c r="QLD74" s="452"/>
      <c r="QLF74" s="452"/>
      <c r="QLG74" s="452"/>
      <c r="QLH74" s="453"/>
      <c r="QLI74" s="452"/>
      <c r="QLJ74" s="452"/>
      <c r="QLL74" s="452"/>
      <c r="QLM74" s="452"/>
      <c r="QLN74" s="453"/>
      <c r="QLO74" s="452"/>
      <c r="QLP74" s="452"/>
      <c r="QLR74" s="452"/>
      <c r="QLS74" s="452"/>
      <c r="QLT74" s="453"/>
      <c r="QLU74" s="452"/>
      <c r="QLV74" s="452"/>
      <c r="QLX74" s="452"/>
      <c r="QLY74" s="452"/>
      <c r="QLZ74" s="453"/>
      <c r="QMA74" s="452"/>
      <c r="QMB74" s="452"/>
      <c r="QMD74" s="452"/>
      <c r="QME74" s="452"/>
      <c r="QMF74" s="453"/>
      <c r="QMG74" s="452"/>
      <c r="QMH74" s="452"/>
      <c r="QMJ74" s="452"/>
      <c r="QMK74" s="452"/>
      <c r="QML74" s="453"/>
      <c r="QMM74" s="452"/>
      <c r="QMN74" s="452"/>
      <c r="QMP74" s="452"/>
      <c r="QMQ74" s="452"/>
      <c r="QMR74" s="453"/>
      <c r="QMS74" s="452"/>
      <c r="QMT74" s="452"/>
      <c r="QMV74" s="452"/>
      <c r="QMW74" s="452"/>
      <c r="QMX74" s="453"/>
      <c r="QMY74" s="452"/>
      <c r="QMZ74" s="452"/>
      <c r="QNB74" s="452"/>
      <c r="QNC74" s="452"/>
      <c r="QND74" s="453"/>
      <c r="QNE74" s="452"/>
      <c r="QNF74" s="452"/>
      <c r="QNH74" s="452"/>
      <c r="QNI74" s="452"/>
      <c r="QNJ74" s="453"/>
      <c r="QNK74" s="452"/>
      <c r="QNL74" s="452"/>
      <c r="QNN74" s="452"/>
      <c r="QNO74" s="452"/>
      <c r="QNP74" s="453"/>
      <c r="QNQ74" s="452"/>
      <c r="QNR74" s="452"/>
      <c r="QNT74" s="452"/>
      <c r="QNU74" s="452"/>
      <c r="QNV74" s="453"/>
      <c r="QNW74" s="452"/>
      <c r="QNX74" s="452"/>
      <c r="QNZ74" s="452"/>
      <c r="QOA74" s="452"/>
      <c r="QOB74" s="453"/>
      <c r="QOC74" s="452"/>
      <c r="QOD74" s="452"/>
      <c r="QOF74" s="452"/>
      <c r="QOG74" s="452"/>
      <c r="QOH74" s="453"/>
      <c r="QOI74" s="452"/>
      <c r="QOJ74" s="452"/>
      <c r="QOL74" s="452"/>
      <c r="QOM74" s="452"/>
      <c r="QON74" s="453"/>
      <c r="QOO74" s="452"/>
      <c r="QOP74" s="452"/>
      <c r="QOR74" s="452"/>
      <c r="QOS74" s="452"/>
      <c r="QOT74" s="453"/>
      <c r="QOU74" s="452"/>
      <c r="QOV74" s="452"/>
      <c r="QOX74" s="452"/>
      <c r="QOY74" s="452"/>
      <c r="QOZ74" s="453"/>
      <c r="QPA74" s="452"/>
      <c r="QPB74" s="452"/>
      <c r="QPD74" s="452"/>
      <c r="QPE74" s="452"/>
      <c r="QPF74" s="453"/>
      <c r="QPG74" s="452"/>
      <c r="QPH74" s="452"/>
      <c r="QPJ74" s="452"/>
      <c r="QPK74" s="452"/>
      <c r="QPL74" s="453"/>
      <c r="QPM74" s="452"/>
      <c r="QPN74" s="452"/>
      <c r="QPP74" s="452"/>
      <c r="QPQ74" s="452"/>
      <c r="QPR74" s="453"/>
      <c r="QPS74" s="452"/>
      <c r="QPT74" s="452"/>
      <c r="QPV74" s="452"/>
      <c r="QPW74" s="452"/>
      <c r="QPX74" s="453"/>
      <c r="QPY74" s="452"/>
      <c r="QPZ74" s="452"/>
      <c r="QQB74" s="452"/>
      <c r="QQC74" s="452"/>
      <c r="QQD74" s="453"/>
      <c r="QQE74" s="452"/>
      <c r="QQF74" s="452"/>
      <c r="QQH74" s="452"/>
      <c r="QQI74" s="452"/>
      <c r="QQJ74" s="453"/>
      <c r="QQK74" s="452"/>
      <c r="QQL74" s="452"/>
      <c r="QQN74" s="452"/>
      <c r="QQO74" s="452"/>
      <c r="QQP74" s="453"/>
      <c r="QQQ74" s="452"/>
      <c r="QQR74" s="452"/>
      <c r="QQT74" s="452"/>
      <c r="QQU74" s="452"/>
      <c r="QQV74" s="453"/>
      <c r="QQW74" s="452"/>
      <c r="QQX74" s="452"/>
      <c r="QQZ74" s="452"/>
      <c r="QRA74" s="452"/>
      <c r="QRB74" s="453"/>
      <c r="QRC74" s="452"/>
      <c r="QRD74" s="452"/>
      <c r="QRF74" s="452"/>
      <c r="QRG74" s="452"/>
      <c r="QRH74" s="453"/>
      <c r="QRI74" s="452"/>
      <c r="QRJ74" s="452"/>
      <c r="QRL74" s="452"/>
      <c r="QRM74" s="452"/>
      <c r="QRN74" s="453"/>
      <c r="QRO74" s="452"/>
      <c r="QRP74" s="452"/>
      <c r="QRR74" s="452"/>
      <c r="QRS74" s="452"/>
      <c r="QRT74" s="453"/>
      <c r="QRU74" s="452"/>
      <c r="QRV74" s="452"/>
      <c r="QRX74" s="452"/>
      <c r="QRY74" s="452"/>
      <c r="QRZ74" s="453"/>
      <c r="QSA74" s="452"/>
      <c r="QSB74" s="452"/>
      <c r="QSD74" s="452"/>
      <c r="QSE74" s="452"/>
      <c r="QSF74" s="453"/>
      <c r="QSG74" s="452"/>
      <c r="QSH74" s="452"/>
      <c r="QSJ74" s="452"/>
      <c r="QSK74" s="452"/>
      <c r="QSL74" s="453"/>
      <c r="QSM74" s="452"/>
      <c r="QSN74" s="452"/>
      <c r="QSP74" s="452"/>
      <c r="QSQ74" s="452"/>
      <c r="QSR74" s="453"/>
      <c r="QSS74" s="452"/>
      <c r="QST74" s="452"/>
      <c r="QSV74" s="452"/>
      <c r="QSW74" s="452"/>
      <c r="QSX74" s="453"/>
      <c r="QSY74" s="452"/>
      <c r="QSZ74" s="452"/>
      <c r="QTB74" s="452"/>
      <c r="QTC74" s="452"/>
      <c r="QTD74" s="453"/>
      <c r="QTE74" s="452"/>
      <c r="QTF74" s="452"/>
      <c r="QTH74" s="452"/>
      <c r="QTI74" s="452"/>
      <c r="QTJ74" s="453"/>
      <c r="QTK74" s="452"/>
      <c r="QTL74" s="452"/>
      <c r="QTN74" s="452"/>
      <c r="QTO74" s="452"/>
      <c r="QTP74" s="453"/>
      <c r="QTQ74" s="452"/>
      <c r="QTR74" s="452"/>
      <c r="QTT74" s="452"/>
      <c r="QTU74" s="452"/>
      <c r="QTV74" s="453"/>
      <c r="QTW74" s="452"/>
      <c r="QTX74" s="452"/>
      <c r="QTZ74" s="452"/>
      <c r="QUA74" s="452"/>
      <c r="QUB74" s="453"/>
      <c r="QUC74" s="452"/>
      <c r="QUD74" s="452"/>
      <c r="QUF74" s="452"/>
      <c r="QUG74" s="452"/>
      <c r="QUH74" s="453"/>
      <c r="QUI74" s="452"/>
      <c r="QUJ74" s="452"/>
      <c r="QUL74" s="452"/>
      <c r="QUM74" s="452"/>
      <c r="QUN74" s="453"/>
      <c r="QUO74" s="452"/>
      <c r="QUP74" s="452"/>
      <c r="QUR74" s="452"/>
      <c r="QUS74" s="452"/>
      <c r="QUT74" s="453"/>
      <c r="QUU74" s="452"/>
      <c r="QUV74" s="452"/>
      <c r="QUX74" s="452"/>
      <c r="QUY74" s="452"/>
      <c r="QUZ74" s="453"/>
      <c r="QVA74" s="452"/>
      <c r="QVB74" s="452"/>
      <c r="QVD74" s="452"/>
      <c r="QVE74" s="452"/>
      <c r="QVF74" s="453"/>
      <c r="QVG74" s="452"/>
      <c r="QVH74" s="452"/>
      <c r="QVJ74" s="452"/>
      <c r="QVK74" s="452"/>
      <c r="QVL74" s="453"/>
      <c r="QVM74" s="452"/>
      <c r="QVN74" s="452"/>
      <c r="QVP74" s="452"/>
      <c r="QVQ74" s="452"/>
      <c r="QVR74" s="453"/>
      <c r="QVS74" s="452"/>
      <c r="QVT74" s="452"/>
      <c r="QVV74" s="452"/>
      <c r="QVW74" s="452"/>
      <c r="QVX74" s="453"/>
      <c r="QVY74" s="452"/>
      <c r="QVZ74" s="452"/>
      <c r="QWB74" s="452"/>
      <c r="QWC74" s="452"/>
      <c r="QWD74" s="453"/>
      <c r="QWE74" s="452"/>
      <c r="QWF74" s="452"/>
      <c r="QWH74" s="452"/>
      <c r="QWI74" s="452"/>
      <c r="QWJ74" s="453"/>
      <c r="QWK74" s="452"/>
      <c r="QWL74" s="452"/>
      <c r="QWN74" s="452"/>
      <c r="QWO74" s="452"/>
      <c r="QWP74" s="453"/>
      <c r="QWQ74" s="452"/>
      <c r="QWR74" s="452"/>
      <c r="QWT74" s="452"/>
      <c r="QWU74" s="452"/>
      <c r="QWV74" s="453"/>
      <c r="QWW74" s="452"/>
      <c r="QWX74" s="452"/>
      <c r="QWZ74" s="452"/>
      <c r="QXA74" s="452"/>
      <c r="QXB74" s="453"/>
      <c r="QXC74" s="452"/>
      <c r="QXD74" s="452"/>
      <c r="QXF74" s="452"/>
      <c r="QXG74" s="452"/>
      <c r="QXH74" s="453"/>
      <c r="QXI74" s="452"/>
      <c r="QXJ74" s="452"/>
      <c r="QXL74" s="452"/>
      <c r="QXM74" s="452"/>
      <c r="QXN74" s="453"/>
      <c r="QXO74" s="452"/>
      <c r="QXP74" s="452"/>
      <c r="QXR74" s="452"/>
      <c r="QXS74" s="452"/>
      <c r="QXT74" s="453"/>
      <c r="QXU74" s="452"/>
      <c r="QXV74" s="452"/>
      <c r="QXX74" s="452"/>
      <c r="QXY74" s="452"/>
      <c r="QXZ74" s="453"/>
      <c r="QYA74" s="452"/>
      <c r="QYB74" s="452"/>
      <c r="QYD74" s="452"/>
      <c r="QYE74" s="452"/>
      <c r="QYF74" s="453"/>
      <c r="QYG74" s="452"/>
      <c r="QYH74" s="452"/>
      <c r="QYJ74" s="452"/>
      <c r="QYK74" s="452"/>
      <c r="QYL74" s="453"/>
      <c r="QYM74" s="452"/>
      <c r="QYN74" s="452"/>
      <c r="QYP74" s="452"/>
      <c r="QYQ74" s="452"/>
      <c r="QYR74" s="453"/>
      <c r="QYS74" s="452"/>
      <c r="QYT74" s="452"/>
      <c r="QYV74" s="452"/>
      <c r="QYW74" s="452"/>
      <c r="QYX74" s="453"/>
      <c r="QYY74" s="452"/>
      <c r="QYZ74" s="452"/>
      <c r="QZB74" s="452"/>
      <c r="QZC74" s="452"/>
      <c r="QZD74" s="453"/>
      <c r="QZE74" s="452"/>
      <c r="QZF74" s="452"/>
      <c r="QZH74" s="452"/>
      <c r="QZI74" s="452"/>
      <c r="QZJ74" s="453"/>
      <c r="QZK74" s="452"/>
      <c r="QZL74" s="452"/>
      <c r="QZN74" s="452"/>
      <c r="QZO74" s="452"/>
      <c r="QZP74" s="453"/>
      <c r="QZQ74" s="452"/>
      <c r="QZR74" s="452"/>
      <c r="QZT74" s="452"/>
      <c r="QZU74" s="452"/>
      <c r="QZV74" s="453"/>
      <c r="QZW74" s="452"/>
      <c r="QZX74" s="452"/>
      <c r="QZZ74" s="452"/>
      <c r="RAA74" s="452"/>
      <c r="RAB74" s="453"/>
      <c r="RAC74" s="452"/>
      <c r="RAD74" s="452"/>
      <c r="RAF74" s="452"/>
      <c r="RAG74" s="452"/>
      <c r="RAH74" s="453"/>
      <c r="RAI74" s="452"/>
      <c r="RAJ74" s="452"/>
      <c r="RAL74" s="452"/>
      <c r="RAM74" s="452"/>
      <c r="RAN74" s="453"/>
      <c r="RAO74" s="452"/>
      <c r="RAP74" s="452"/>
      <c r="RAR74" s="452"/>
      <c r="RAS74" s="452"/>
      <c r="RAT74" s="453"/>
      <c r="RAU74" s="452"/>
      <c r="RAV74" s="452"/>
      <c r="RAX74" s="452"/>
      <c r="RAY74" s="452"/>
      <c r="RAZ74" s="453"/>
      <c r="RBA74" s="452"/>
      <c r="RBB74" s="452"/>
      <c r="RBD74" s="452"/>
      <c r="RBE74" s="452"/>
      <c r="RBF74" s="453"/>
      <c r="RBG74" s="452"/>
      <c r="RBH74" s="452"/>
      <c r="RBJ74" s="452"/>
      <c r="RBK74" s="452"/>
      <c r="RBL74" s="453"/>
      <c r="RBM74" s="452"/>
      <c r="RBN74" s="452"/>
      <c r="RBP74" s="452"/>
      <c r="RBQ74" s="452"/>
      <c r="RBR74" s="453"/>
      <c r="RBS74" s="452"/>
      <c r="RBT74" s="452"/>
      <c r="RBV74" s="452"/>
      <c r="RBW74" s="452"/>
      <c r="RBX74" s="453"/>
      <c r="RBY74" s="452"/>
      <c r="RBZ74" s="452"/>
      <c r="RCB74" s="452"/>
      <c r="RCC74" s="452"/>
      <c r="RCD74" s="453"/>
      <c r="RCE74" s="452"/>
      <c r="RCF74" s="452"/>
      <c r="RCH74" s="452"/>
      <c r="RCI74" s="452"/>
      <c r="RCJ74" s="453"/>
      <c r="RCK74" s="452"/>
      <c r="RCL74" s="452"/>
      <c r="RCN74" s="452"/>
      <c r="RCO74" s="452"/>
      <c r="RCP74" s="453"/>
      <c r="RCQ74" s="452"/>
      <c r="RCR74" s="452"/>
      <c r="RCT74" s="452"/>
      <c r="RCU74" s="452"/>
      <c r="RCV74" s="453"/>
      <c r="RCW74" s="452"/>
      <c r="RCX74" s="452"/>
      <c r="RCZ74" s="452"/>
      <c r="RDA74" s="452"/>
      <c r="RDB74" s="453"/>
      <c r="RDC74" s="452"/>
      <c r="RDD74" s="452"/>
      <c r="RDF74" s="452"/>
      <c r="RDG74" s="452"/>
      <c r="RDH74" s="453"/>
      <c r="RDI74" s="452"/>
      <c r="RDJ74" s="452"/>
      <c r="RDL74" s="452"/>
      <c r="RDM74" s="452"/>
      <c r="RDN74" s="453"/>
      <c r="RDO74" s="452"/>
      <c r="RDP74" s="452"/>
      <c r="RDR74" s="452"/>
      <c r="RDS74" s="452"/>
      <c r="RDT74" s="453"/>
      <c r="RDU74" s="452"/>
      <c r="RDV74" s="452"/>
      <c r="RDX74" s="452"/>
      <c r="RDY74" s="452"/>
      <c r="RDZ74" s="453"/>
      <c r="REA74" s="452"/>
      <c r="REB74" s="452"/>
      <c r="RED74" s="452"/>
      <c r="REE74" s="452"/>
      <c r="REF74" s="453"/>
      <c r="REG74" s="452"/>
      <c r="REH74" s="452"/>
      <c r="REJ74" s="452"/>
      <c r="REK74" s="452"/>
      <c r="REL74" s="453"/>
      <c r="REM74" s="452"/>
      <c r="REN74" s="452"/>
      <c r="REP74" s="452"/>
      <c r="REQ74" s="452"/>
      <c r="RER74" s="453"/>
      <c r="RES74" s="452"/>
      <c r="RET74" s="452"/>
      <c r="REV74" s="452"/>
      <c r="REW74" s="452"/>
      <c r="REX74" s="453"/>
      <c r="REY74" s="452"/>
      <c r="REZ74" s="452"/>
      <c r="RFB74" s="452"/>
      <c r="RFC74" s="452"/>
      <c r="RFD74" s="453"/>
      <c r="RFE74" s="452"/>
      <c r="RFF74" s="452"/>
      <c r="RFH74" s="452"/>
      <c r="RFI74" s="452"/>
      <c r="RFJ74" s="453"/>
      <c r="RFK74" s="452"/>
      <c r="RFL74" s="452"/>
      <c r="RFN74" s="452"/>
      <c r="RFO74" s="452"/>
      <c r="RFP74" s="453"/>
      <c r="RFQ74" s="452"/>
      <c r="RFR74" s="452"/>
      <c r="RFT74" s="452"/>
      <c r="RFU74" s="452"/>
      <c r="RFV74" s="453"/>
      <c r="RFW74" s="452"/>
      <c r="RFX74" s="452"/>
      <c r="RFZ74" s="452"/>
      <c r="RGA74" s="452"/>
      <c r="RGB74" s="453"/>
      <c r="RGC74" s="452"/>
      <c r="RGD74" s="452"/>
      <c r="RGF74" s="452"/>
      <c r="RGG74" s="452"/>
      <c r="RGH74" s="453"/>
      <c r="RGI74" s="452"/>
      <c r="RGJ74" s="452"/>
      <c r="RGL74" s="452"/>
      <c r="RGM74" s="452"/>
      <c r="RGN74" s="453"/>
      <c r="RGO74" s="452"/>
      <c r="RGP74" s="452"/>
      <c r="RGR74" s="452"/>
      <c r="RGS74" s="452"/>
      <c r="RGT74" s="453"/>
      <c r="RGU74" s="452"/>
      <c r="RGV74" s="452"/>
      <c r="RGX74" s="452"/>
      <c r="RGY74" s="452"/>
      <c r="RGZ74" s="453"/>
      <c r="RHA74" s="452"/>
      <c r="RHB74" s="452"/>
      <c r="RHD74" s="452"/>
      <c r="RHE74" s="452"/>
      <c r="RHF74" s="453"/>
      <c r="RHG74" s="452"/>
      <c r="RHH74" s="452"/>
      <c r="RHJ74" s="452"/>
      <c r="RHK74" s="452"/>
      <c r="RHL74" s="453"/>
      <c r="RHM74" s="452"/>
      <c r="RHN74" s="452"/>
      <c r="RHP74" s="452"/>
      <c r="RHQ74" s="452"/>
      <c r="RHR74" s="453"/>
      <c r="RHS74" s="452"/>
      <c r="RHT74" s="452"/>
      <c r="RHV74" s="452"/>
      <c r="RHW74" s="452"/>
      <c r="RHX74" s="453"/>
      <c r="RHY74" s="452"/>
      <c r="RHZ74" s="452"/>
      <c r="RIB74" s="452"/>
      <c r="RIC74" s="452"/>
      <c r="RID74" s="453"/>
      <c r="RIE74" s="452"/>
      <c r="RIF74" s="452"/>
      <c r="RIH74" s="452"/>
      <c r="RII74" s="452"/>
      <c r="RIJ74" s="453"/>
      <c r="RIK74" s="452"/>
      <c r="RIL74" s="452"/>
      <c r="RIN74" s="452"/>
      <c r="RIO74" s="452"/>
      <c r="RIP74" s="453"/>
      <c r="RIQ74" s="452"/>
      <c r="RIR74" s="452"/>
      <c r="RIT74" s="452"/>
      <c r="RIU74" s="452"/>
      <c r="RIV74" s="453"/>
      <c r="RIW74" s="452"/>
      <c r="RIX74" s="452"/>
      <c r="RIZ74" s="452"/>
      <c r="RJA74" s="452"/>
      <c r="RJB74" s="453"/>
      <c r="RJC74" s="452"/>
      <c r="RJD74" s="452"/>
      <c r="RJF74" s="452"/>
      <c r="RJG74" s="452"/>
      <c r="RJH74" s="453"/>
      <c r="RJI74" s="452"/>
      <c r="RJJ74" s="452"/>
      <c r="RJL74" s="452"/>
      <c r="RJM74" s="452"/>
      <c r="RJN74" s="453"/>
      <c r="RJO74" s="452"/>
      <c r="RJP74" s="452"/>
      <c r="RJR74" s="452"/>
      <c r="RJS74" s="452"/>
      <c r="RJT74" s="453"/>
      <c r="RJU74" s="452"/>
      <c r="RJV74" s="452"/>
      <c r="RJX74" s="452"/>
      <c r="RJY74" s="452"/>
      <c r="RJZ74" s="453"/>
      <c r="RKA74" s="452"/>
      <c r="RKB74" s="452"/>
      <c r="RKD74" s="452"/>
      <c r="RKE74" s="452"/>
      <c r="RKF74" s="453"/>
      <c r="RKG74" s="452"/>
      <c r="RKH74" s="452"/>
      <c r="RKJ74" s="452"/>
      <c r="RKK74" s="452"/>
      <c r="RKL74" s="453"/>
      <c r="RKM74" s="452"/>
      <c r="RKN74" s="452"/>
      <c r="RKP74" s="452"/>
      <c r="RKQ74" s="452"/>
      <c r="RKR74" s="453"/>
      <c r="RKS74" s="452"/>
      <c r="RKT74" s="452"/>
      <c r="RKV74" s="452"/>
      <c r="RKW74" s="452"/>
      <c r="RKX74" s="453"/>
      <c r="RKY74" s="452"/>
      <c r="RKZ74" s="452"/>
      <c r="RLB74" s="452"/>
      <c r="RLC74" s="452"/>
      <c r="RLD74" s="453"/>
      <c r="RLE74" s="452"/>
      <c r="RLF74" s="452"/>
      <c r="RLH74" s="452"/>
      <c r="RLI74" s="452"/>
      <c r="RLJ74" s="453"/>
      <c r="RLK74" s="452"/>
      <c r="RLL74" s="452"/>
      <c r="RLN74" s="452"/>
      <c r="RLO74" s="452"/>
      <c r="RLP74" s="453"/>
      <c r="RLQ74" s="452"/>
      <c r="RLR74" s="452"/>
      <c r="RLT74" s="452"/>
      <c r="RLU74" s="452"/>
      <c r="RLV74" s="453"/>
      <c r="RLW74" s="452"/>
      <c r="RLX74" s="452"/>
      <c r="RLZ74" s="452"/>
      <c r="RMA74" s="452"/>
      <c r="RMB74" s="453"/>
      <c r="RMC74" s="452"/>
      <c r="RMD74" s="452"/>
      <c r="RMF74" s="452"/>
      <c r="RMG74" s="452"/>
      <c r="RMH74" s="453"/>
      <c r="RMI74" s="452"/>
      <c r="RMJ74" s="452"/>
      <c r="RML74" s="452"/>
      <c r="RMM74" s="452"/>
      <c r="RMN74" s="453"/>
      <c r="RMO74" s="452"/>
      <c r="RMP74" s="452"/>
      <c r="RMR74" s="452"/>
      <c r="RMS74" s="452"/>
      <c r="RMT74" s="453"/>
      <c r="RMU74" s="452"/>
      <c r="RMV74" s="452"/>
      <c r="RMX74" s="452"/>
      <c r="RMY74" s="452"/>
      <c r="RMZ74" s="453"/>
      <c r="RNA74" s="452"/>
      <c r="RNB74" s="452"/>
      <c r="RND74" s="452"/>
      <c r="RNE74" s="452"/>
      <c r="RNF74" s="453"/>
      <c r="RNG74" s="452"/>
      <c r="RNH74" s="452"/>
      <c r="RNJ74" s="452"/>
      <c r="RNK74" s="452"/>
      <c r="RNL74" s="453"/>
      <c r="RNM74" s="452"/>
      <c r="RNN74" s="452"/>
      <c r="RNP74" s="452"/>
      <c r="RNQ74" s="452"/>
      <c r="RNR74" s="453"/>
      <c r="RNS74" s="452"/>
      <c r="RNT74" s="452"/>
      <c r="RNV74" s="452"/>
      <c r="RNW74" s="452"/>
      <c r="RNX74" s="453"/>
      <c r="RNY74" s="452"/>
      <c r="RNZ74" s="452"/>
      <c r="ROB74" s="452"/>
      <c r="ROC74" s="452"/>
      <c r="ROD74" s="453"/>
      <c r="ROE74" s="452"/>
      <c r="ROF74" s="452"/>
      <c r="ROH74" s="452"/>
      <c r="ROI74" s="452"/>
      <c r="ROJ74" s="453"/>
      <c r="ROK74" s="452"/>
      <c r="ROL74" s="452"/>
      <c r="RON74" s="452"/>
      <c r="ROO74" s="452"/>
      <c r="ROP74" s="453"/>
      <c r="ROQ74" s="452"/>
      <c r="ROR74" s="452"/>
      <c r="ROT74" s="452"/>
      <c r="ROU74" s="452"/>
      <c r="ROV74" s="453"/>
      <c r="ROW74" s="452"/>
      <c r="ROX74" s="452"/>
      <c r="ROZ74" s="452"/>
      <c r="RPA74" s="452"/>
      <c r="RPB74" s="453"/>
      <c r="RPC74" s="452"/>
      <c r="RPD74" s="452"/>
      <c r="RPF74" s="452"/>
      <c r="RPG74" s="452"/>
      <c r="RPH74" s="453"/>
      <c r="RPI74" s="452"/>
      <c r="RPJ74" s="452"/>
      <c r="RPL74" s="452"/>
      <c r="RPM74" s="452"/>
      <c r="RPN74" s="453"/>
      <c r="RPO74" s="452"/>
      <c r="RPP74" s="452"/>
      <c r="RPR74" s="452"/>
      <c r="RPS74" s="452"/>
      <c r="RPT74" s="453"/>
      <c r="RPU74" s="452"/>
      <c r="RPV74" s="452"/>
      <c r="RPX74" s="452"/>
      <c r="RPY74" s="452"/>
      <c r="RPZ74" s="453"/>
      <c r="RQA74" s="452"/>
      <c r="RQB74" s="452"/>
      <c r="RQD74" s="452"/>
      <c r="RQE74" s="452"/>
      <c r="RQF74" s="453"/>
      <c r="RQG74" s="452"/>
      <c r="RQH74" s="452"/>
      <c r="RQJ74" s="452"/>
      <c r="RQK74" s="452"/>
      <c r="RQL74" s="453"/>
      <c r="RQM74" s="452"/>
      <c r="RQN74" s="452"/>
      <c r="RQP74" s="452"/>
      <c r="RQQ74" s="452"/>
      <c r="RQR74" s="453"/>
      <c r="RQS74" s="452"/>
      <c r="RQT74" s="452"/>
      <c r="RQV74" s="452"/>
      <c r="RQW74" s="452"/>
      <c r="RQX74" s="453"/>
      <c r="RQY74" s="452"/>
      <c r="RQZ74" s="452"/>
      <c r="RRB74" s="452"/>
      <c r="RRC74" s="452"/>
      <c r="RRD74" s="453"/>
      <c r="RRE74" s="452"/>
      <c r="RRF74" s="452"/>
      <c r="RRH74" s="452"/>
      <c r="RRI74" s="452"/>
      <c r="RRJ74" s="453"/>
      <c r="RRK74" s="452"/>
      <c r="RRL74" s="452"/>
      <c r="RRN74" s="452"/>
      <c r="RRO74" s="452"/>
      <c r="RRP74" s="453"/>
      <c r="RRQ74" s="452"/>
      <c r="RRR74" s="452"/>
      <c r="RRT74" s="452"/>
      <c r="RRU74" s="452"/>
      <c r="RRV74" s="453"/>
      <c r="RRW74" s="452"/>
      <c r="RRX74" s="452"/>
      <c r="RRZ74" s="452"/>
      <c r="RSA74" s="452"/>
      <c r="RSB74" s="453"/>
      <c r="RSC74" s="452"/>
      <c r="RSD74" s="452"/>
      <c r="RSF74" s="452"/>
      <c r="RSG74" s="452"/>
      <c r="RSH74" s="453"/>
      <c r="RSI74" s="452"/>
      <c r="RSJ74" s="452"/>
      <c r="RSL74" s="452"/>
      <c r="RSM74" s="452"/>
      <c r="RSN74" s="453"/>
      <c r="RSO74" s="452"/>
      <c r="RSP74" s="452"/>
      <c r="RSR74" s="452"/>
      <c r="RSS74" s="452"/>
      <c r="RST74" s="453"/>
      <c r="RSU74" s="452"/>
      <c r="RSV74" s="452"/>
      <c r="RSX74" s="452"/>
      <c r="RSY74" s="452"/>
      <c r="RSZ74" s="453"/>
      <c r="RTA74" s="452"/>
      <c r="RTB74" s="452"/>
      <c r="RTD74" s="452"/>
      <c r="RTE74" s="452"/>
      <c r="RTF74" s="453"/>
      <c r="RTG74" s="452"/>
      <c r="RTH74" s="452"/>
      <c r="RTJ74" s="452"/>
      <c r="RTK74" s="452"/>
      <c r="RTL74" s="453"/>
      <c r="RTM74" s="452"/>
      <c r="RTN74" s="452"/>
      <c r="RTP74" s="452"/>
      <c r="RTQ74" s="452"/>
      <c r="RTR74" s="453"/>
      <c r="RTS74" s="452"/>
      <c r="RTT74" s="452"/>
      <c r="RTV74" s="452"/>
      <c r="RTW74" s="452"/>
      <c r="RTX74" s="453"/>
      <c r="RTY74" s="452"/>
      <c r="RTZ74" s="452"/>
      <c r="RUB74" s="452"/>
      <c r="RUC74" s="452"/>
      <c r="RUD74" s="453"/>
      <c r="RUE74" s="452"/>
      <c r="RUF74" s="452"/>
      <c r="RUH74" s="452"/>
      <c r="RUI74" s="452"/>
      <c r="RUJ74" s="453"/>
      <c r="RUK74" s="452"/>
      <c r="RUL74" s="452"/>
      <c r="RUN74" s="452"/>
      <c r="RUO74" s="452"/>
      <c r="RUP74" s="453"/>
      <c r="RUQ74" s="452"/>
      <c r="RUR74" s="452"/>
      <c r="RUT74" s="452"/>
      <c r="RUU74" s="452"/>
      <c r="RUV74" s="453"/>
      <c r="RUW74" s="452"/>
      <c r="RUX74" s="452"/>
      <c r="RUZ74" s="452"/>
      <c r="RVA74" s="452"/>
      <c r="RVB74" s="453"/>
      <c r="RVC74" s="452"/>
      <c r="RVD74" s="452"/>
      <c r="RVF74" s="452"/>
      <c r="RVG74" s="452"/>
      <c r="RVH74" s="453"/>
      <c r="RVI74" s="452"/>
      <c r="RVJ74" s="452"/>
      <c r="RVL74" s="452"/>
      <c r="RVM74" s="452"/>
      <c r="RVN74" s="453"/>
      <c r="RVO74" s="452"/>
      <c r="RVP74" s="452"/>
      <c r="RVR74" s="452"/>
      <c r="RVS74" s="452"/>
      <c r="RVT74" s="453"/>
      <c r="RVU74" s="452"/>
      <c r="RVV74" s="452"/>
      <c r="RVX74" s="452"/>
      <c r="RVY74" s="452"/>
      <c r="RVZ74" s="453"/>
      <c r="RWA74" s="452"/>
      <c r="RWB74" s="452"/>
      <c r="RWD74" s="452"/>
      <c r="RWE74" s="452"/>
      <c r="RWF74" s="453"/>
      <c r="RWG74" s="452"/>
      <c r="RWH74" s="452"/>
      <c r="RWJ74" s="452"/>
      <c r="RWK74" s="452"/>
      <c r="RWL74" s="453"/>
      <c r="RWM74" s="452"/>
      <c r="RWN74" s="452"/>
      <c r="RWP74" s="452"/>
      <c r="RWQ74" s="452"/>
      <c r="RWR74" s="453"/>
      <c r="RWS74" s="452"/>
      <c r="RWT74" s="452"/>
      <c r="RWV74" s="452"/>
      <c r="RWW74" s="452"/>
      <c r="RWX74" s="453"/>
      <c r="RWY74" s="452"/>
      <c r="RWZ74" s="452"/>
      <c r="RXB74" s="452"/>
      <c r="RXC74" s="452"/>
      <c r="RXD74" s="453"/>
      <c r="RXE74" s="452"/>
      <c r="RXF74" s="452"/>
      <c r="RXH74" s="452"/>
      <c r="RXI74" s="452"/>
      <c r="RXJ74" s="453"/>
      <c r="RXK74" s="452"/>
      <c r="RXL74" s="452"/>
      <c r="RXN74" s="452"/>
      <c r="RXO74" s="452"/>
      <c r="RXP74" s="453"/>
      <c r="RXQ74" s="452"/>
      <c r="RXR74" s="452"/>
      <c r="RXT74" s="452"/>
      <c r="RXU74" s="452"/>
      <c r="RXV74" s="453"/>
      <c r="RXW74" s="452"/>
      <c r="RXX74" s="452"/>
      <c r="RXZ74" s="452"/>
      <c r="RYA74" s="452"/>
      <c r="RYB74" s="453"/>
      <c r="RYC74" s="452"/>
      <c r="RYD74" s="452"/>
      <c r="RYF74" s="452"/>
      <c r="RYG74" s="452"/>
      <c r="RYH74" s="453"/>
      <c r="RYI74" s="452"/>
      <c r="RYJ74" s="452"/>
      <c r="RYL74" s="452"/>
      <c r="RYM74" s="452"/>
      <c r="RYN74" s="453"/>
      <c r="RYO74" s="452"/>
      <c r="RYP74" s="452"/>
      <c r="RYR74" s="452"/>
      <c r="RYS74" s="452"/>
      <c r="RYT74" s="453"/>
      <c r="RYU74" s="452"/>
      <c r="RYV74" s="452"/>
      <c r="RYX74" s="452"/>
      <c r="RYY74" s="452"/>
      <c r="RYZ74" s="453"/>
      <c r="RZA74" s="452"/>
      <c r="RZB74" s="452"/>
      <c r="RZD74" s="452"/>
      <c r="RZE74" s="452"/>
      <c r="RZF74" s="453"/>
      <c r="RZG74" s="452"/>
      <c r="RZH74" s="452"/>
      <c r="RZJ74" s="452"/>
      <c r="RZK74" s="452"/>
      <c r="RZL74" s="453"/>
      <c r="RZM74" s="452"/>
      <c r="RZN74" s="452"/>
      <c r="RZP74" s="452"/>
      <c r="RZQ74" s="452"/>
      <c r="RZR74" s="453"/>
      <c r="RZS74" s="452"/>
      <c r="RZT74" s="452"/>
      <c r="RZV74" s="452"/>
      <c r="RZW74" s="452"/>
      <c r="RZX74" s="453"/>
      <c r="RZY74" s="452"/>
      <c r="RZZ74" s="452"/>
      <c r="SAB74" s="452"/>
      <c r="SAC74" s="452"/>
      <c r="SAD74" s="453"/>
      <c r="SAE74" s="452"/>
      <c r="SAF74" s="452"/>
      <c r="SAH74" s="452"/>
      <c r="SAI74" s="452"/>
      <c r="SAJ74" s="453"/>
      <c r="SAK74" s="452"/>
      <c r="SAL74" s="452"/>
      <c r="SAN74" s="452"/>
      <c r="SAO74" s="452"/>
      <c r="SAP74" s="453"/>
      <c r="SAQ74" s="452"/>
      <c r="SAR74" s="452"/>
      <c r="SAT74" s="452"/>
      <c r="SAU74" s="452"/>
      <c r="SAV74" s="453"/>
      <c r="SAW74" s="452"/>
      <c r="SAX74" s="452"/>
      <c r="SAZ74" s="452"/>
      <c r="SBA74" s="452"/>
      <c r="SBB74" s="453"/>
      <c r="SBC74" s="452"/>
      <c r="SBD74" s="452"/>
      <c r="SBF74" s="452"/>
      <c r="SBG74" s="452"/>
      <c r="SBH74" s="453"/>
      <c r="SBI74" s="452"/>
      <c r="SBJ74" s="452"/>
      <c r="SBL74" s="452"/>
      <c r="SBM74" s="452"/>
      <c r="SBN74" s="453"/>
      <c r="SBO74" s="452"/>
      <c r="SBP74" s="452"/>
      <c r="SBR74" s="452"/>
      <c r="SBS74" s="452"/>
      <c r="SBT74" s="453"/>
      <c r="SBU74" s="452"/>
      <c r="SBV74" s="452"/>
      <c r="SBX74" s="452"/>
      <c r="SBY74" s="452"/>
      <c r="SBZ74" s="453"/>
      <c r="SCA74" s="452"/>
      <c r="SCB74" s="452"/>
      <c r="SCD74" s="452"/>
      <c r="SCE74" s="452"/>
      <c r="SCF74" s="453"/>
      <c r="SCG74" s="452"/>
      <c r="SCH74" s="452"/>
      <c r="SCJ74" s="452"/>
      <c r="SCK74" s="452"/>
      <c r="SCL74" s="453"/>
      <c r="SCM74" s="452"/>
      <c r="SCN74" s="452"/>
      <c r="SCP74" s="452"/>
      <c r="SCQ74" s="452"/>
      <c r="SCR74" s="453"/>
      <c r="SCS74" s="452"/>
      <c r="SCT74" s="452"/>
      <c r="SCV74" s="452"/>
      <c r="SCW74" s="452"/>
      <c r="SCX74" s="453"/>
      <c r="SCY74" s="452"/>
      <c r="SCZ74" s="452"/>
      <c r="SDB74" s="452"/>
      <c r="SDC74" s="452"/>
      <c r="SDD74" s="453"/>
      <c r="SDE74" s="452"/>
      <c r="SDF74" s="452"/>
      <c r="SDH74" s="452"/>
      <c r="SDI74" s="452"/>
      <c r="SDJ74" s="453"/>
      <c r="SDK74" s="452"/>
      <c r="SDL74" s="452"/>
      <c r="SDN74" s="452"/>
      <c r="SDO74" s="452"/>
      <c r="SDP74" s="453"/>
      <c r="SDQ74" s="452"/>
      <c r="SDR74" s="452"/>
      <c r="SDT74" s="452"/>
      <c r="SDU74" s="452"/>
      <c r="SDV74" s="453"/>
      <c r="SDW74" s="452"/>
      <c r="SDX74" s="452"/>
      <c r="SDZ74" s="452"/>
      <c r="SEA74" s="452"/>
      <c r="SEB74" s="453"/>
      <c r="SEC74" s="452"/>
      <c r="SED74" s="452"/>
      <c r="SEF74" s="452"/>
      <c r="SEG74" s="452"/>
      <c r="SEH74" s="453"/>
      <c r="SEI74" s="452"/>
      <c r="SEJ74" s="452"/>
      <c r="SEL74" s="452"/>
      <c r="SEM74" s="452"/>
      <c r="SEN74" s="453"/>
      <c r="SEO74" s="452"/>
      <c r="SEP74" s="452"/>
      <c r="SER74" s="452"/>
      <c r="SES74" s="452"/>
      <c r="SET74" s="453"/>
      <c r="SEU74" s="452"/>
      <c r="SEV74" s="452"/>
      <c r="SEX74" s="452"/>
      <c r="SEY74" s="452"/>
      <c r="SEZ74" s="453"/>
      <c r="SFA74" s="452"/>
      <c r="SFB74" s="452"/>
      <c r="SFD74" s="452"/>
      <c r="SFE74" s="452"/>
      <c r="SFF74" s="453"/>
      <c r="SFG74" s="452"/>
      <c r="SFH74" s="452"/>
      <c r="SFJ74" s="452"/>
      <c r="SFK74" s="452"/>
      <c r="SFL74" s="453"/>
      <c r="SFM74" s="452"/>
      <c r="SFN74" s="452"/>
      <c r="SFP74" s="452"/>
      <c r="SFQ74" s="452"/>
      <c r="SFR74" s="453"/>
      <c r="SFS74" s="452"/>
      <c r="SFT74" s="452"/>
      <c r="SFV74" s="452"/>
      <c r="SFW74" s="452"/>
      <c r="SFX74" s="453"/>
      <c r="SFY74" s="452"/>
      <c r="SFZ74" s="452"/>
      <c r="SGB74" s="452"/>
      <c r="SGC74" s="452"/>
      <c r="SGD74" s="453"/>
      <c r="SGE74" s="452"/>
      <c r="SGF74" s="452"/>
      <c r="SGH74" s="452"/>
      <c r="SGI74" s="452"/>
      <c r="SGJ74" s="453"/>
      <c r="SGK74" s="452"/>
      <c r="SGL74" s="452"/>
      <c r="SGN74" s="452"/>
      <c r="SGO74" s="452"/>
      <c r="SGP74" s="453"/>
      <c r="SGQ74" s="452"/>
      <c r="SGR74" s="452"/>
      <c r="SGT74" s="452"/>
      <c r="SGU74" s="452"/>
      <c r="SGV74" s="453"/>
      <c r="SGW74" s="452"/>
      <c r="SGX74" s="452"/>
      <c r="SGZ74" s="452"/>
      <c r="SHA74" s="452"/>
      <c r="SHB74" s="453"/>
      <c r="SHC74" s="452"/>
      <c r="SHD74" s="452"/>
      <c r="SHF74" s="452"/>
      <c r="SHG74" s="452"/>
      <c r="SHH74" s="453"/>
      <c r="SHI74" s="452"/>
      <c r="SHJ74" s="452"/>
      <c r="SHL74" s="452"/>
      <c r="SHM74" s="452"/>
      <c r="SHN74" s="453"/>
      <c r="SHO74" s="452"/>
      <c r="SHP74" s="452"/>
      <c r="SHR74" s="452"/>
      <c r="SHS74" s="452"/>
      <c r="SHT74" s="453"/>
      <c r="SHU74" s="452"/>
      <c r="SHV74" s="452"/>
      <c r="SHX74" s="452"/>
      <c r="SHY74" s="452"/>
      <c r="SHZ74" s="453"/>
      <c r="SIA74" s="452"/>
      <c r="SIB74" s="452"/>
      <c r="SID74" s="452"/>
      <c r="SIE74" s="452"/>
      <c r="SIF74" s="453"/>
      <c r="SIG74" s="452"/>
      <c r="SIH74" s="452"/>
      <c r="SIJ74" s="452"/>
      <c r="SIK74" s="452"/>
      <c r="SIL74" s="453"/>
      <c r="SIM74" s="452"/>
      <c r="SIN74" s="452"/>
      <c r="SIP74" s="452"/>
      <c r="SIQ74" s="452"/>
      <c r="SIR74" s="453"/>
      <c r="SIS74" s="452"/>
      <c r="SIT74" s="452"/>
      <c r="SIV74" s="452"/>
      <c r="SIW74" s="452"/>
      <c r="SIX74" s="453"/>
      <c r="SIY74" s="452"/>
      <c r="SIZ74" s="452"/>
      <c r="SJB74" s="452"/>
      <c r="SJC74" s="452"/>
      <c r="SJD74" s="453"/>
      <c r="SJE74" s="452"/>
      <c r="SJF74" s="452"/>
      <c r="SJH74" s="452"/>
      <c r="SJI74" s="452"/>
      <c r="SJJ74" s="453"/>
      <c r="SJK74" s="452"/>
      <c r="SJL74" s="452"/>
      <c r="SJN74" s="452"/>
      <c r="SJO74" s="452"/>
      <c r="SJP74" s="453"/>
      <c r="SJQ74" s="452"/>
      <c r="SJR74" s="452"/>
      <c r="SJT74" s="452"/>
      <c r="SJU74" s="452"/>
      <c r="SJV74" s="453"/>
      <c r="SJW74" s="452"/>
      <c r="SJX74" s="452"/>
      <c r="SJZ74" s="452"/>
      <c r="SKA74" s="452"/>
      <c r="SKB74" s="453"/>
      <c r="SKC74" s="452"/>
      <c r="SKD74" s="452"/>
      <c r="SKF74" s="452"/>
      <c r="SKG74" s="452"/>
      <c r="SKH74" s="453"/>
      <c r="SKI74" s="452"/>
      <c r="SKJ74" s="452"/>
      <c r="SKL74" s="452"/>
      <c r="SKM74" s="452"/>
      <c r="SKN74" s="453"/>
      <c r="SKO74" s="452"/>
      <c r="SKP74" s="452"/>
      <c r="SKR74" s="452"/>
      <c r="SKS74" s="452"/>
      <c r="SKT74" s="453"/>
      <c r="SKU74" s="452"/>
      <c r="SKV74" s="452"/>
      <c r="SKX74" s="452"/>
      <c r="SKY74" s="452"/>
      <c r="SKZ74" s="453"/>
      <c r="SLA74" s="452"/>
      <c r="SLB74" s="452"/>
      <c r="SLD74" s="452"/>
      <c r="SLE74" s="452"/>
      <c r="SLF74" s="453"/>
      <c r="SLG74" s="452"/>
      <c r="SLH74" s="452"/>
      <c r="SLJ74" s="452"/>
      <c r="SLK74" s="452"/>
      <c r="SLL74" s="453"/>
      <c r="SLM74" s="452"/>
      <c r="SLN74" s="452"/>
      <c r="SLP74" s="452"/>
      <c r="SLQ74" s="452"/>
      <c r="SLR74" s="453"/>
      <c r="SLS74" s="452"/>
      <c r="SLT74" s="452"/>
      <c r="SLV74" s="452"/>
      <c r="SLW74" s="452"/>
      <c r="SLX74" s="453"/>
      <c r="SLY74" s="452"/>
      <c r="SLZ74" s="452"/>
      <c r="SMB74" s="452"/>
      <c r="SMC74" s="452"/>
      <c r="SMD74" s="453"/>
      <c r="SME74" s="452"/>
      <c r="SMF74" s="452"/>
      <c r="SMH74" s="452"/>
      <c r="SMI74" s="452"/>
      <c r="SMJ74" s="453"/>
      <c r="SMK74" s="452"/>
      <c r="SML74" s="452"/>
      <c r="SMN74" s="452"/>
      <c r="SMO74" s="452"/>
      <c r="SMP74" s="453"/>
      <c r="SMQ74" s="452"/>
      <c r="SMR74" s="452"/>
      <c r="SMT74" s="452"/>
      <c r="SMU74" s="452"/>
      <c r="SMV74" s="453"/>
      <c r="SMW74" s="452"/>
      <c r="SMX74" s="452"/>
      <c r="SMZ74" s="452"/>
      <c r="SNA74" s="452"/>
      <c r="SNB74" s="453"/>
      <c r="SNC74" s="452"/>
      <c r="SND74" s="452"/>
      <c r="SNF74" s="452"/>
      <c r="SNG74" s="452"/>
      <c r="SNH74" s="453"/>
      <c r="SNI74" s="452"/>
      <c r="SNJ74" s="452"/>
      <c r="SNL74" s="452"/>
      <c r="SNM74" s="452"/>
      <c r="SNN74" s="453"/>
      <c r="SNO74" s="452"/>
      <c r="SNP74" s="452"/>
      <c r="SNR74" s="452"/>
      <c r="SNS74" s="452"/>
      <c r="SNT74" s="453"/>
      <c r="SNU74" s="452"/>
      <c r="SNV74" s="452"/>
      <c r="SNX74" s="452"/>
      <c r="SNY74" s="452"/>
      <c r="SNZ74" s="453"/>
      <c r="SOA74" s="452"/>
      <c r="SOB74" s="452"/>
      <c r="SOD74" s="452"/>
      <c r="SOE74" s="452"/>
      <c r="SOF74" s="453"/>
      <c r="SOG74" s="452"/>
      <c r="SOH74" s="452"/>
      <c r="SOJ74" s="452"/>
      <c r="SOK74" s="452"/>
      <c r="SOL74" s="453"/>
      <c r="SOM74" s="452"/>
      <c r="SON74" s="452"/>
      <c r="SOP74" s="452"/>
      <c r="SOQ74" s="452"/>
      <c r="SOR74" s="453"/>
      <c r="SOS74" s="452"/>
      <c r="SOT74" s="452"/>
      <c r="SOV74" s="452"/>
      <c r="SOW74" s="452"/>
      <c r="SOX74" s="453"/>
      <c r="SOY74" s="452"/>
      <c r="SOZ74" s="452"/>
      <c r="SPB74" s="452"/>
      <c r="SPC74" s="452"/>
      <c r="SPD74" s="453"/>
      <c r="SPE74" s="452"/>
      <c r="SPF74" s="452"/>
      <c r="SPH74" s="452"/>
      <c r="SPI74" s="452"/>
      <c r="SPJ74" s="453"/>
      <c r="SPK74" s="452"/>
      <c r="SPL74" s="452"/>
      <c r="SPN74" s="452"/>
      <c r="SPO74" s="452"/>
      <c r="SPP74" s="453"/>
      <c r="SPQ74" s="452"/>
      <c r="SPR74" s="452"/>
      <c r="SPT74" s="452"/>
      <c r="SPU74" s="452"/>
      <c r="SPV74" s="453"/>
      <c r="SPW74" s="452"/>
      <c r="SPX74" s="452"/>
      <c r="SPZ74" s="452"/>
      <c r="SQA74" s="452"/>
      <c r="SQB74" s="453"/>
      <c r="SQC74" s="452"/>
      <c r="SQD74" s="452"/>
      <c r="SQF74" s="452"/>
      <c r="SQG74" s="452"/>
      <c r="SQH74" s="453"/>
      <c r="SQI74" s="452"/>
      <c r="SQJ74" s="452"/>
      <c r="SQL74" s="452"/>
      <c r="SQM74" s="452"/>
      <c r="SQN74" s="453"/>
      <c r="SQO74" s="452"/>
      <c r="SQP74" s="452"/>
      <c r="SQR74" s="452"/>
      <c r="SQS74" s="452"/>
      <c r="SQT74" s="453"/>
      <c r="SQU74" s="452"/>
      <c r="SQV74" s="452"/>
      <c r="SQX74" s="452"/>
      <c r="SQY74" s="452"/>
      <c r="SQZ74" s="453"/>
      <c r="SRA74" s="452"/>
      <c r="SRB74" s="452"/>
      <c r="SRD74" s="452"/>
      <c r="SRE74" s="452"/>
      <c r="SRF74" s="453"/>
      <c r="SRG74" s="452"/>
      <c r="SRH74" s="452"/>
      <c r="SRJ74" s="452"/>
      <c r="SRK74" s="452"/>
      <c r="SRL74" s="453"/>
      <c r="SRM74" s="452"/>
      <c r="SRN74" s="452"/>
      <c r="SRP74" s="452"/>
      <c r="SRQ74" s="452"/>
      <c r="SRR74" s="453"/>
      <c r="SRS74" s="452"/>
      <c r="SRT74" s="452"/>
      <c r="SRV74" s="452"/>
      <c r="SRW74" s="452"/>
      <c r="SRX74" s="453"/>
      <c r="SRY74" s="452"/>
      <c r="SRZ74" s="452"/>
      <c r="SSB74" s="452"/>
      <c r="SSC74" s="452"/>
      <c r="SSD74" s="453"/>
      <c r="SSE74" s="452"/>
      <c r="SSF74" s="452"/>
      <c r="SSH74" s="452"/>
      <c r="SSI74" s="452"/>
      <c r="SSJ74" s="453"/>
      <c r="SSK74" s="452"/>
      <c r="SSL74" s="452"/>
      <c r="SSN74" s="452"/>
      <c r="SSO74" s="452"/>
      <c r="SSP74" s="453"/>
      <c r="SSQ74" s="452"/>
      <c r="SSR74" s="452"/>
      <c r="SST74" s="452"/>
      <c r="SSU74" s="452"/>
      <c r="SSV74" s="453"/>
      <c r="SSW74" s="452"/>
      <c r="SSX74" s="452"/>
      <c r="SSZ74" s="452"/>
      <c r="STA74" s="452"/>
      <c r="STB74" s="453"/>
      <c r="STC74" s="452"/>
      <c r="STD74" s="452"/>
      <c r="STF74" s="452"/>
      <c r="STG74" s="452"/>
      <c r="STH74" s="453"/>
      <c r="STI74" s="452"/>
      <c r="STJ74" s="452"/>
      <c r="STL74" s="452"/>
      <c r="STM74" s="452"/>
      <c r="STN74" s="453"/>
      <c r="STO74" s="452"/>
      <c r="STP74" s="452"/>
      <c r="STR74" s="452"/>
      <c r="STS74" s="452"/>
      <c r="STT74" s="453"/>
      <c r="STU74" s="452"/>
      <c r="STV74" s="452"/>
      <c r="STX74" s="452"/>
      <c r="STY74" s="452"/>
      <c r="STZ74" s="453"/>
      <c r="SUA74" s="452"/>
      <c r="SUB74" s="452"/>
      <c r="SUD74" s="452"/>
      <c r="SUE74" s="452"/>
      <c r="SUF74" s="453"/>
      <c r="SUG74" s="452"/>
      <c r="SUH74" s="452"/>
      <c r="SUJ74" s="452"/>
      <c r="SUK74" s="452"/>
      <c r="SUL74" s="453"/>
      <c r="SUM74" s="452"/>
      <c r="SUN74" s="452"/>
      <c r="SUP74" s="452"/>
      <c r="SUQ74" s="452"/>
      <c r="SUR74" s="453"/>
      <c r="SUS74" s="452"/>
      <c r="SUT74" s="452"/>
      <c r="SUV74" s="452"/>
      <c r="SUW74" s="452"/>
      <c r="SUX74" s="453"/>
      <c r="SUY74" s="452"/>
      <c r="SUZ74" s="452"/>
      <c r="SVB74" s="452"/>
      <c r="SVC74" s="452"/>
      <c r="SVD74" s="453"/>
      <c r="SVE74" s="452"/>
      <c r="SVF74" s="452"/>
      <c r="SVH74" s="452"/>
      <c r="SVI74" s="452"/>
      <c r="SVJ74" s="453"/>
      <c r="SVK74" s="452"/>
      <c r="SVL74" s="452"/>
      <c r="SVN74" s="452"/>
      <c r="SVO74" s="452"/>
      <c r="SVP74" s="453"/>
      <c r="SVQ74" s="452"/>
      <c r="SVR74" s="452"/>
      <c r="SVT74" s="452"/>
      <c r="SVU74" s="452"/>
      <c r="SVV74" s="453"/>
      <c r="SVW74" s="452"/>
      <c r="SVX74" s="452"/>
      <c r="SVZ74" s="452"/>
      <c r="SWA74" s="452"/>
      <c r="SWB74" s="453"/>
      <c r="SWC74" s="452"/>
      <c r="SWD74" s="452"/>
      <c r="SWF74" s="452"/>
      <c r="SWG74" s="452"/>
      <c r="SWH74" s="453"/>
      <c r="SWI74" s="452"/>
      <c r="SWJ74" s="452"/>
      <c r="SWL74" s="452"/>
      <c r="SWM74" s="452"/>
      <c r="SWN74" s="453"/>
      <c r="SWO74" s="452"/>
      <c r="SWP74" s="452"/>
      <c r="SWR74" s="452"/>
      <c r="SWS74" s="452"/>
      <c r="SWT74" s="453"/>
      <c r="SWU74" s="452"/>
      <c r="SWV74" s="452"/>
      <c r="SWX74" s="452"/>
      <c r="SWY74" s="452"/>
      <c r="SWZ74" s="453"/>
      <c r="SXA74" s="452"/>
      <c r="SXB74" s="452"/>
      <c r="SXD74" s="452"/>
      <c r="SXE74" s="452"/>
      <c r="SXF74" s="453"/>
      <c r="SXG74" s="452"/>
      <c r="SXH74" s="452"/>
      <c r="SXJ74" s="452"/>
      <c r="SXK74" s="452"/>
      <c r="SXL74" s="453"/>
      <c r="SXM74" s="452"/>
      <c r="SXN74" s="452"/>
      <c r="SXP74" s="452"/>
      <c r="SXQ74" s="452"/>
      <c r="SXR74" s="453"/>
      <c r="SXS74" s="452"/>
      <c r="SXT74" s="452"/>
      <c r="SXV74" s="452"/>
      <c r="SXW74" s="452"/>
      <c r="SXX74" s="453"/>
      <c r="SXY74" s="452"/>
      <c r="SXZ74" s="452"/>
      <c r="SYB74" s="452"/>
      <c r="SYC74" s="452"/>
      <c r="SYD74" s="453"/>
      <c r="SYE74" s="452"/>
      <c r="SYF74" s="452"/>
      <c r="SYH74" s="452"/>
      <c r="SYI74" s="452"/>
      <c r="SYJ74" s="453"/>
      <c r="SYK74" s="452"/>
      <c r="SYL74" s="452"/>
      <c r="SYN74" s="452"/>
      <c r="SYO74" s="452"/>
      <c r="SYP74" s="453"/>
      <c r="SYQ74" s="452"/>
      <c r="SYR74" s="452"/>
      <c r="SYT74" s="452"/>
      <c r="SYU74" s="452"/>
      <c r="SYV74" s="453"/>
      <c r="SYW74" s="452"/>
      <c r="SYX74" s="452"/>
      <c r="SYZ74" s="452"/>
      <c r="SZA74" s="452"/>
      <c r="SZB74" s="453"/>
      <c r="SZC74" s="452"/>
      <c r="SZD74" s="452"/>
      <c r="SZF74" s="452"/>
      <c r="SZG74" s="452"/>
      <c r="SZH74" s="453"/>
      <c r="SZI74" s="452"/>
      <c r="SZJ74" s="452"/>
      <c r="SZL74" s="452"/>
      <c r="SZM74" s="452"/>
      <c r="SZN74" s="453"/>
      <c r="SZO74" s="452"/>
      <c r="SZP74" s="452"/>
      <c r="SZR74" s="452"/>
      <c r="SZS74" s="452"/>
      <c r="SZT74" s="453"/>
      <c r="SZU74" s="452"/>
      <c r="SZV74" s="452"/>
      <c r="SZX74" s="452"/>
      <c r="SZY74" s="452"/>
      <c r="SZZ74" s="453"/>
      <c r="TAA74" s="452"/>
      <c r="TAB74" s="452"/>
      <c r="TAD74" s="452"/>
      <c r="TAE74" s="452"/>
      <c r="TAF74" s="453"/>
      <c r="TAG74" s="452"/>
      <c r="TAH74" s="452"/>
      <c r="TAJ74" s="452"/>
      <c r="TAK74" s="452"/>
      <c r="TAL74" s="453"/>
      <c r="TAM74" s="452"/>
      <c r="TAN74" s="452"/>
      <c r="TAP74" s="452"/>
      <c r="TAQ74" s="452"/>
      <c r="TAR74" s="453"/>
      <c r="TAS74" s="452"/>
      <c r="TAT74" s="452"/>
      <c r="TAV74" s="452"/>
      <c r="TAW74" s="452"/>
      <c r="TAX74" s="453"/>
      <c r="TAY74" s="452"/>
      <c r="TAZ74" s="452"/>
      <c r="TBB74" s="452"/>
      <c r="TBC74" s="452"/>
      <c r="TBD74" s="453"/>
      <c r="TBE74" s="452"/>
      <c r="TBF74" s="452"/>
      <c r="TBH74" s="452"/>
      <c r="TBI74" s="452"/>
      <c r="TBJ74" s="453"/>
      <c r="TBK74" s="452"/>
      <c r="TBL74" s="452"/>
      <c r="TBN74" s="452"/>
      <c r="TBO74" s="452"/>
      <c r="TBP74" s="453"/>
      <c r="TBQ74" s="452"/>
      <c r="TBR74" s="452"/>
      <c r="TBT74" s="452"/>
      <c r="TBU74" s="452"/>
      <c r="TBV74" s="453"/>
      <c r="TBW74" s="452"/>
      <c r="TBX74" s="452"/>
      <c r="TBZ74" s="452"/>
      <c r="TCA74" s="452"/>
      <c r="TCB74" s="453"/>
      <c r="TCC74" s="452"/>
      <c r="TCD74" s="452"/>
      <c r="TCF74" s="452"/>
      <c r="TCG74" s="452"/>
      <c r="TCH74" s="453"/>
      <c r="TCI74" s="452"/>
      <c r="TCJ74" s="452"/>
      <c r="TCL74" s="452"/>
      <c r="TCM74" s="452"/>
      <c r="TCN74" s="453"/>
      <c r="TCO74" s="452"/>
      <c r="TCP74" s="452"/>
      <c r="TCR74" s="452"/>
      <c r="TCS74" s="452"/>
      <c r="TCT74" s="453"/>
      <c r="TCU74" s="452"/>
      <c r="TCV74" s="452"/>
      <c r="TCX74" s="452"/>
      <c r="TCY74" s="452"/>
      <c r="TCZ74" s="453"/>
      <c r="TDA74" s="452"/>
      <c r="TDB74" s="452"/>
      <c r="TDD74" s="452"/>
      <c r="TDE74" s="452"/>
      <c r="TDF74" s="453"/>
      <c r="TDG74" s="452"/>
      <c r="TDH74" s="452"/>
      <c r="TDJ74" s="452"/>
      <c r="TDK74" s="452"/>
      <c r="TDL74" s="453"/>
      <c r="TDM74" s="452"/>
      <c r="TDN74" s="452"/>
      <c r="TDP74" s="452"/>
      <c r="TDQ74" s="452"/>
      <c r="TDR74" s="453"/>
      <c r="TDS74" s="452"/>
      <c r="TDT74" s="452"/>
      <c r="TDV74" s="452"/>
      <c r="TDW74" s="452"/>
      <c r="TDX74" s="453"/>
      <c r="TDY74" s="452"/>
      <c r="TDZ74" s="452"/>
      <c r="TEB74" s="452"/>
      <c r="TEC74" s="452"/>
      <c r="TED74" s="453"/>
      <c r="TEE74" s="452"/>
      <c r="TEF74" s="452"/>
      <c r="TEH74" s="452"/>
      <c r="TEI74" s="452"/>
      <c r="TEJ74" s="453"/>
      <c r="TEK74" s="452"/>
      <c r="TEL74" s="452"/>
      <c r="TEN74" s="452"/>
      <c r="TEO74" s="452"/>
      <c r="TEP74" s="453"/>
      <c r="TEQ74" s="452"/>
      <c r="TER74" s="452"/>
      <c r="TET74" s="452"/>
      <c r="TEU74" s="452"/>
      <c r="TEV74" s="453"/>
      <c r="TEW74" s="452"/>
      <c r="TEX74" s="452"/>
      <c r="TEZ74" s="452"/>
      <c r="TFA74" s="452"/>
      <c r="TFB74" s="453"/>
      <c r="TFC74" s="452"/>
      <c r="TFD74" s="452"/>
      <c r="TFF74" s="452"/>
      <c r="TFG74" s="452"/>
      <c r="TFH74" s="453"/>
      <c r="TFI74" s="452"/>
      <c r="TFJ74" s="452"/>
      <c r="TFL74" s="452"/>
      <c r="TFM74" s="452"/>
      <c r="TFN74" s="453"/>
      <c r="TFO74" s="452"/>
      <c r="TFP74" s="452"/>
      <c r="TFR74" s="452"/>
      <c r="TFS74" s="452"/>
      <c r="TFT74" s="453"/>
      <c r="TFU74" s="452"/>
      <c r="TFV74" s="452"/>
      <c r="TFX74" s="452"/>
      <c r="TFY74" s="452"/>
      <c r="TFZ74" s="453"/>
      <c r="TGA74" s="452"/>
      <c r="TGB74" s="452"/>
      <c r="TGD74" s="452"/>
      <c r="TGE74" s="452"/>
      <c r="TGF74" s="453"/>
      <c r="TGG74" s="452"/>
      <c r="TGH74" s="452"/>
      <c r="TGJ74" s="452"/>
      <c r="TGK74" s="452"/>
      <c r="TGL74" s="453"/>
      <c r="TGM74" s="452"/>
      <c r="TGN74" s="452"/>
      <c r="TGP74" s="452"/>
      <c r="TGQ74" s="452"/>
      <c r="TGR74" s="453"/>
      <c r="TGS74" s="452"/>
      <c r="TGT74" s="452"/>
      <c r="TGV74" s="452"/>
      <c r="TGW74" s="452"/>
      <c r="TGX74" s="453"/>
      <c r="TGY74" s="452"/>
      <c r="TGZ74" s="452"/>
      <c r="THB74" s="452"/>
      <c r="THC74" s="452"/>
      <c r="THD74" s="453"/>
      <c r="THE74" s="452"/>
      <c r="THF74" s="452"/>
      <c r="THH74" s="452"/>
      <c r="THI74" s="452"/>
      <c r="THJ74" s="453"/>
      <c r="THK74" s="452"/>
      <c r="THL74" s="452"/>
      <c r="THN74" s="452"/>
      <c r="THO74" s="452"/>
      <c r="THP74" s="453"/>
      <c r="THQ74" s="452"/>
      <c r="THR74" s="452"/>
      <c r="THT74" s="452"/>
      <c r="THU74" s="452"/>
      <c r="THV74" s="453"/>
      <c r="THW74" s="452"/>
      <c r="THX74" s="452"/>
      <c r="THZ74" s="452"/>
      <c r="TIA74" s="452"/>
      <c r="TIB74" s="453"/>
      <c r="TIC74" s="452"/>
      <c r="TID74" s="452"/>
      <c r="TIF74" s="452"/>
      <c r="TIG74" s="452"/>
      <c r="TIH74" s="453"/>
      <c r="TII74" s="452"/>
      <c r="TIJ74" s="452"/>
      <c r="TIL74" s="452"/>
      <c r="TIM74" s="452"/>
      <c r="TIN74" s="453"/>
      <c r="TIO74" s="452"/>
      <c r="TIP74" s="452"/>
      <c r="TIR74" s="452"/>
      <c r="TIS74" s="452"/>
      <c r="TIT74" s="453"/>
      <c r="TIU74" s="452"/>
      <c r="TIV74" s="452"/>
      <c r="TIX74" s="452"/>
      <c r="TIY74" s="452"/>
      <c r="TIZ74" s="453"/>
      <c r="TJA74" s="452"/>
      <c r="TJB74" s="452"/>
      <c r="TJD74" s="452"/>
      <c r="TJE74" s="452"/>
      <c r="TJF74" s="453"/>
      <c r="TJG74" s="452"/>
      <c r="TJH74" s="452"/>
      <c r="TJJ74" s="452"/>
      <c r="TJK74" s="452"/>
      <c r="TJL74" s="453"/>
      <c r="TJM74" s="452"/>
      <c r="TJN74" s="452"/>
      <c r="TJP74" s="452"/>
      <c r="TJQ74" s="452"/>
      <c r="TJR74" s="453"/>
      <c r="TJS74" s="452"/>
      <c r="TJT74" s="452"/>
      <c r="TJV74" s="452"/>
      <c r="TJW74" s="452"/>
      <c r="TJX74" s="453"/>
      <c r="TJY74" s="452"/>
      <c r="TJZ74" s="452"/>
      <c r="TKB74" s="452"/>
      <c r="TKC74" s="452"/>
      <c r="TKD74" s="453"/>
      <c r="TKE74" s="452"/>
      <c r="TKF74" s="452"/>
      <c r="TKH74" s="452"/>
      <c r="TKI74" s="452"/>
      <c r="TKJ74" s="453"/>
      <c r="TKK74" s="452"/>
      <c r="TKL74" s="452"/>
      <c r="TKN74" s="452"/>
      <c r="TKO74" s="452"/>
      <c r="TKP74" s="453"/>
      <c r="TKQ74" s="452"/>
      <c r="TKR74" s="452"/>
      <c r="TKT74" s="452"/>
      <c r="TKU74" s="452"/>
      <c r="TKV74" s="453"/>
      <c r="TKW74" s="452"/>
      <c r="TKX74" s="452"/>
      <c r="TKZ74" s="452"/>
      <c r="TLA74" s="452"/>
      <c r="TLB74" s="453"/>
      <c r="TLC74" s="452"/>
      <c r="TLD74" s="452"/>
      <c r="TLF74" s="452"/>
      <c r="TLG74" s="452"/>
      <c r="TLH74" s="453"/>
      <c r="TLI74" s="452"/>
      <c r="TLJ74" s="452"/>
      <c r="TLL74" s="452"/>
      <c r="TLM74" s="452"/>
      <c r="TLN74" s="453"/>
      <c r="TLO74" s="452"/>
      <c r="TLP74" s="452"/>
      <c r="TLR74" s="452"/>
      <c r="TLS74" s="452"/>
      <c r="TLT74" s="453"/>
      <c r="TLU74" s="452"/>
      <c r="TLV74" s="452"/>
      <c r="TLX74" s="452"/>
      <c r="TLY74" s="452"/>
      <c r="TLZ74" s="453"/>
      <c r="TMA74" s="452"/>
      <c r="TMB74" s="452"/>
      <c r="TMD74" s="452"/>
      <c r="TME74" s="452"/>
      <c r="TMF74" s="453"/>
      <c r="TMG74" s="452"/>
      <c r="TMH74" s="452"/>
      <c r="TMJ74" s="452"/>
      <c r="TMK74" s="452"/>
      <c r="TML74" s="453"/>
      <c r="TMM74" s="452"/>
      <c r="TMN74" s="452"/>
      <c r="TMP74" s="452"/>
      <c r="TMQ74" s="452"/>
      <c r="TMR74" s="453"/>
      <c r="TMS74" s="452"/>
      <c r="TMT74" s="452"/>
      <c r="TMV74" s="452"/>
      <c r="TMW74" s="452"/>
      <c r="TMX74" s="453"/>
      <c r="TMY74" s="452"/>
      <c r="TMZ74" s="452"/>
      <c r="TNB74" s="452"/>
      <c r="TNC74" s="452"/>
      <c r="TND74" s="453"/>
      <c r="TNE74" s="452"/>
      <c r="TNF74" s="452"/>
      <c r="TNH74" s="452"/>
      <c r="TNI74" s="452"/>
      <c r="TNJ74" s="453"/>
      <c r="TNK74" s="452"/>
      <c r="TNL74" s="452"/>
      <c r="TNN74" s="452"/>
      <c r="TNO74" s="452"/>
      <c r="TNP74" s="453"/>
      <c r="TNQ74" s="452"/>
      <c r="TNR74" s="452"/>
      <c r="TNT74" s="452"/>
      <c r="TNU74" s="452"/>
      <c r="TNV74" s="453"/>
      <c r="TNW74" s="452"/>
      <c r="TNX74" s="452"/>
      <c r="TNZ74" s="452"/>
      <c r="TOA74" s="452"/>
      <c r="TOB74" s="453"/>
      <c r="TOC74" s="452"/>
      <c r="TOD74" s="452"/>
      <c r="TOF74" s="452"/>
      <c r="TOG74" s="452"/>
      <c r="TOH74" s="453"/>
      <c r="TOI74" s="452"/>
      <c r="TOJ74" s="452"/>
      <c r="TOL74" s="452"/>
      <c r="TOM74" s="452"/>
      <c r="TON74" s="453"/>
      <c r="TOO74" s="452"/>
      <c r="TOP74" s="452"/>
      <c r="TOR74" s="452"/>
      <c r="TOS74" s="452"/>
      <c r="TOT74" s="453"/>
      <c r="TOU74" s="452"/>
      <c r="TOV74" s="452"/>
      <c r="TOX74" s="452"/>
      <c r="TOY74" s="452"/>
      <c r="TOZ74" s="453"/>
      <c r="TPA74" s="452"/>
      <c r="TPB74" s="452"/>
      <c r="TPD74" s="452"/>
      <c r="TPE74" s="452"/>
      <c r="TPF74" s="453"/>
      <c r="TPG74" s="452"/>
      <c r="TPH74" s="452"/>
      <c r="TPJ74" s="452"/>
      <c r="TPK74" s="452"/>
      <c r="TPL74" s="453"/>
      <c r="TPM74" s="452"/>
      <c r="TPN74" s="452"/>
      <c r="TPP74" s="452"/>
      <c r="TPQ74" s="452"/>
      <c r="TPR74" s="453"/>
      <c r="TPS74" s="452"/>
      <c r="TPT74" s="452"/>
      <c r="TPV74" s="452"/>
      <c r="TPW74" s="452"/>
      <c r="TPX74" s="453"/>
      <c r="TPY74" s="452"/>
      <c r="TPZ74" s="452"/>
      <c r="TQB74" s="452"/>
      <c r="TQC74" s="452"/>
      <c r="TQD74" s="453"/>
      <c r="TQE74" s="452"/>
      <c r="TQF74" s="452"/>
      <c r="TQH74" s="452"/>
      <c r="TQI74" s="452"/>
      <c r="TQJ74" s="453"/>
      <c r="TQK74" s="452"/>
      <c r="TQL74" s="452"/>
      <c r="TQN74" s="452"/>
      <c r="TQO74" s="452"/>
      <c r="TQP74" s="453"/>
      <c r="TQQ74" s="452"/>
      <c r="TQR74" s="452"/>
      <c r="TQT74" s="452"/>
      <c r="TQU74" s="452"/>
      <c r="TQV74" s="453"/>
      <c r="TQW74" s="452"/>
      <c r="TQX74" s="452"/>
      <c r="TQZ74" s="452"/>
      <c r="TRA74" s="452"/>
      <c r="TRB74" s="453"/>
      <c r="TRC74" s="452"/>
      <c r="TRD74" s="452"/>
      <c r="TRF74" s="452"/>
      <c r="TRG74" s="452"/>
      <c r="TRH74" s="453"/>
      <c r="TRI74" s="452"/>
      <c r="TRJ74" s="452"/>
      <c r="TRL74" s="452"/>
      <c r="TRM74" s="452"/>
      <c r="TRN74" s="453"/>
      <c r="TRO74" s="452"/>
      <c r="TRP74" s="452"/>
      <c r="TRR74" s="452"/>
      <c r="TRS74" s="452"/>
      <c r="TRT74" s="453"/>
      <c r="TRU74" s="452"/>
      <c r="TRV74" s="452"/>
      <c r="TRX74" s="452"/>
      <c r="TRY74" s="452"/>
      <c r="TRZ74" s="453"/>
      <c r="TSA74" s="452"/>
      <c r="TSB74" s="452"/>
      <c r="TSD74" s="452"/>
      <c r="TSE74" s="452"/>
      <c r="TSF74" s="453"/>
      <c r="TSG74" s="452"/>
      <c r="TSH74" s="452"/>
      <c r="TSJ74" s="452"/>
      <c r="TSK74" s="452"/>
      <c r="TSL74" s="453"/>
      <c r="TSM74" s="452"/>
      <c r="TSN74" s="452"/>
      <c r="TSP74" s="452"/>
      <c r="TSQ74" s="452"/>
      <c r="TSR74" s="453"/>
      <c r="TSS74" s="452"/>
      <c r="TST74" s="452"/>
      <c r="TSV74" s="452"/>
      <c r="TSW74" s="452"/>
      <c r="TSX74" s="453"/>
      <c r="TSY74" s="452"/>
      <c r="TSZ74" s="452"/>
      <c r="TTB74" s="452"/>
      <c r="TTC74" s="452"/>
      <c r="TTD74" s="453"/>
      <c r="TTE74" s="452"/>
      <c r="TTF74" s="452"/>
      <c r="TTH74" s="452"/>
      <c r="TTI74" s="452"/>
      <c r="TTJ74" s="453"/>
      <c r="TTK74" s="452"/>
      <c r="TTL74" s="452"/>
      <c r="TTN74" s="452"/>
      <c r="TTO74" s="452"/>
      <c r="TTP74" s="453"/>
      <c r="TTQ74" s="452"/>
      <c r="TTR74" s="452"/>
      <c r="TTT74" s="452"/>
      <c r="TTU74" s="452"/>
      <c r="TTV74" s="453"/>
      <c r="TTW74" s="452"/>
      <c r="TTX74" s="452"/>
      <c r="TTZ74" s="452"/>
      <c r="TUA74" s="452"/>
      <c r="TUB74" s="453"/>
      <c r="TUC74" s="452"/>
      <c r="TUD74" s="452"/>
      <c r="TUF74" s="452"/>
      <c r="TUG74" s="452"/>
      <c r="TUH74" s="453"/>
      <c r="TUI74" s="452"/>
      <c r="TUJ74" s="452"/>
      <c r="TUL74" s="452"/>
      <c r="TUM74" s="452"/>
      <c r="TUN74" s="453"/>
      <c r="TUO74" s="452"/>
      <c r="TUP74" s="452"/>
      <c r="TUR74" s="452"/>
      <c r="TUS74" s="452"/>
      <c r="TUT74" s="453"/>
      <c r="TUU74" s="452"/>
      <c r="TUV74" s="452"/>
      <c r="TUX74" s="452"/>
      <c r="TUY74" s="452"/>
      <c r="TUZ74" s="453"/>
      <c r="TVA74" s="452"/>
      <c r="TVB74" s="452"/>
      <c r="TVD74" s="452"/>
      <c r="TVE74" s="452"/>
      <c r="TVF74" s="453"/>
      <c r="TVG74" s="452"/>
      <c r="TVH74" s="452"/>
      <c r="TVJ74" s="452"/>
      <c r="TVK74" s="452"/>
      <c r="TVL74" s="453"/>
      <c r="TVM74" s="452"/>
      <c r="TVN74" s="452"/>
      <c r="TVP74" s="452"/>
      <c r="TVQ74" s="452"/>
      <c r="TVR74" s="453"/>
      <c r="TVS74" s="452"/>
      <c r="TVT74" s="452"/>
      <c r="TVV74" s="452"/>
      <c r="TVW74" s="452"/>
      <c r="TVX74" s="453"/>
      <c r="TVY74" s="452"/>
      <c r="TVZ74" s="452"/>
      <c r="TWB74" s="452"/>
      <c r="TWC74" s="452"/>
      <c r="TWD74" s="453"/>
      <c r="TWE74" s="452"/>
      <c r="TWF74" s="452"/>
      <c r="TWH74" s="452"/>
      <c r="TWI74" s="452"/>
      <c r="TWJ74" s="453"/>
      <c r="TWK74" s="452"/>
      <c r="TWL74" s="452"/>
      <c r="TWN74" s="452"/>
      <c r="TWO74" s="452"/>
      <c r="TWP74" s="453"/>
      <c r="TWQ74" s="452"/>
      <c r="TWR74" s="452"/>
      <c r="TWT74" s="452"/>
      <c r="TWU74" s="452"/>
      <c r="TWV74" s="453"/>
      <c r="TWW74" s="452"/>
      <c r="TWX74" s="452"/>
      <c r="TWZ74" s="452"/>
      <c r="TXA74" s="452"/>
      <c r="TXB74" s="453"/>
      <c r="TXC74" s="452"/>
      <c r="TXD74" s="452"/>
      <c r="TXF74" s="452"/>
      <c r="TXG74" s="452"/>
      <c r="TXH74" s="453"/>
      <c r="TXI74" s="452"/>
      <c r="TXJ74" s="452"/>
      <c r="TXL74" s="452"/>
      <c r="TXM74" s="452"/>
      <c r="TXN74" s="453"/>
      <c r="TXO74" s="452"/>
      <c r="TXP74" s="452"/>
      <c r="TXR74" s="452"/>
      <c r="TXS74" s="452"/>
      <c r="TXT74" s="453"/>
      <c r="TXU74" s="452"/>
      <c r="TXV74" s="452"/>
      <c r="TXX74" s="452"/>
      <c r="TXY74" s="452"/>
      <c r="TXZ74" s="453"/>
      <c r="TYA74" s="452"/>
      <c r="TYB74" s="452"/>
      <c r="TYD74" s="452"/>
      <c r="TYE74" s="452"/>
      <c r="TYF74" s="453"/>
      <c r="TYG74" s="452"/>
      <c r="TYH74" s="452"/>
      <c r="TYJ74" s="452"/>
      <c r="TYK74" s="452"/>
      <c r="TYL74" s="453"/>
      <c r="TYM74" s="452"/>
      <c r="TYN74" s="452"/>
      <c r="TYP74" s="452"/>
      <c r="TYQ74" s="452"/>
      <c r="TYR74" s="453"/>
      <c r="TYS74" s="452"/>
      <c r="TYT74" s="452"/>
      <c r="TYV74" s="452"/>
      <c r="TYW74" s="452"/>
      <c r="TYX74" s="453"/>
      <c r="TYY74" s="452"/>
      <c r="TYZ74" s="452"/>
      <c r="TZB74" s="452"/>
      <c r="TZC74" s="452"/>
      <c r="TZD74" s="453"/>
      <c r="TZE74" s="452"/>
      <c r="TZF74" s="452"/>
      <c r="TZH74" s="452"/>
      <c r="TZI74" s="452"/>
      <c r="TZJ74" s="453"/>
      <c r="TZK74" s="452"/>
      <c r="TZL74" s="452"/>
      <c r="TZN74" s="452"/>
      <c r="TZO74" s="452"/>
      <c r="TZP74" s="453"/>
      <c r="TZQ74" s="452"/>
      <c r="TZR74" s="452"/>
      <c r="TZT74" s="452"/>
      <c r="TZU74" s="452"/>
      <c r="TZV74" s="453"/>
      <c r="TZW74" s="452"/>
      <c r="TZX74" s="452"/>
      <c r="TZZ74" s="452"/>
      <c r="UAA74" s="452"/>
      <c r="UAB74" s="453"/>
      <c r="UAC74" s="452"/>
      <c r="UAD74" s="452"/>
      <c r="UAF74" s="452"/>
      <c r="UAG74" s="452"/>
      <c r="UAH74" s="453"/>
      <c r="UAI74" s="452"/>
      <c r="UAJ74" s="452"/>
      <c r="UAL74" s="452"/>
      <c r="UAM74" s="452"/>
      <c r="UAN74" s="453"/>
      <c r="UAO74" s="452"/>
      <c r="UAP74" s="452"/>
      <c r="UAR74" s="452"/>
      <c r="UAS74" s="452"/>
      <c r="UAT74" s="453"/>
      <c r="UAU74" s="452"/>
      <c r="UAV74" s="452"/>
      <c r="UAX74" s="452"/>
      <c r="UAY74" s="452"/>
      <c r="UAZ74" s="453"/>
      <c r="UBA74" s="452"/>
      <c r="UBB74" s="452"/>
      <c r="UBD74" s="452"/>
      <c r="UBE74" s="452"/>
      <c r="UBF74" s="453"/>
      <c r="UBG74" s="452"/>
      <c r="UBH74" s="452"/>
      <c r="UBJ74" s="452"/>
      <c r="UBK74" s="452"/>
      <c r="UBL74" s="453"/>
      <c r="UBM74" s="452"/>
      <c r="UBN74" s="452"/>
      <c r="UBP74" s="452"/>
      <c r="UBQ74" s="452"/>
      <c r="UBR74" s="453"/>
      <c r="UBS74" s="452"/>
      <c r="UBT74" s="452"/>
      <c r="UBV74" s="452"/>
      <c r="UBW74" s="452"/>
      <c r="UBX74" s="453"/>
      <c r="UBY74" s="452"/>
      <c r="UBZ74" s="452"/>
      <c r="UCB74" s="452"/>
      <c r="UCC74" s="452"/>
      <c r="UCD74" s="453"/>
      <c r="UCE74" s="452"/>
      <c r="UCF74" s="452"/>
      <c r="UCH74" s="452"/>
      <c r="UCI74" s="452"/>
      <c r="UCJ74" s="453"/>
      <c r="UCK74" s="452"/>
      <c r="UCL74" s="452"/>
      <c r="UCN74" s="452"/>
      <c r="UCO74" s="452"/>
      <c r="UCP74" s="453"/>
      <c r="UCQ74" s="452"/>
      <c r="UCR74" s="452"/>
      <c r="UCT74" s="452"/>
      <c r="UCU74" s="452"/>
      <c r="UCV74" s="453"/>
      <c r="UCW74" s="452"/>
      <c r="UCX74" s="452"/>
      <c r="UCZ74" s="452"/>
      <c r="UDA74" s="452"/>
      <c r="UDB74" s="453"/>
      <c r="UDC74" s="452"/>
      <c r="UDD74" s="452"/>
      <c r="UDF74" s="452"/>
      <c r="UDG74" s="452"/>
      <c r="UDH74" s="453"/>
      <c r="UDI74" s="452"/>
      <c r="UDJ74" s="452"/>
      <c r="UDL74" s="452"/>
      <c r="UDM74" s="452"/>
      <c r="UDN74" s="453"/>
      <c r="UDO74" s="452"/>
      <c r="UDP74" s="452"/>
      <c r="UDR74" s="452"/>
      <c r="UDS74" s="452"/>
      <c r="UDT74" s="453"/>
      <c r="UDU74" s="452"/>
      <c r="UDV74" s="452"/>
      <c r="UDX74" s="452"/>
      <c r="UDY74" s="452"/>
      <c r="UDZ74" s="453"/>
      <c r="UEA74" s="452"/>
      <c r="UEB74" s="452"/>
      <c r="UED74" s="452"/>
      <c r="UEE74" s="452"/>
      <c r="UEF74" s="453"/>
      <c r="UEG74" s="452"/>
      <c r="UEH74" s="452"/>
      <c r="UEJ74" s="452"/>
      <c r="UEK74" s="452"/>
      <c r="UEL74" s="453"/>
      <c r="UEM74" s="452"/>
      <c r="UEN74" s="452"/>
      <c r="UEP74" s="452"/>
      <c r="UEQ74" s="452"/>
      <c r="UER74" s="453"/>
      <c r="UES74" s="452"/>
      <c r="UET74" s="452"/>
      <c r="UEV74" s="452"/>
      <c r="UEW74" s="452"/>
      <c r="UEX74" s="453"/>
      <c r="UEY74" s="452"/>
      <c r="UEZ74" s="452"/>
      <c r="UFB74" s="452"/>
      <c r="UFC74" s="452"/>
      <c r="UFD74" s="453"/>
      <c r="UFE74" s="452"/>
      <c r="UFF74" s="452"/>
      <c r="UFH74" s="452"/>
      <c r="UFI74" s="452"/>
      <c r="UFJ74" s="453"/>
      <c r="UFK74" s="452"/>
      <c r="UFL74" s="452"/>
      <c r="UFN74" s="452"/>
      <c r="UFO74" s="452"/>
      <c r="UFP74" s="453"/>
      <c r="UFQ74" s="452"/>
      <c r="UFR74" s="452"/>
      <c r="UFT74" s="452"/>
      <c r="UFU74" s="452"/>
      <c r="UFV74" s="453"/>
      <c r="UFW74" s="452"/>
      <c r="UFX74" s="452"/>
      <c r="UFZ74" s="452"/>
      <c r="UGA74" s="452"/>
      <c r="UGB74" s="453"/>
      <c r="UGC74" s="452"/>
      <c r="UGD74" s="452"/>
      <c r="UGF74" s="452"/>
      <c r="UGG74" s="452"/>
      <c r="UGH74" s="453"/>
      <c r="UGI74" s="452"/>
      <c r="UGJ74" s="452"/>
      <c r="UGL74" s="452"/>
      <c r="UGM74" s="452"/>
      <c r="UGN74" s="453"/>
      <c r="UGO74" s="452"/>
      <c r="UGP74" s="452"/>
      <c r="UGR74" s="452"/>
      <c r="UGS74" s="452"/>
      <c r="UGT74" s="453"/>
      <c r="UGU74" s="452"/>
      <c r="UGV74" s="452"/>
      <c r="UGX74" s="452"/>
      <c r="UGY74" s="452"/>
      <c r="UGZ74" s="453"/>
      <c r="UHA74" s="452"/>
      <c r="UHB74" s="452"/>
      <c r="UHD74" s="452"/>
      <c r="UHE74" s="452"/>
      <c r="UHF74" s="453"/>
      <c r="UHG74" s="452"/>
      <c r="UHH74" s="452"/>
      <c r="UHJ74" s="452"/>
      <c r="UHK74" s="452"/>
      <c r="UHL74" s="453"/>
      <c r="UHM74" s="452"/>
      <c r="UHN74" s="452"/>
      <c r="UHP74" s="452"/>
      <c r="UHQ74" s="452"/>
      <c r="UHR74" s="453"/>
      <c r="UHS74" s="452"/>
      <c r="UHT74" s="452"/>
      <c r="UHV74" s="452"/>
      <c r="UHW74" s="452"/>
      <c r="UHX74" s="453"/>
      <c r="UHY74" s="452"/>
      <c r="UHZ74" s="452"/>
      <c r="UIB74" s="452"/>
      <c r="UIC74" s="452"/>
      <c r="UID74" s="453"/>
      <c r="UIE74" s="452"/>
      <c r="UIF74" s="452"/>
      <c r="UIH74" s="452"/>
      <c r="UII74" s="452"/>
      <c r="UIJ74" s="453"/>
      <c r="UIK74" s="452"/>
      <c r="UIL74" s="452"/>
      <c r="UIN74" s="452"/>
      <c r="UIO74" s="452"/>
      <c r="UIP74" s="453"/>
      <c r="UIQ74" s="452"/>
      <c r="UIR74" s="452"/>
      <c r="UIT74" s="452"/>
      <c r="UIU74" s="452"/>
      <c r="UIV74" s="453"/>
      <c r="UIW74" s="452"/>
      <c r="UIX74" s="452"/>
      <c r="UIZ74" s="452"/>
      <c r="UJA74" s="452"/>
      <c r="UJB74" s="453"/>
      <c r="UJC74" s="452"/>
      <c r="UJD74" s="452"/>
      <c r="UJF74" s="452"/>
      <c r="UJG74" s="452"/>
      <c r="UJH74" s="453"/>
      <c r="UJI74" s="452"/>
      <c r="UJJ74" s="452"/>
      <c r="UJL74" s="452"/>
      <c r="UJM74" s="452"/>
      <c r="UJN74" s="453"/>
      <c r="UJO74" s="452"/>
      <c r="UJP74" s="452"/>
      <c r="UJR74" s="452"/>
      <c r="UJS74" s="452"/>
      <c r="UJT74" s="453"/>
      <c r="UJU74" s="452"/>
      <c r="UJV74" s="452"/>
      <c r="UJX74" s="452"/>
      <c r="UJY74" s="452"/>
      <c r="UJZ74" s="453"/>
      <c r="UKA74" s="452"/>
      <c r="UKB74" s="452"/>
      <c r="UKD74" s="452"/>
      <c r="UKE74" s="452"/>
      <c r="UKF74" s="453"/>
      <c r="UKG74" s="452"/>
      <c r="UKH74" s="452"/>
      <c r="UKJ74" s="452"/>
      <c r="UKK74" s="452"/>
      <c r="UKL74" s="453"/>
      <c r="UKM74" s="452"/>
      <c r="UKN74" s="452"/>
      <c r="UKP74" s="452"/>
      <c r="UKQ74" s="452"/>
      <c r="UKR74" s="453"/>
      <c r="UKS74" s="452"/>
      <c r="UKT74" s="452"/>
      <c r="UKV74" s="452"/>
      <c r="UKW74" s="452"/>
      <c r="UKX74" s="453"/>
      <c r="UKY74" s="452"/>
      <c r="UKZ74" s="452"/>
      <c r="ULB74" s="452"/>
      <c r="ULC74" s="452"/>
      <c r="ULD74" s="453"/>
      <c r="ULE74" s="452"/>
      <c r="ULF74" s="452"/>
      <c r="ULH74" s="452"/>
      <c r="ULI74" s="452"/>
      <c r="ULJ74" s="453"/>
      <c r="ULK74" s="452"/>
      <c r="ULL74" s="452"/>
      <c r="ULN74" s="452"/>
      <c r="ULO74" s="452"/>
      <c r="ULP74" s="453"/>
      <c r="ULQ74" s="452"/>
      <c r="ULR74" s="452"/>
      <c r="ULT74" s="452"/>
      <c r="ULU74" s="452"/>
      <c r="ULV74" s="453"/>
      <c r="ULW74" s="452"/>
      <c r="ULX74" s="452"/>
      <c r="ULZ74" s="452"/>
      <c r="UMA74" s="452"/>
      <c r="UMB74" s="453"/>
      <c r="UMC74" s="452"/>
      <c r="UMD74" s="452"/>
      <c r="UMF74" s="452"/>
      <c r="UMG74" s="452"/>
      <c r="UMH74" s="453"/>
      <c r="UMI74" s="452"/>
      <c r="UMJ74" s="452"/>
      <c r="UML74" s="452"/>
      <c r="UMM74" s="452"/>
      <c r="UMN74" s="453"/>
      <c r="UMO74" s="452"/>
      <c r="UMP74" s="452"/>
      <c r="UMR74" s="452"/>
      <c r="UMS74" s="452"/>
      <c r="UMT74" s="453"/>
      <c r="UMU74" s="452"/>
      <c r="UMV74" s="452"/>
      <c r="UMX74" s="452"/>
      <c r="UMY74" s="452"/>
      <c r="UMZ74" s="453"/>
      <c r="UNA74" s="452"/>
      <c r="UNB74" s="452"/>
      <c r="UND74" s="452"/>
      <c r="UNE74" s="452"/>
      <c r="UNF74" s="453"/>
      <c r="UNG74" s="452"/>
      <c r="UNH74" s="452"/>
      <c r="UNJ74" s="452"/>
      <c r="UNK74" s="452"/>
      <c r="UNL74" s="453"/>
      <c r="UNM74" s="452"/>
      <c r="UNN74" s="452"/>
      <c r="UNP74" s="452"/>
      <c r="UNQ74" s="452"/>
      <c r="UNR74" s="453"/>
      <c r="UNS74" s="452"/>
      <c r="UNT74" s="452"/>
      <c r="UNV74" s="452"/>
      <c r="UNW74" s="452"/>
      <c r="UNX74" s="453"/>
      <c r="UNY74" s="452"/>
      <c r="UNZ74" s="452"/>
      <c r="UOB74" s="452"/>
      <c r="UOC74" s="452"/>
      <c r="UOD74" s="453"/>
      <c r="UOE74" s="452"/>
      <c r="UOF74" s="452"/>
      <c r="UOH74" s="452"/>
      <c r="UOI74" s="452"/>
      <c r="UOJ74" s="453"/>
      <c r="UOK74" s="452"/>
      <c r="UOL74" s="452"/>
      <c r="UON74" s="452"/>
      <c r="UOO74" s="452"/>
      <c r="UOP74" s="453"/>
      <c r="UOQ74" s="452"/>
      <c r="UOR74" s="452"/>
      <c r="UOT74" s="452"/>
      <c r="UOU74" s="452"/>
      <c r="UOV74" s="453"/>
      <c r="UOW74" s="452"/>
      <c r="UOX74" s="452"/>
      <c r="UOZ74" s="452"/>
      <c r="UPA74" s="452"/>
      <c r="UPB74" s="453"/>
      <c r="UPC74" s="452"/>
      <c r="UPD74" s="452"/>
      <c r="UPF74" s="452"/>
      <c r="UPG74" s="452"/>
      <c r="UPH74" s="453"/>
      <c r="UPI74" s="452"/>
      <c r="UPJ74" s="452"/>
      <c r="UPL74" s="452"/>
      <c r="UPM74" s="452"/>
      <c r="UPN74" s="453"/>
      <c r="UPO74" s="452"/>
      <c r="UPP74" s="452"/>
      <c r="UPR74" s="452"/>
      <c r="UPS74" s="452"/>
      <c r="UPT74" s="453"/>
      <c r="UPU74" s="452"/>
      <c r="UPV74" s="452"/>
      <c r="UPX74" s="452"/>
      <c r="UPY74" s="452"/>
      <c r="UPZ74" s="453"/>
      <c r="UQA74" s="452"/>
      <c r="UQB74" s="452"/>
      <c r="UQD74" s="452"/>
      <c r="UQE74" s="452"/>
      <c r="UQF74" s="453"/>
      <c r="UQG74" s="452"/>
      <c r="UQH74" s="452"/>
      <c r="UQJ74" s="452"/>
      <c r="UQK74" s="452"/>
      <c r="UQL74" s="453"/>
      <c r="UQM74" s="452"/>
      <c r="UQN74" s="452"/>
      <c r="UQP74" s="452"/>
      <c r="UQQ74" s="452"/>
      <c r="UQR74" s="453"/>
      <c r="UQS74" s="452"/>
      <c r="UQT74" s="452"/>
      <c r="UQV74" s="452"/>
      <c r="UQW74" s="452"/>
      <c r="UQX74" s="453"/>
      <c r="UQY74" s="452"/>
      <c r="UQZ74" s="452"/>
      <c r="URB74" s="452"/>
      <c r="URC74" s="452"/>
      <c r="URD74" s="453"/>
      <c r="URE74" s="452"/>
      <c r="URF74" s="452"/>
      <c r="URH74" s="452"/>
      <c r="URI74" s="452"/>
      <c r="URJ74" s="453"/>
      <c r="URK74" s="452"/>
      <c r="URL74" s="452"/>
      <c r="URN74" s="452"/>
      <c r="URO74" s="452"/>
      <c r="URP74" s="453"/>
      <c r="URQ74" s="452"/>
      <c r="URR74" s="452"/>
      <c r="URT74" s="452"/>
      <c r="URU74" s="452"/>
      <c r="URV74" s="453"/>
      <c r="URW74" s="452"/>
      <c r="URX74" s="452"/>
      <c r="URZ74" s="452"/>
      <c r="USA74" s="452"/>
      <c r="USB74" s="453"/>
      <c r="USC74" s="452"/>
      <c r="USD74" s="452"/>
      <c r="USF74" s="452"/>
      <c r="USG74" s="452"/>
      <c r="USH74" s="453"/>
      <c r="USI74" s="452"/>
      <c r="USJ74" s="452"/>
      <c r="USL74" s="452"/>
      <c r="USM74" s="452"/>
      <c r="USN74" s="453"/>
      <c r="USO74" s="452"/>
      <c r="USP74" s="452"/>
      <c r="USR74" s="452"/>
      <c r="USS74" s="452"/>
      <c r="UST74" s="453"/>
      <c r="USU74" s="452"/>
      <c r="USV74" s="452"/>
      <c r="USX74" s="452"/>
      <c r="USY74" s="452"/>
      <c r="USZ74" s="453"/>
      <c r="UTA74" s="452"/>
      <c r="UTB74" s="452"/>
      <c r="UTD74" s="452"/>
      <c r="UTE74" s="452"/>
      <c r="UTF74" s="453"/>
      <c r="UTG74" s="452"/>
      <c r="UTH74" s="452"/>
      <c r="UTJ74" s="452"/>
      <c r="UTK74" s="452"/>
      <c r="UTL74" s="453"/>
      <c r="UTM74" s="452"/>
      <c r="UTN74" s="452"/>
      <c r="UTP74" s="452"/>
      <c r="UTQ74" s="452"/>
      <c r="UTR74" s="453"/>
      <c r="UTS74" s="452"/>
      <c r="UTT74" s="452"/>
      <c r="UTV74" s="452"/>
      <c r="UTW74" s="452"/>
      <c r="UTX74" s="453"/>
      <c r="UTY74" s="452"/>
      <c r="UTZ74" s="452"/>
      <c r="UUB74" s="452"/>
      <c r="UUC74" s="452"/>
      <c r="UUD74" s="453"/>
      <c r="UUE74" s="452"/>
      <c r="UUF74" s="452"/>
      <c r="UUH74" s="452"/>
      <c r="UUI74" s="452"/>
      <c r="UUJ74" s="453"/>
      <c r="UUK74" s="452"/>
      <c r="UUL74" s="452"/>
      <c r="UUN74" s="452"/>
      <c r="UUO74" s="452"/>
      <c r="UUP74" s="453"/>
      <c r="UUQ74" s="452"/>
      <c r="UUR74" s="452"/>
      <c r="UUT74" s="452"/>
      <c r="UUU74" s="452"/>
      <c r="UUV74" s="453"/>
      <c r="UUW74" s="452"/>
      <c r="UUX74" s="452"/>
      <c r="UUZ74" s="452"/>
      <c r="UVA74" s="452"/>
      <c r="UVB74" s="453"/>
      <c r="UVC74" s="452"/>
      <c r="UVD74" s="452"/>
      <c r="UVF74" s="452"/>
      <c r="UVG74" s="452"/>
      <c r="UVH74" s="453"/>
      <c r="UVI74" s="452"/>
      <c r="UVJ74" s="452"/>
      <c r="UVL74" s="452"/>
      <c r="UVM74" s="452"/>
      <c r="UVN74" s="453"/>
      <c r="UVO74" s="452"/>
      <c r="UVP74" s="452"/>
      <c r="UVR74" s="452"/>
      <c r="UVS74" s="452"/>
      <c r="UVT74" s="453"/>
      <c r="UVU74" s="452"/>
      <c r="UVV74" s="452"/>
      <c r="UVX74" s="452"/>
      <c r="UVY74" s="452"/>
      <c r="UVZ74" s="453"/>
      <c r="UWA74" s="452"/>
      <c r="UWB74" s="452"/>
      <c r="UWD74" s="452"/>
      <c r="UWE74" s="452"/>
      <c r="UWF74" s="453"/>
      <c r="UWG74" s="452"/>
      <c r="UWH74" s="452"/>
      <c r="UWJ74" s="452"/>
      <c r="UWK74" s="452"/>
      <c r="UWL74" s="453"/>
      <c r="UWM74" s="452"/>
      <c r="UWN74" s="452"/>
      <c r="UWP74" s="452"/>
      <c r="UWQ74" s="452"/>
      <c r="UWR74" s="453"/>
      <c r="UWS74" s="452"/>
      <c r="UWT74" s="452"/>
      <c r="UWV74" s="452"/>
      <c r="UWW74" s="452"/>
      <c r="UWX74" s="453"/>
      <c r="UWY74" s="452"/>
      <c r="UWZ74" s="452"/>
      <c r="UXB74" s="452"/>
      <c r="UXC74" s="452"/>
      <c r="UXD74" s="453"/>
      <c r="UXE74" s="452"/>
      <c r="UXF74" s="452"/>
      <c r="UXH74" s="452"/>
      <c r="UXI74" s="452"/>
      <c r="UXJ74" s="453"/>
      <c r="UXK74" s="452"/>
      <c r="UXL74" s="452"/>
      <c r="UXN74" s="452"/>
      <c r="UXO74" s="452"/>
      <c r="UXP74" s="453"/>
      <c r="UXQ74" s="452"/>
      <c r="UXR74" s="452"/>
      <c r="UXT74" s="452"/>
      <c r="UXU74" s="452"/>
      <c r="UXV74" s="453"/>
      <c r="UXW74" s="452"/>
      <c r="UXX74" s="452"/>
      <c r="UXZ74" s="452"/>
      <c r="UYA74" s="452"/>
      <c r="UYB74" s="453"/>
      <c r="UYC74" s="452"/>
      <c r="UYD74" s="452"/>
      <c r="UYF74" s="452"/>
      <c r="UYG74" s="452"/>
      <c r="UYH74" s="453"/>
      <c r="UYI74" s="452"/>
      <c r="UYJ74" s="452"/>
      <c r="UYL74" s="452"/>
      <c r="UYM74" s="452"/>
      <c r="UYN74" s="453"/>
      <c r="UYO74" s="452"/>
      <c r="UYP74" s="452"/>
      <c r="UYR74" s="452"/>
      <c r="UYS74" s="452"/>
      <c r="UYT74" s="453"/>
      <c r="UYU74" s="452"/>
      <c r="UYV74" s="452"/>
      <c r="UYX74" s="452"/>
      <c r="UYY74" s="452"/>
      <c r="UYZ74" s="453"/>
      <c r="UZA74" s="452"/>
      <c r="UZB74" s="452"/>
      <c r="UZD74" s="452"/>
      <c r="UZE74" s="452"/>
      <c r="UZF74" s="453"/>
      <c r="UZG74" s="452"/>
      <c r="UZH74" s="452"/>
      <c r="UZJ74" s="452"/>
      <c r="UZK74" s="452"/>
      <c r="UZL74" s="453"/>
      <c r="UZM74" s="452"/>
      <c r="UZN74" s="452"/>
      <c r="UZP74" s="452"/>
      <c r="UZQ74" s="452"/>
      <c r="UZR74" s="453"/>
      <c r="UZS74" s="452"/>
      <c r="UZT74" s="452"/>
      <c r="UZV74" s="452"/>
      <c r="UZW74" s="452"/>
      <c r="UZX74" s="453"/>
      <c r="UZY74" s="452"/>
      <c r="UZZ74" s="452"/>
      <c r="VAB74" s="452"/>
      <c r="VAC74" s="452"/>
      <c r="VAD74" s="453"/>
      <c r="VAE74" s="452"/>
      <c r="VAF74" s="452"/>
      <c r="VAH74" s="452"/>
      <c r="VAI74" s="452"/>
      <c r="VAJ74" s="453"/>
      <c r="VAK74" s="452"/>
      <c r="VAL74" s="452"/>
      <c r="VAN74" s="452"/>
      <c r="VAO74" s="452"/>
      <c r="VAP74" s="453"/>
      <c r="VAQ74" s="452"/>
      <c r="VAR74" s="452"/>
      <c r="VAT74" s="452"/>
      <c r="VAU74" s="452"/>
      <c r="VAV74" s="453"/>
      <c r="VAW74" s="452"/>
      <c r="VAX74" s="452"/>
      <c r="VAZ74" s="452"/>
      <c r="VBA74" s="452"/>
      <c r="VBB74" s="453"/>
      <c r="VBC74" s="452"/>
      <c r="VBD74" s="452"/>
      <c r="VBF74" s="452"/>
      <c r="VBG74" s="452"/>
      <c r="VBH74" s="453"/>
      <c r="VBI74" s="452"/>
      <c r="VBJ74" s="452"/>
      <c r="VBL74" s="452"/>
      <c r="VBM74" s="452"/>
      <c r="VBN74" s="453"/>
      <c r="VBO74" s="452"/>
      <c r="VBP74" s="452"/>
      <c r="VBR74" s="452"/>
      <c r="VBS74" s="452"/>
      <c r="VBT74" s="453"/>
      <c r="VBU74" s="452"/>
      <c r="VBV74" s="452"/>
      <c r="VBX74" s="452"/>
      <c r="VBY74" s="452"/>
      <c r="VBZ74" s="453"/>
      <c r="VCA74" s="452"/>
      <c r="VCB74" s="452"/>
      <c r="VCD74" s="452"/>
      <c r="VCE74" s="452"/>
      <c r="VCF74" s="453"/>
      <c r="VCG74" s="452"/>
      <c r="VCH74" s="452"/>
      <c r="VCJ74" s="452"/>
      <c r="VCK74" s="452"/>
      <c r="VCL74" s="453"/>
      <c r="VCM74" s="452"/>
      <c r="VCN74" s="452"/>
      <c r="VCP74" s="452"/>
      <c r="VCQ74" s="452"/>
      <c r="VCR74" s="453"/>
      <c r="VCS74" s="452"/>
      <c r="VCT74" s="452"/>
      <c r="VCV74" s="452"/>
      <c r="VCW74" s="452"/>
      <c r="VCX74" s="453"/>
      <c r="VCY74" s="452"/>
      <c r="VCZ74" s="452"/>
      <c r="VDB74" s="452"/>
      <c r="VDC74" s="452"/>
      <c r="VDD74" s="453"/>
      <c r="VDE74" s="452"/>
      <c r="VDF74" s="452"/>
      <c r="VDH74" s="452"/>
      <c r="VDI74" s="452"/>
      <c r="VDJ74" s="453"/>
      <c r="VDK74" s="452"/>
      <c r="VDL74" s="452"/>
      <c r="VDN74" s="452"/>
      <c r="VDO74" s="452"/>
      <c r="VDP74" s="453"/>
      <c r="VDQ74" s="452"/>
      <c r="VDR74" s="452"/>
      <c r="VDT74" s="452"/>
      <c r="VDU74" s="452"/>
      <c r="VDV74" s="453"/>
      <c r="VDW74" s="452"/>
      <c r="VDX74" s="452"/>
      <c r="VDZ74" s="452"/>
      <c r="VEA74" s="452"/>
      <c r="VEB74" s="453"/>
      <c r="VEC74" s="452"/>
      <c r="VED74" s="452"/>
      <c r="VEF74" s="452"/>
      <c r="VEG74" s="452"/>
      <c r="VEH74" s="453"/>
      <c r="VEI74" s="452"/>
      <c r="VEJ74" s="452"/>
      <c r="VEL74" s="452"/>
      <c r="VEM74" s="452"/>
      <c r="VEN74" s="453"/>
      <c r="VEO74" s="452"/>
      <c r="VEP74" s="452"/>
      <c r="VER74" s="452"/>
      <c r="VES74" s="452"/>
      <c r="VET74" s="453"/>
      <c r="VEU74" s="452"/>
      <c r="VEV74" s="452"/>
      <c r="VEX74" s="452"/>
      <c r="VEY74" s="452"/>
      <c r="VEZ74" s="453"/>
      <c r="VFA74" s="452"/>
      <c r="VFB74" s="452"/>
      <c r="VFD74" s="452"/>
      <c r="VFE74" s="452"/>
      <c r="VFF74" s="453"/>
      <c r="VFG74" s="452"/>
      <c r="VFH74" s="452"/>
      <c r="VFJ74" s="452"/>
      <c r="VFK74" s="452"/>
      <c r="VFL74" s="453"/>
      <c r="VFM74" s="452"/>
      <c r="VFN74" s="452"/>
      <c r="VFP74" s="452"/>
      <c r="VFQ74" s="452"/>
      <c r="VFR74" s="453"/>
      <c r="VFS74" s="452"/>
      <c r="VFT74" s="452"/>
      <c r="VFV74" s="452"/>
      <c r="VFW74" s="452"/>
      <c r="VFX74" s="453"/>
      <c r="VFY74" s="452"/>
      <c r="VFZ74" s="452"/>
      <c r="VGB74" s="452"/>
      <c r="VGC74" s="452"/>
      <c r="VGD74" s="453"/>
      <c r="VGE74" s="452"/>
      <c r="VGF74" s="452"/>
      <c r="VGH74" s="452"/>
      <c r="VGI74" s="452"/>
      <c r="VGJ74" s="453"/>
      <c r="VGK74" s="452"/>
      <c r="VGL74" s="452"/>
      <c r="VGN74" s="452"/>
      <c r="VGO74" s="452"/>
      <c r="VGP74" s="453"/>
      <c r="VGQ74" s="452"/>
      <c r="VGR74" s="452"/>
      <c r="VGT74" s="452"/>
      <c r="VGU74" s="452"/>
      <c r="VGV74" s="453"/>
      <c r="VGW74" s="452"/>
      <c r="VGX74" s="452"/>
      <c r="VGZ74" s="452"/>
      <c r="VHA74" s="452"/>
      <c r="VHB74" s="453"/>
      <c r="VHC74" s="452"/>
      <c r="VHD74" s="452"/>
      <c r="VHF74" s="452"/>
      <c r="VHG74" s="452"/>
      <c r="VHH74" s="453"/>
      <c r="VHI74" s="452"/>
      <c r="VHJ74" s="452"/>
      <c r="VHL74" s="452"/>
      <c r="VHM74" s="452"/>
      <c r="VHN74" s="453"/>
      <c r="VHO74" s="452"/>
      <c r="VHP74" s="452"/>
      <c r="VHR74" s="452"/>
      <c r="VHS74" s="452"/>
      <c r="VHT74" s="453"/>
      <c r="VHU74" s="452"/>
      <c r="VHV74" s="452"/>
      <c r="VHX74" s="452"/>
      <c r="VHY74" s="452"/>
      <c r="VHZ74" s="453"/>
      <c r="VIA74" s="452"/>
      <c r="VIB74" s="452"/>
      <c r="VID74" s="452"/>
      <c r="VIE74" s="452"/>
      <c r="VIF74" s="453"/>
      <c r="VIG74" s="452"/>
      <c r="VIH74" s="452"/>
      <c r="VIJ74" s="452"/>
      <c r="VIK74" s="452"/>
      <c r="VIL74" s="453"/>
      <c r="VIM74" s="452"/>
      <c r="VIN74" s="452"/>
      <c r="VIP74" s="452"/>
      <c r="VIQ74" s="452"/>
      <c r="VIR74" s="453"/>
      <c r="VIS74" s="452"/>
      <c r="VIT74" s="452"/>
      <c r="VIV74" s="452"/>
      <c r="VIW74" s="452"/>
      <c r="VIX74" s="453"/>
      <c r="VIY74" s="452"/>
      <c r="VIZ74" s="452"/>
      <c r="VJB74" s="452"/>
      <c r="VJC74" s="452"/>
      <c r="VJD74" s="453"/>
      <c r="VJE74" s="452"/>
      <c r="VJF74" s="452"/>
      <c r="VJH74" s="452"/>
      <c r="VJI74" s="452"/>
      <c r="VJJ74" s="453"/>
      <c r="VJK74" s="452"/>
      <c r="VJL74" s="452"/>
      <c r="VJN74" s="452"/>
      <c r="VJO74" s="452"/>
      <c r="VJP74" s="453"/>
      <c r="VJQ74" s="452"/>
      <c r="VJR74" s="452"/>
      <c r="VJT74" s="452"/>
      <c r="VJU74" s="452"/>
      <c r="VJV74" s="453"/>
      <c r="VJW74" s="452"/>
      <c r="VJX74" s="452"/>
      <c r="VJZ74" s="452"/>
      <c r="VKA74" s="452"/>
      <c r="VKB74" s="453"/>
      <c r="VKC74" s="452"/>
      <c r="VKD74" s="452"/>
      <c r="VKF74" s="452"/>
      <c r="VKG74" s="452"/>
      <c r="VKH74" s="453"/>
      <c r="VKI74" s="452"/>
      <c r="VKJ74" s="452"/>
      <c r="VKL74" s="452"/>
      <c r="VKM74" s="452"/>
      <c r="VKN74" s="453"/>
      <c r="VKO74" s="452"/>
      <c r="VKP74" s="452"/>
      <c r="VKR74" s="452"/>
      <c r="VKS74" s="452"/>
      <c r="VKT74" s="453"/>
      <c r="VKU74" s="452"/>
      <c r="VKV74" s="452"/>
      <c r="VKX74" s="452"/>
      <c r="VKY74" s="452"/>
      <c r="VKZ74" s="453"/>
      <c r="VLA74" s="452"/>
      <c r="VLB74" s="452"/>
      <c r="VLD74" s="452"/>
      <c r="VLE74" s="452"/>
      <c r="VLF74" s="453"/>
      <c r="VLG74" s="452"/>
      <c r="VLH74" s="452"/>
      <c r="VLJ74" s="452"/>
      <c r="VLK74" s="452"/>
      <c r="VLL74" s="453"/>
      <c r="VLM74" s="452"/>
      <c r="VLN74" s="452"/>
      <c r="VLP74" s="452"/>
      <c r="VLQ74" s="452"/>
      <c r="VLR74" s="453"/>
      <c r="VLS74" s="452"/>
      <c r="VLT74" s="452"/>
      <c r="VLV74" s="452"/>
      <c r="VLW74" s="452"/>
      <c r="VLX74" s="453"/>
      <c r="VLY74" s="452"/>
      <c r="VLZ74" s="452"/>
      <c r="VMB74" s="452"/>
      <c r="VMC74" s="452"/>
      <c r="VMD74" s="453"/>
      <c r="VME74" s="452"/>
      <c r="VMF74" s="452"/>
      <c r="VMH74" s="452"/>
      <c r="VMI74" s="452"/>
      <c r="VMJ74" s="453"/>
      <c r="VMK74" s="452"/>
      <c r="VML74" s="452"/>
      <c r="VMN74" s="452"/>
      <c r="VMO74" s="452"/>
      <c r="VMP74" s="453"/>
      <c r="VMQ74" s="452"/>
      <c r="VMR74" s="452"/>
      <c r="VMT74" s="452"/>
      <c r="VMU74" s="452"/>
      <c r="VMV74" s="453"/>
      <c r="VMW74" s="452"/>
      <c r="VMX74" s="452"/>
      <c r="VMZ74" s="452"/>
      <c r="VNA74" s="452"/>
      <c r="VNB74" s="453"/>
      <c r="VNC74" s="452"/>
      <c r="VND74" s="452"/>
      <c r="VNF74" s="452"/>
      <c r="VNG74" s="452"/>
      <c r="VNH74" s="453"/>
      <c r="VNI74" s="452"/>
      <c r="VNJ74" s="452"/>
      <c r="VNL74" s="452"/>
      <c r="VNM74" s="452"/>
      <c r="VNN74" s="453"/>
      <c r="VNO74" s="452"/>
      <c r="VNP74" s="452"/>
      <c r="VNR74" s="452"/>
      <c r="VNS74" s="452"/>
      <c r="VNT74" s="453"/>
      <c r="VNU74" s="452"/>
      <c r="VNV74" s="452"/>
      <c r="VNX74" s="452"/>
      <c r="VNY74" s="452"/>
      <c r="VNZ74" s="453"/>
      <c r="VOA74" s="452"/>
      <c r="VOB74" s="452"/>
      <c r="VOD74" s="452"/>
      <c r="VOE74" s="452"/>
      <c r="VOF74" s="453"/>
      <c r="VOG74" s="452"/>
      <c r="VOH74" s="452"/>
      <c r="VOJ74" s="452"/>
      <c r="VOK74" s="452"/>
      <c r="VOL74" s="453"/>
      <c r="VOM74" s="452"/>
      <c r="VON74" s="452"/>
      <c r="VOP74" s="452"/>
      <c r="VOQ74" s="452"/>
      <c r="VOR74" s="453"/>
      <c r="VOS74" s="452"/>
      <c r="VOT74" s="452"/>
      <c r="VOV74" s="452"/>
      <c r="VOW74" s="452"/>
      <c r="VOX74" s="453"/>
      <c r="VOY74" s="452"/>
      <c r="VOZ74" s="452"/>
      <c r="VPB74" s="452"/>
      <c r="VPC74" s="452"/>
      <c r="VPD74" s="453"/>
      <c r="VPE74" s="452"/>
      <c r="VPF74" s="452"/>
      <c r="VPH74" s="452"/>
      <c r="VPI74" s="452"/>
      <c r="VPJ74" s="453"/>
      <c r="VPK74" s="452"/>
      <c r="VPL74" s="452"/>
      <c r="VPN74" s="452"/>
      <c r="VPO74" s="452"/>
      <c r="VPP74" s="453"/>
      <c r="VPQ74" s="452"/>
      <c r="VPR74" s="452"/>
      <c r="VPT74" s="452"/>
      <c r="VPU74" s="452"/>
      <c r="VPV74" s="453"/>
      <c r="VPW74" s="452"/>
      <c r="VPX74" s="452"/>
      <c r="VPZ74" s="452"/>
      <c r="VQA74" s="452"/>
      <c r="VQB74" s="453"/>
      <c r="VQC74" s="452"/>
      <c r="VQD74" s="452"/>
      <c r="VQF74" s="452"/>
      <c r="VQG74" s="452"/>
      <c r="VQH74" s="453"/>
      <c r="VQI74" s="452"/>
      <c r="VQJ74" s="452"/>
      <c r="VQL74" s="452"/>
      <c r="VQM74" s="452"/>
      <c r="VQN74" s="453"/>
      <c r="VQO74" s="452"/>
      <c r="VQP74" s="452"/>
      <c r="VQR74" s="452"/>
      <c r="VQS74" s="452"/>
      <c r="VQT74" s="453"/>
      <c r="VQU74" s="452"/>
      <c r="VQV74" s="452"/>
      <c r="VQX74" s="452"/>
      <c r="VQY74" s="452"/>
      <c r="VQZ74" s="453"/>
      <c r="VRA74" s="452"/>
      <c r="VRB74" s="452"/>
      <c r="VRD74" s="452"/>
      <c r="VRE74" s="452"/>
      <c r="VRF74" s="453"/>
      <c r="VRG74" s="452"/>
      <c r="VRH74" s="452"/>
      <c r="VRJ74" s="452"/>
      <c r="VRK74" s="452"/>
      <c r="VRL74" s="453"/>
      <c r="VRM74" s="452"/>
      <c r="VRN74" s="452"/>
      <c r="VRP74" s="452"/>
      <c r="VRQ74" s="452"/>
      <c r="VRR74" s="453"/>
      <c r="VRS74" s="452"/>
      <c r="VRT74" s="452"/>
      <c r="VRV74" s="452"/>
      <c r="VRW74" s="452"/>
      <c r="VRX74" s="453"/>
      <c r="VRY74" s="452"/>
      <c r="VRZ74" s="452"/>
      <c r="VSB74" s="452"/>
      <c r="VSC74" s="452"/>
      <c r="VSD74" s="453"/>
      <c r="VSE74" s="452"/>
      <c r="VSF74" s="452"/>
      <c r="VSH74" s="452"/>
      <c r="VSI74" s="452"/>
      <c r="VSJ74" s="453"/>
      <c r="VSK74" s="452"/>
      <c r="VSL74" s="452"/>
      <c r="VSN74" s="452"/>
      <c r="VSO74" s="452"/>
      <c r="VSP74" s="453"/>
      <c r="VSQ74" s="452"/>
      <c r="VSR74" s="452"/>
      <c r="VST74" s="452"/>
      <c r="VSU74" s="452"/>
      <c r="VSV74" s="453"/>
      <c r="VSW74" s="452"/>
      <c r="VSX74" s="452"/>
      <c r="VSZ74" s="452"/>
      <c r="VTA74" s="452"/>
      <c r="VTB74" s="453"/>
      <c r="VTC74" s="452"/>
      <c r="VTD74" s="452"/>
      <c r="VTF74" s="452"/>
      <c r="VTG74" s="452"/>
      <c r="VTH74" s="453"/>
      <c r="VTI74" s="452"/>
      <c r="VTJ74" s="452"/>
      <c r="VTL74" s="452"/>
      <c r="VTM74" s="452"/>
      <c r="VTN74" s="453"/>
      <c r="VTO74" s="452"/>
      <c r="VTP74" s="452"/>
      <c r="VTR74" s="452"/>
      <c r="VTS74" s="452"/>
      <c r="VTT74" s="453"/>
      <c r="VTU74" s="452"/>
      <c r="VTV74" s="452"/>
      <c r="VTX74" s="452"/>
      <c r="VTY74" s="452"/>
      <c r="VTZ74" s="453"/>
      <c r="VUA74" s="452"/>
      <c r="VUB74" s="452"/>
      <c r="VUD74" s="452"/>
      <c r="VUE74" s="452"/>
      <c r="VUF74" s="453"/>
      <c r="VUG74" s="452"/>
      <c r="VUH74" s="452"/>
      <c r="VUJ74" s="452"/>
      <c r="VUK74" s="452"/>
      <c r="VUL74" s="453"/>
      <c r="VUM74" s="452"/>
      <c r="VUN74" s="452"/>
      <c r="VUP74" s="452"/>
      <c r="VUQ74" s="452"/>
      <c r="VUR74" s="453"/>
      <c r="VUS74" s="452"/>
      <c r="VUT74" s="452"/>
      <c r="VUV74" s="452"/>
      <c r="VUW74" s="452"/>
      <c r="VUX74" s="453"/>
      <c r="VUY74" s="452"/>
      <c r="VUZ74" s="452"/>
      <c r="VVB74" s="452"/>
      <c r="VVC74" s="452"/>
      <c r="VVD74" s="453"/>
      <c r="VVE74" s="452"/>
      <c r="VVF74" s="452"/>
      <c r="VVH74" s="452"/>
      <c r="VVI74" s="452"/>
      <c r="VVJ74" s="453"/>
      <c r="VVK74" s="452"/>
      <c r="VVL74" s="452"/>
      <c r="VVN74" s="452"/>
      <c r="VVO74" s="452"/>
      <c r="VVP74" s="453"/>
      <c r="VVQ74" s="452"/>
      <c r="VVR74" s="452"/>
      <c r="VVT74" s="452"/>
      <c r="VVU74" s="452"/>
      <c r="VVV74" s="453"/>
      <c r="VVW74" s="452"/>
      <c r="VVX74" s="452"/>
      <c r="VVZ74" s="452"/>
      <c r="VWA74" s="452"/>
      <c r="VWB74" s="453"/>
      <c r="VWC74" s="452"/>
      <c r="VWD74" s="452"/>
      <c r="VWF74" s="452"/>
      <c r="VWG74" s="452"/>
      <c r="VWH74" s="453"/>
      <c r="VWI74" s="452"/>
      <c r="VWJ74" s="452"/>
      <c r="VWL74" s="452"/>
      <c r="VWM74" s="452"/>
      <c r="VWN74" s="453"/>
      <c r="VWO74" s="452"/>
      <c r="VWP74" s="452"/>
      <c r="VWR74" s="452"/>
      <c r="VWS74" s="452"/>
      <c r="VWT74" s="453"/>
      <c r="VWU74" s="452"/>
      <c r="VWV74" s="452"/>
      <c r="VWX74" s="452"/>
      <c r="VWY74" s="452"/>
      <c r="VWZ74" s="453"/>
      <c r="VXA74" s="452"/>
      <c r="VXB74" s="452"/>
      <c r="VXD74" s="452"/>
      <c r="VXE74" s="452"/>
      <c r="VXF74" s="453"/>
      <c r="VXG74" s="452"/>
      <c r="VXH74" s="452"/>
      <c r="VXJ74" s="452"/>
      <c r="VXK74" s="452"/>
      <c r="VXL74" s="453"/>
      <c r="VXM74" s="452"/>
      <c r="VXN74" s="452"/>
      <c r="VXP74" s="452"/>
      <c r="VXQ74" s="452"/>
      <c r="VXR74" s="453"/>
      <c r="VXS74" s="452"/>
      <c r="VXT74" s="452"/>
      <c r="VXV74" s="452"/>
      <c r="VXW74" s="452"/>
      <c r="VXX74" s="453"/>
      <c r="VXY74" s="452"/>
      <c r="VXZ74" s="452"/>
      <c r="VYB74" s="452"/>
      <c r="VYC74" s="452"/>
      <c r="VYD74" s="453"/>
      <c r="VYE74" s="452"/>
      <c r="VYF74" s="452"/>
      <c r="VYH74" s="452"/>
      <c r="VYI74" s="452"/>
      <c r="VYJ74" s="453"/>
      <c r="VYK74" s="452"/>
      <c r="VYL74" s="452"/>
      <c r="VYN74" s="452"/>
      <c r="VYO74" s="452"/>
      <c r="VYP74" s="453"/>
      <c r="VYQ74" s="452"/>
      <c r="VYR74" s="452"/>
      <c r="VYT74" s="452"/>
      <c r="VYU74" s="452"/>
      <c r="VYV74" s="453"/>
      <c r="VYW74" s="452"/>
      <c r="VYX74" s="452"/>
      <c r="VYZ74" s="452"/>
      <c r="VZA74" s="452"/>
      <c r="VZB74" s="453"/>
      <c r="VZC74" s="452"/>
      <c r="VZD74" s="452"/>
      <c r="VZF74" s="452"/>
      <c r="VZG74" s="452"/>
      <c r="VZH74" s="453"/>
      <c r="VZI74" s="452"/>
      <c r="VZJ74" s="452"/>
      <c r="VZL74" s="452"/>
      <c r="VZM74" s="452"/>
      <c r="VZN74" s="453"/>
      <c r="VZO74" s="452"/>
      <c r="VZP74" s="452"/>
      <c r="VZR74" s="452"/>
      <c r="VZS74" s="452"/>
      <c r="VZT74" s="453"/>
      <c r="VZU74" s="452"/>
      <c r="VZV74" s="452"/>
      <c r="VZX74" s="452"/>
      <c r="VZY74" s="452"/>
      <c r="VZZ74" s="453"/>
      <c r="WAA74" s="452"/>
      <c r="WAB74" s="452"/>
      <c r="WAD74" s="452"/>
      <c r="WAE74" s="452"/>
      <c r="WAF74" s="453"/>
      <c r="WAG74" s="452"/>
      <c r="WAH74" s="452"/>
      <c r="WAJ74" s="452"/>
      <c r="WAK74" s="452"/>
      <c r="WAL74" s="453"/>
      <c r="WAM74" s="452"/>
      <c r="WAN74" s="452"/>
      <c r="WAP74" s="452"/>
      <c r="WAQ74" s="452"/>
      <c r="WAR74" s="453"/>
      <c r="WAS74" s="452"/>
      <c r="WAT74" s="452"/>
      <c r="WAV74" s="452"/>
      <c r="WAW74" s="452"/>
      <c r="WAX74" s="453"/>
      <c r="WAY74" s="452"/>
      <c r="WAZ74" s="452"/>
      <c r="WBB74" s="452"/>
      <c r="WBC74" s="452"/>
      <c r="WBD74" s="453"/>
      <c r="WBE74" s="452"/>
      <c r="WBF74" s="452"/>
      <c r="WBH74" s="452"/>
      <c r="WBI74" s="452"/>
      <c r="WBJ74" s="453"/>
      <c r="WBK74" s="452"/>
      <c r="WBL74" s="452"/>
      <c r="WBN74" s="452"/>
      <c r="WBO74" s="452"/>
      <c r="WBP74" s="453"/>
      <c r="WBQ74" s="452"/>
      <c r="WBR74" s="452"/>
      <c r="WBT74" s="452"/>
      <c r="WBU74" s="452"/>
      <c r="WBV74" s="453"/>
      <c r="WBW74" s="452"/>
      <c r="WBX74" s="452"/>
      <c r="WBZ74" s="452"/>
      <c r="WCA74" s="452"/>
      <c r="WCB74" s="453"/>
      <c r="WCC74" s="452"/>
      <c r="WCD74" s="452"/>
      <c r="WCF74" s="452"/>
      <c r="WCG74" s="452"/>
      <c r="WCH74" s="453"/>
      <c r="WCI74" s="452"/>
      <c r="WCJ74" s="452"/>
      <c r="WCL74" s="452"/>
      <c r="WCM74" s="452"/>
      <c r="WCN74" s="453"/>
      <c r="WCO74" s="452"/>
      <c r="WCP74" s="452"/>
      <c r="WCR74" s="452"/>
      <c r="WCS74" s="452"/>
      <c r="WCT74" s="453"/>
      <c r="WCU74" s="452"/>
      <c r="WCV74" s="452"/>
      <c r="WCX74" s="452"/>
      <c r="WCY74" s="452"/>
      <c r="WCZ74" s="453"/>
      <c r="WDA74" s="452"/>
      <c r="WDB74" s="452"/>
      <c r="WDD74" s="452"/>
      <c r="WDE74" s="452"/>
      <c r="WDF74" s="453"/>
      <c r="WDG74" s="452"/>
      <c r="WDH74" s="452"/>
      <c r="WDJ74" s="452"/>
      <c r="WDK74" s="452"/>
      <c r="WDL74" s="453"/>
      <c r="WDM74" s="452"/>
      <c r="WDN74" s="452"/>
      <c r="WDP74" s="452"/>
      <c r="WDQ74" s="452"/>
      <c r="WDR74" s="453"/>
      <c r="WDS74" s="452"/>
      <c r="WDT74" s="452"/>
      <c r="WDV74" s="452"/>
      <c r="WDW74" s="452"/>
      <c r="WDX74" s="453"/>
      <c r="WDY74" s="452"/>
      <c r="WDZ74" s="452"/>
      <c r="WEB74" s="452"/>
      <c r="WEC74" s="452"/>
      <c r="WED74" s="453"/>
      <c r="WEE74" s="452"/>
      <c r="WEF74" s="452"/>
      <c r="WEH74" s="452"/>
      <c r="WEI74" s="452"/>
      <c r="WEJ74" s="453"/>
      <c r="WEK74" s="452"/>
      <c r="WEL74" s="452"/>
      <c r="WEN74" s="452"/>
      <c r="WEO74" s="452"/>
      <c r="WEP74" s="453"/>
      <c r="WEQ74" s="452"/>
      <c r="WER74" s="452"/>
      <c r="WET74" s="452"/>
      <c r="WEU74" s="452"/>
      <c r="WEV74" s="453"/>
      <c r="WEW74" s="452"/>
      <c r="WEX74" s="452"/>
      <c r="WEZ74" s="452"/>
      <c r="WFA74" s="452"/>
      <c r="WFB74" s="453"/>
      <c r="WFC74" s="452"/>
      <c r="WFD74" s="452"/>
      <c r="WFF74" s="452"/>
      <c r="WFG74" s="452"/>
      <c r="WFH74" s="453"/>
      <c r="WFI74" s="452"/>
      <c r="WFJ74" s="452"/>
      <c r="WFL74" s="452"/>
      <c r="WFM74" s="452"/>
      <c r="WFN74" s="453"/>
      <c r="WFO74" s="452"/>
      <c r="WFP74" s="452"/>
      <c r="WFR74" s="452"/>
      <c r="WFS74" s="452"/>
      <c r="WFT74" s="453"/>
      <c r="WFU74" s="452"/>
      <c r="WFV74" s="452"/>
      <c r="WFX74" s="452"/>
      <c r="WFY74" s="452"/>
      <c r="WFZ74" s="453"/>
      <c r="WGA74" s="452"/>
      <c r="WGB74" s="452"/>
      <c r="WGD74" s="452"/>
      <c r="WGE74" s="452"/>
      <c r="WGF74" s="453"/>
      <c r="WGG74" s="452"/>
      <c r="WGH74" s="452"/>
      <c r="WGJ74" s="452"/>
      <c r="WGK74" s="452"/>
      <c r="WGL74" s="453"/>
      <c r="WGM74" s="452"/>
      <c r="WGN74" s="452"/>
      <c r="WGP74" s="452"/>
      <c r="WGQ74" s="452"/>
      <c r="WGR74" s="453"/>
      <c r="WGS74" s="452"/>
      <c r="WGT74" s="452"/>
      <c r="WGV74" s="452"/>
      <c r="WGW74" s="452"/>
      <c r="WGX74" s="453"/>
      <c r="WGY74" s="452"/>
      <c r="WGZ74" s="452"/>
      <c r="WHB74" s="452"/>
      <c r="WHC74" s="452"/>
      <c r="WHD74" s="453"/>
      <c r="WHE74" s="452"/>
      <c r="WHF74" s="452"/>
      <c r="WHH74" s="452"/>
      <c r="WHI74" s="452"/>
      <c r="WHJ74" s="453"/>
      <c r="WHK74" s="452"/>
      <c r="WHL74" s="452"/>
      <c r="WHN74" s="452"/>
      <c r="WHO74" s="452"/>
      <c r="WHP74" s="453"/>
      <c r="WHQ74" s="452"/>
      <c r="WHR74" s="452"/>
      <c r="WHT74" s="452"/>
      <c r="WHU74" s="452"/>
      <c r="WHV74" s="453"/>
      <c r="WHW74" s="452"/>
      <c r="WHX74" s="452"/>
      <c r="WHZ74" s="452"/>
      <c r="WIA74" s="452"/>
      <c r="WIB74" s="453"/>
      <c r="WIC74" s="452"/>
      <c r="WID74" s="452"/>
      <c r="WIF74" s="452"/>
      <c r="WIG74" s="452"/>
      <c r="WIH74" s="453"/>
      <c r="WII74" s="452"/>
      <c r="WIJ74" s="452"/>
      <c r="WIL74" s="452"/>
      <c r="WIM74" s="452"/>
      <c r="WIN74" s="453"/>
      <c r="WIO74" s="452"/>
      <c r="WIP74" s="452"/>
      <c r="WIR74" s="452"/>
      <c r="WIS74" s="452"/>
      <c r="WIT74" s="453"/>
      <c r="WIU74" s="452"/>
      <c r="WIV74" s="452"/>
      <c r="WIX74" s="452"/>
      <c r="WIY74" s="452"/>
      <c r="WIZ74" s="453"/>
      <c r="WJA74" s="452"/>
      <c r="WJB74" s="452"/>
      <c r="WJD74" s="452"/>
      <c r="WJE74" s="452"/>
      <c r="WJF74" s="453"/>
      <c r="WJG74" s="452"/>
      <c r="WJH74" s="452"/>
      <c r="WJJ74" s="452"/>
      <c r="WJK74" s="452"/>
      <c r="WJL74" s="453"/>
      <c r="WJM74" s="452"/>
      <c r="WJN74" s="452"/>
      <c r="WJP74" s="452"/>
      <c r="WJQ74" s="452"/>
      <c r="WJR74" s="453"/>
      <c r="WJS74" s="452"/>
      <c r="WJT74" s="452"/>
      <c r="WJV74" s="452"/>
      <c r="WJW74" s="452"/>
      <c r="WJX74" s="453"/>
      <c r="WJY74" s="452"/>
      <c r="WJZ74" s="452"/>
      <c r="WKB74" s="452"/>
      <c r="WKC74" s="452"/>
      <c r="WKD74" s="453"/>
      <c r="WKE74" s="452"/>
      <c r="WKF74" s="452"/>
      <c r="WKH74" s="452"/>
      <c r="WKI74" s="452"/>
      <c r="WKJ74" s="453"/>
      <c r="WKK74" s="452"/>
      <c r="WKL74" s="452"/>
      <c r="WKN74" s="452"/>
      <c r="WKO74" s="452"/>
      <c r="WKP74" s="453"/>
      <c r="WKQ74" s="452"/>
      <c r="WKR74" s="452"/>
      <c r="WKT74" s="452"/>
      <c r="WKU74" s="452"/>
      <c r="WKV74" s="453"/>
      <c r="WKW74" s="452"/>
      <c r="WKX74" s="452"/>
      <c r="WKZ74" s="452"/>
      <c r="WLA74" s="452"/>
      <c r="WLB74" s="453"/>
      <c r="WLC74" s="452"/>
      <c r="WLD74" s="452"/>
      <c r="WLF74" s="452"/>
      <c r="WLG74" s="452"/>
      <c r="WLH74" s="453"/>
      <c r="WLI74" s="452"/>
      <c r="WLJ74" s="452"/>
      <c r="WLL74" s="452"/>
      <c r="WLM74" s="452"/>
      <c r="WLN74" s="453"/>
      <c r="WLO74" s="452"/>
      <c r="WLP74" s="452"/>
      <c r="WLR74" s="452"/>
      <c r="WLS74" s="452"/>
      <c r="WLT74" s="453"/>
      <c r="WLU74" s="452"/>
      <c r="WLV74" s="452"/>
      <c r="WLX74" s="452"/>
      <c r="WLY74" s="452"/>
      <c r="WLZ74" s="453"/>
      <c r="WMA74" s="452"/>
      <c r="WMB74" s="452"/>
      <c r="WMD74" s="452"/>
      <c r="WME74" s="452"/>
      <c r="WMF74" s="453"/>
      <c r="WMG74" s="452"/>
      <c r="WMH74" s="452"/>
      <c r="WMJ74" s="452"/>
      <c r="WMK74" s="452"/>
      <c r="WML74" s="453"/>
      <c r="WMM74" s="452"/>
      <c r="WMN74" s="452"/>
      <c r="WMP74" s="452"/>
      <c r="WMQ74" s="452"/>
      <c r="WMR74" s="453"/>
      <c r="WMS74" s="452"/>
      <c r="WMT74" s="452"/>
      <c r="WMV74" s="452"/>
      <c r="WMW74" s="452"/>
      <c r="WMX74" s="453"/>
      <c r="WMY74" s="452"/>
      <c r="WMZ74" s="452"/>
      <c r="WNB74" s="452"/>
      <c r="WNC74" s="452"/>
      <c r="WND74" s="453"/>
      <c r="WNE74" s="452"/>
      <c r="WNF74" s="452"/>
      <c r="WNH74" s="452"/>
      <c r="WNI74" s="452"/>
      <c r="WNJ74" s="453"/>
      <c r="WNK74" s="452"/>
      <c r="WNL74" s="452"/>
      <c r="WNN74" s="452"/>
      <c r="WNO74" s="452"/>
      <c r="WNP74" s="453"/>
      <c r="WNQ74" s="452"/>
      <c r="WNR74" s="452"/>
      <c r="WNT74" s="452"/>
      <c r="WNU74" s="452"/>
      <c r="WNV74" s="453"/>
      <c r="WNW74" s="452"/>
      <c r="WNX74" s="452"/>
      <c r="WNZ74" s="452"/>
      <c r="WOA74" s="452"/>
      <c r="WOB74" s="453"/>
      <c r="WOC74" s="452"/>
      <c r="WOD74" s="452"/>
      <c r="WOF74" s="452"/>
      <c r="WOG74" s="452"/>
      <c r="WOH74" s="453"/>
      <c r="WOI74" s="452"/>
      <c r="WOJ74" s="452"/>
      <c r="WOL74" s="452"/>
      <c r="WOM74" s="452"/>
      <c r="WON74" s="453"/>
      <c r="WOO74" s="452"/>
      <c r="WOP74" s="452"/>
      <c r="WOR74" s="452"/>
      <c r="WOS74" s="452"/>
      <c r="WOT74" s="453"/>
      <c r="WOU74" s="452"/>
      <c r="WOV74" s="452"/>
      <c r="WOX74" s="452"/>
      <c r="WOY74" s="452"/>
      <c r="WOZ74" s="453"/>
      <c r="WPA74" s="452"/>
      <c r="WPB74" s="452"/>
      <c r="WPD74" s="452"/>
      <c r="WPE74" s="452"/>
      <c r="WPF74" s="453"/>
      <c r="WPG74" s="452"/>
      <c r="WPH74" s="452"/>
      <c r="WPJ74" s="452"/>
      <c r="WPK74" s="452"/>
      <c r="WPL74" s="453"/>
      <c r="WPM74" s="452"/>
      <c r="WPN74" s="452"/>
      <c r="WPP74" s="452"/>
      <c r="WPQ74" s="452"/>
      <c r="WPR74" s="453"/>
      <c r="WPS74" s="452"/>
      <c r="WPT74" s="452"/>
      <c r="WPV74" s="452"/>
      <c r="WPW74" s="452"/>
      <c r="WPX74" s="453"/>
      <c r="WPY74" s="452"/>
      <c r="WPZ74" s="452"/>
      <c r="WQB74" s="452"/>
      <c r="WQC74" s="452"/>
      <c r="WQD74" s="453"/>
      <c r="WQE74" s="452"/>
      <c r="WQF74" s="452"/>
      <c r="WQH74" s="452"/>
      <c r="WQI74" s="452"/>
      <c r="WQJ74" s="453"/>
      <c r="WQK74" s="452"/>
      <c r="WQL74" s="452"/>
      <c r="WQN74" s="452"/>
      <c r="WQO74" s="452"/>
      <c r="WQP74" s="453"/>
      <c r="WQQ74" s="452"/>
      <c r="WQR74" s="452"/>
      <c r="WQT74" s="452"/>
      <c r="WQU74" s="452"/>
      <c r="WQV74" s="453"/>
      <c r="WQW74" s="452"/>
      <c r="WQX74" s="452"/>
      <c r="WQZ74" s="452"/>
      <c r="WRA74" s="452"/>
      <c r="WRB74" s="453"/>
      <c r="WRC74" s="452"/>
      <c r="WRD74" s="452"/>
      <c r="WRF74" s="452"/>
      <c r="WRG74" s="452"/>
      <c r="WRH74" s="453"/>
      <c r="WRI74" s="452"/>
      <c r="WRJ74" s="452"/>
      <c r="WRL74" s="452"/>
      <c r="WRM74" s="452"/>
      <c r="WRN74" s="453"/>
      <c r="WRO74" s="452"/>
      <c r="WRP74" s="452"/>
      <c r="WRR74" s="452"/>
      <c r="WRS74" s="452"/>
      <c r="WRT74" s="453"/>
      <c r="WRU74" s="452"/>
      <c r="WRV74" s="452"/>
      <c r="WRX74" s="452"/>
      <c r="WRY74" s="452"/>
      <c r="WRZ74" s="453"/>
      <c r="WSA74" s="452"/>
      <c r="WSB74" s="452"/>
      <c r="WSD74" s="452"/>
      <c r="WSE74" s="452"/>
      <c r="WSF74" s="453"/>
      <c r="WSG74" s="452"/>
      <c r="WSH74" s="452"/>
      <c r="WSJ74" s="452"/>
      <c r="WSK74" s="452"/>
      <c r="WSL74" s="453"/>
      <c r="WSM74" s="452"/>
      <c r="WSN74" s="452"/>
      <c r="WSP74" s="452"/>
      <c r="WSQ74" s="452"/>
      <c r="WSR74" s="453"/>
      <c r="WSS74" s="452"/>
      <c r="WST74" s="452"/>
      <c r="WSV74" s="452"/>
      <c r="WSW74" s="452"/>
      <c r="WSX74" s="453"/>
      <c r="WSY74" s="452"/>
      <c r="WSZ74" s="452"/>
      <c r="WTB74" s="452"/>
      <c r="WTC74" s="452"/>
      <c r="WTD74" s="453"/>
      <c r="WTE74" s="452"/>
      <c r="WTF74" s="452"/>
      <c r="WTH74" s="452"/>
      <c r="WTI74" s="452"/>
      <c r="WTJ74" s="453"/>
      <c r="WTK74" s="452"/>
      <c r="WTL74" s="452"/>
      <c r="WTN74" s="452"/>
      <c r="WTO74" s="452"/>
      <c r="WTP74" s="453"/>
      <c r="WTQ74" s="452"/>
      <c r="WTR74" s="452"/>
      <c r="WTT74" s="452"/>
      <c r="WTU74" s="452"/>
      <c r="WTV74" s="453"/>
      <c r="WTW74" s="452"/>
      <c r="WTX74" s="452"/>
      <c r="WTZ74" s="452"/>
      <c r="WUA74" s="452"/>
      <c r="WUB74" s="453"/>
      <c r="WUC74" s="452"/>
      <c r="WUD74" s="452"/>
      <c r="WUF74" s="452"/>
      <c r="WUG74" s="452"/>
      <c r="WUH74" s="453"/>
      <c r="WUI74" s="452"/>
      <c r="WUJ74" s="452"/>
      <c r="WUL74" s="452"/>
      <c r="WUM74" s="452"/>
      <c r="WUN74" s="453"/>
      <c r="WUO74" s="452"/>
      <c r="WUP74" s="452"/>
      <c r="WUR74" s="452"/>
      <c r="WUS74" s="452"/>
      <c r="WUT74" s="453"/>
      <c r="WUU74" s="452"/>
      <c r="WUV74" s="452"/>
      <c r="WUX74" s="452"/>
      <c r="WUY74" s="452"/>
      <c r="WUZ74" s="453"/>
      <c r="WVA74" s="452"/>
      <c r="WVB74" s="452"/>
      <c r="WVD74" s="452"/>
      <c r="WVE74" s="452"/>
      <c r="WVF74" s="453"/>
      <c r="WVG74" s="452"/>
      <c r="WVH74" s="452"/>
      <c r="WVJ74" s="452"/>
      <c r="WVK74" s="452"/>
      <c r="WVL74" s="453"/>
      <c r="WVM74" s="452"/>
      <c r="WVN74" s="452"/>
      <c r="WVP74" s="452"/>
      <c r="WVQ74" s="452"/>
      <c r="WVR74" s="453"/>
      <c r="WVS74" s="452"/>
      <c r="WVT74" s="452"/>
      <c r="WVV74" s="452"/>
      <c r="WVW74" s="452"/>
      <c r="WVX74" s="453"/>
      <c r="WVY74" s="452"/>
      <c r="WVZ74" s="452"/>
      <c r="WWB74" s="452"/>
      <c r="WWC74" s="452"/>
      <c r="WWD74" s="453"/>
      <c r="WWE74" s="452"/>
      <c r="WWF74" s="452"/>
      <c r="WWH74" s="452"/>
      <c r="WWI74" s="452"/>
      <c r="WWJ74" s="453"/>
      <c r="WWK74" s="452"/>
      <c r="WWL74" s="452"/>
      <c r="WWN74" s="452"/>
      <c r="WWO74" s="452"/>
      <c r="WWP74" s="453"/>
      <c r="WWQ74" s="452"/>
      <c r="WWR74" s="452"/>
      <c r="WWT74" s="452"/>
      <c r="WWU74" s="452"/>
      <c r="WWV74" s="453"/>
      <c r="WWW74" s="452"/>
      <c r="WWX74" s="452"/>
      <c r="WWZ74" s="452"/>
      <c r="WXA74" s="452"/>
      <c r="WXB74" s="453"/>
      <c r="WXC74" s="452"/>
      <c r="WXD74" s="452"/>
      <c r="WXF74" s="452"/>
      <c r="WXG74" s="452"/>
      <c r="WXH74" s="453"/>
      <c r="WXI74" s="452"/>
      <c r="WXJ74" s="452"/>
      <c r="WXL74" s="452"/>
      <c r="WXM74" s="452"/>
      <c r="WXN74" s="453"/>
      <c r="WXO74" s="452"/>
      <c r="WXP74" s="452"/>
      <c r="WXR74" s="452"/>
      <c r="WXS74" s="452"/>
      <c r="WXT74" s="453"/>
      <c r="WXU74" s="452"/>
      <c r="WXV74" s="452"/>
      <c r="WXX74" s="452"/>
      <c r="WXY74" s="452"/>
      <c r="WXZ74" s="453"/>
      <c r="WYA74" s="452"/>
      <c r="WYB74" s="452"/>
      <c r="WYD74" s="452"/>
      <c r="WYE74" s="452"/>
      <c r="WYF74" s="453"/>
      <c r="WYG74" s="452"/>
      <c r="WYH74" s="452"/>
      <c r="WYJ74" s="452"/>
      <c r="WYK74" s="452"/>
      <c r="WYL74" s="453"/>
      <c r="WYM74" s="452"/>
      <c r="WYN74" s="452"/>
      <c r="WYP74" s="452"/>
      <c r="WYQ74" s="452"/>
      <c r="WYR74" s="453"/>
      <c r="WYS74" s="452"/>
      <c r="WYT74" s="452"/>
      <c r="WYV74" s="452"/>
      <c r="WYW74" s="452"/>
      <c r="WYX74" s="453"/>
      <c r="WYY74" s="452"/>
      <c r="WYZ74" s="452"/>
      <c r="WZB74" s="452"/>
      <c r="WZC74" s="452"/>
      <c r="WZD74" s="453"/>
      <c r="WZE74" s="452"/>
      <c r="WZF74" s="452"/>
      <c r="WZH74" s="452"/>
      <c r="WZI74" s="452"/>
      <c r="WZJ74" s="453"/>
      <c r="WZK74" s="452"/>
      <c r="WZL74" s="452"/>
      <c r="WZN74" s="452"/>
      <c r="WZO74" s="452"/>
      <c r="WZP74" s="453"/>
      <c r="WZQ74" s="452"/>
      <c r="WZR74" s="452"/>
      <c r="WZT74" s="452"/>
      <c r="WZU74" s="452"/>
      <c r="WZV74" s="453"/>
      <c r="WZW74" s="452"/>
      <c r="WZX74" s="452"/>
      <c r="WZZ74" s="452"/>
      <c r="XAA74" s="452"/>
      <c r="XAB74" s="453"/>
      <c r="XAC74" s="452"/>
      <c r="XAD74" s="452"/>
      <c r="XAF74" s="452"/>
      <c r="XAG74" s="452"/>
      <c r="XAH74" s="453"/>
      <c r="XAI74" s="452"/>
      <c r="XAJ74" s="452"/>
      <c r="XAL74" s="452"/>
      <c r="XAM74" s="452"/>
      <c r="XAN74" s="453"/>
      <c r="XAO74" s="452"/>
      <c r="XAP74" s="452"/>
      <c r="XAR74" s="452"/>
      <c r="XAS74" s="452"/>
      <c r="XAT74" s="453"/>
      <c r="XAU74" s="452"/>
      <c r="XAV74" s="452"/>
      <c r="XAX74" s="452"/>
      <c r="XAY74" s="452"/>
      <c r="XAZ74" s="453"/>
      <c r="XBA74" s="452"/>
      <c r="XBB74" s="452"/>
      <c r="XBD74" s="452"/>
      <c r="XBE74" s="452"/>
      <c r="XBF74" s="453"/>
      <c r="XBG74" s="452"/>
      <c r="XBH74" s="452"/>
      <c r="XBJ74" s="452"/>
      <c r="XBK74" s="452"/>
      <c r="XBL74" s="453"/>
      <c r="XBM74" s="452"/>
      <c r="XBN74" s="452"/>
      <c r="XBP74" s="452"/>
      <c r="XBQ74" s="452"/>
      <c r="XBR74" s="453"/>
      <c r="XBS74" s="452"/>
      <c r="XBT74" s="452"/>
      <c r="XBV74" s="452"/>
      <c r="XBW74" s="452"/>
      <c r="XBX74" s="453"/>
      <c r="XBY74" s="452"/>
      <c r="XBZ74" s="452"/>
      <c r="XCB74" s="452"/>
      <c r="XCC74" s="452"/>
      <c r="XCD74" s="453"/>
      <c r="XCE74" s="452"/>
      <c r="XCF74" s="452"/>
      <c r="XCH74" s="452"/>
      <c r="XCI74" s="452"/>
      <c r="XCJ74" s="453"/>
      <c r="XCK74" s="452"/>
      <c r="XCL74" s="452"/>
      <c r="XCN74" s="452"/>
      <c r="XCO74" s="452"/>
      <c r="XCP74" s="453"/>
      <c r="XCQ74" s="452"/>
      <c r="XCR74" s="452"/>
      <c r="XCT74" s="452"/>
      <c r="XCU74" s="452"/>
      <c r="XCV74" s="453"/>
      <c r="XCW74" s="452"/>
      <c r="XCX74" s="452"/>
      <c r="XCZ74" s="452"/>
      <c r="XDA74" s="452"/>
      <c r="XDB74" s="453"/>
      <c r="XDC74" s="452"/>
      <c r="XDD74" s="452"/>
      <c r="XDF74" s="452"/>
      <c r="XDG74" s="452"/>
      <c r="XDH74" s="453"/>
      <c r="XDI74" s="452"/>
      <c r="XDJ74" s="452"/>
      <c r="XDL74" s="452"/>
      <c r="XDM74" s="452"/>
      <c r="XDN74" s="453"/>
      <c r="XDO74" s="452"/>
      <c r="XDP74" s="452"/>
      <c r="XDR74" s="452"/>
      <c r="XDS74" s="452"/>
      <c r="XDT74" s="453"/>
      <c r="XDU74" s="452"/>
      <c r="XDV74" s="452"/>
      <c r="XDX74" s="452"/>
      <c r="XDY74" s="452"/>
      <c r="XDZ74" s="453"/>
      <c r="XEA74" s="452"/>
      <c r="XEB74" s="452"/>
      <c r="XED74" s="452"/>
      <c r="XEE74" s="452"/>
      <c r="XEF74" s="453"/>
      <c r="XEG74" s="452"/>
      <c r="XEH74" s="452"/>
      <c r="XEJ74" s="452"/>
      <c r="XEK74" s="452"/>
      <c r="XEL74" s="453"/>
      <c r="XEM74" s="452"/>
      <c r="XEN74" s="452"/>
      <c r="XEP74" s="452"/>
      <c r="XEQ74" s="452"/>
      <c r="XER74" s="453"/>
      <c r="XES74" s="452"/>
      <c r="XET74" s="452"/>
      <c r="XEV74" s="452"/>
      <c r="XEW74" s="452"/>
      <c r="XEX74" s="453"/>
      <c r="XEY74" s="452"/>
      <c r="XEZ74" s="452"/>
      <c r="XFB74" s="452"/>
      <c r="XFC74" s="452"/>
      <c r="XFD74" s="453"/>
    </row>
    <row r="75" spans="1:3072 3074:6144 6146:9216 9218:12288 12290:15360 15362:16384" ht="18" customHeight="1">
      <c r="B75" s="101"/>
      <c r="C75" s="101"/>
      <c r="D75" s="101"/>
      <c r="E75" s="101"/>
      <c r="F75" s="101"/>
      <c r="H75" s="452"/>
      <c r="I75" s="452"/>
      <c r="J75" s="453"/>
      <c r="K75" s="452"/>
      <c r="L75" s="452"/>
      <c r="N75" s="452"/>
      <c r="O75" s="452"/>
      <c r="P75" s="453"/>
      <c r="Q75" s="452"/>
      <c r="R75" s="452"/>
      <c r="T75" s="452"/>
      <c r="U75" s="452"/>
      <c r="V75" s="453"/>
      <c r="W75" s="452"/>
      <c r="X75" s="452"/>
      <c r="Z75" s="452"/>
      <c r="AA75" s="452"/>
      <c r="AB75" s="453"/>
      <c r="AC75" s="452"/>
      <c r="AD75" s="452"/>
      <c r="AF75" s="452"/>
      <c r="AG75" s="452"/>
      <c r="AH75" s="453"/>
      <c r="AI75" s="452"/>
      <c r="AJ75" s="452"/>
      <c r="AL75" s="452"/>
      <c r="AM75" s="452"/>
      <c r="AN75" s="453"/>
      <c r="AO75" s="452"/>
      <c r="AP75" s="452"/>
      <c r="AR75" s="452"/>
      <c r="AS75" s="452"/>
      <c r="AT75" s="453"/>
      <c r="AU75" s="452"/>
      <c r="AV75" s="452"/>
      <c r="AX75" s="452"/>
      <c r="AY75" s="452"/>
      <c r="AZ75" s="453"/>
      <c r="BA75" s="452"/>
      <c r="BB75" s="452"/>
      <c r="BD75" s="452"/>
      <c r="BE75" s="452"/>
      <c r="BF75" s="453"/>
      <c r="BG75" s="452"/>
      <c r="BH75" s="452"/>
      <c r="BJ75" s="452"/>
      <c r="BK75" s="452"/>
      <c r="BL75" s="453"/>
      <c r="BM75" s="452"/>
      <c r="BN75" s="452"/>
      <c r="BP75" s="452"/>
      <c r="BQ75" s="452"/>
      <c r="BR75" s="453"/>
      <c r="BS75" s="452"/>
      <c r="BT75" s="452"/>
      <c r="BV75" s="452"/>
      <c r="BW75" s="452"/>
      <c r="BX75" s="453"/>
      <c r="BY75" s="452"/>
      <c r="BZ75" s="452"/>
      <c r="CB75" s="452"/>
      <c r="CC75" s="452"/>
      <c r="CD75" s="453"/>
      <c r="CE75" s="452"/>
      <c r="CF75" s="452"/>
      <c r="CH75" s="452"/>
      <c r="CI75" s="452"/>
      <c r="CJ75" s="453"/>
      <c r="CK75" s="452"/>
      <c r="CL75" s="452"/>
      <c r="CN75" s="452"/>
      <c r="CO75" s="452"/>
      <c r="CP75" s="453"/>
      <c r="CQ75" s="452"/>
      <c r="CR75" s="452"/>
      <c r="CT75" s="452"/>
      <c r="CU75" s="452"/>
      <c r="CV75" s="453"/>
      <c r="CW75" s="452"/>
      <c r="CX75" s="452"/>
      <c r="CZ75" s="452"/>
      <c r="DA75" s="452"/>
      <c r="DB75" s="453"/>
      <c r="DC75" s="452"/>
      <c r="DD75" s="452"/>
      <c r="DF75" s="452"/>
      <c r="DG75" s="452"/>
      <c r="DH75" s="453"/>
      <c r="DI75" s="452"/>
      <c r="DJ75" s="452"/>
      <c r="DL75" s="452"/>
      <c r="DM75" s="452"/>
      <c r="DN75" s="453"/>
      <c r="DO75" s="452"/>
      <c r="DP75" s="452"/>
      <c r="DR75" s="452"/>
      <c r="DS75" s="452"/>
      <c r="DT75" s="453"/>
      <c r="DU75" s="452"/>
      <c r="DV75" s="452"/>
      <c r="DX75" s="452"/>
      <c r="DY75" s="452"/>
      <c r="DZ75" s="453"/>
      <c r="EA75" s="452"/>
      <c r="EB75" s="452"/>
      <c r="ED75" s="452"/>
      <c r="EE75" s="452"/>
      <c r="EF75" s="453"/>
      <c r="EG75" s="452"/>
      <c r="EH75" s="452"/>
      <c r="EJ75" s="452"/>
      <c r="EK75" s="452"/>
      <c r="EL75" s="453"/>
      <c r="EM75" s="452"/>
      <c r="EN75" s="452"/>
      <c r="EP75" s="452"/>
      <c r="EQ75" s="452"/>
      <c r="ER75" s="453"/>
      <c r="ES75" s="452"/>
      <c r="ET75" s="452"/>
      <c r="EV75" s="452"/>
      <c r="EW75" s="452"/>
      <c r="EX75" s="453"/>
      <c r="EY75" s="452"/>
      <c r="EZ75" s="452"/>
      <c r="FB75" s="452"/>
      <c r="FC75" s="452"/>
      <c r="FD75" s="453"/>
      <c r="FE75" s="452"/>
      <c r="FF75" s="452"/>
      <c r="FH75" s="452"/>
      <c r="FI75" s="452"/>
      <c r="FJ75" s="453"/>
      <c r="FK75" s="452"/>
      <c r="FL75" s="452"/>
      <c r="FN75" s="452"/>
      <c r="FO75" s="452"/>
      <c r="FP75" s="453"/>
      <c r="FQ75" s="452"/>
      <c r="FR75" s="452"/>
      <c r="FT75" s="452"/>
      <c r="FU75" s="452"/>
      <c r="FV75" s="453"/>
      <c r="FW75" s="452"/>
      <c r="FX75" s="452"/>
      <c r="FZ75" s="452"/>
      <c r="GA75" s="452"/>
      <c r="GB75" s="453"/>
      <c r="GC75" s="452"/>
      <c r="GD75" s="452"/>
      <c r="GF75" s="452"/>
      <c r="GG75" s="452"/>
      <c r="GH75" s="453"/>
      <c r="GI75" s="452"/>
      <c r="GJ75" s="452"/>
      <c r="GL75" s="452"/>
      <c r="GM75" s="452"/>
      <c r="GN75" s="453"/>
      <c r="GO75" s="452"/>
      <c r="GP75" s="452"/>
      <c r="GR75" s="452"/>
      <c r="GS75" s="452"/>
      <c r="GT75" s="453"/>
      <c r="GU75" s="452"/>
      <c r="GV75" s="452"/>
      <c r="GX75" s="452"/>
      <c r="GY75" s="452"/>
      <c r="GZ75" s="453"/>
      <c r="HA75" s="452"/>
      <c r="HB75" s="452"/>
      <c r="HD75" s="452"/>
      <c r="HE75" s="452"/>
      <c r="HF75" s="453"/>
      <c r="HG75" s="452"/>
      <c r="HH75" s="452"/>
      <c r="HJ75" s="452"/>
      <c r="HK75" s="452"/>
      <c r="HL75" s="453"/>
      <c r="HM75" s="452"/>
      <c r="HN75" s="452"/>
      <c r="HP75" s="452"/>
      <c r="HQ75" s="452"/>
      <c r="HR75" s="453"/>
      <c r="HS75" s="452"/>
      <c r="HT75" s="452"/>
      <c r="HV75" s="452"/>
      <c r="HW75" s="452"/>
      <c r="HX75" s="453"/>
      <c r="HY75" s="452"/>
      <c r="HZ75" s="452"/>
      <c r="IB75" s="452"/>
      <c r="IC75" s="452"/>
      <c r="ID75" s="453"/>
      <c r="IE75" s="452"/>
      <c r="IF75" s="452"/>
      <c r="IH75" s="452"/>
      <c r="II75" s="452"/>
      <c r="IJ75" s="453"/>
      <c r="IK75" s="452"/>
      <c r="IL75" s="452"/>
      <c r="IN75" s="452"/>
      <c r="IO75" s="452"/>
      <c r="IP75" s="453"/>
      <c r="IQ75" s="452"/>
      <c r="IR75" s="452"/>
      <c r="IT75" s="452"/>
      <c r="IU75" s="452"/>
      <c r="IV75" s="453"/>
      <c r="IW75" s="452"/>
      <c r="IX75" s="452"/>
      <c r="IZ75" s="452"/>
      <c r="JA75" s="452"/>
      <c r="JB75" s="453"/>
      <c r="JC75" s="452"/>
      <c r="JD75" s="452"/>
      <c r="JF75" s="452"/>
      <c r="JG75" s="452"/>
      <c r="JH75" s="453"/>
      <c r="JI75" s="452"/>
      <c r="JJ75" s="452"/>
      <c r="JL75" s="452"/>
      <c r="JM75" s="452"/>
      <c r="JN75" s="453"/>
      <c r="JO75" s="452"/>
      <c r="JP75" s="452"/>
      <c r="JR75" s="452"/>
      <c r="JS75" s="452"/>
      <c r="JT75" s="453"/>
      <c r="JU75" s="452"/>
      <c r="JV75" s="452"/>
      <c r="JX75" s="452"/>
      <c r="JY75" s="452"/>
      <c r="JZ75" s="453"/>
      <c r="KA75" s="452"/>
      <c r="KB75" s="452"/>
      <c r="KD75" s="452"/>
      <c r="KE75" s="452"/>
      <c r="KF75" s="453"/>
      <c r="KG75" s="452"/>
      <c r="KH75" s="452"/>
      <c r="KJ75" s="452"/>
      <c r="KK75" s="452"/>
      <c r="KL75" s="453"/>
      <c r="KM75" s="452"/>
      <c r="KN75" s="452"/>
      <c r="KP75" s="452"/>
      <c r="KQ75" s="452"/>
      <c r="KR75" s="453"/>
      <c r="KS75" s="452"/>
      <c r="KT75" s="452"/>
      <c r="KV75" s="452"/>
      <c r="KW75" s="452"/>
      <c r="KX75" s="453"/>
      <c r="KY75" s="452"/>
      <c r="KZ75" s="452"/>
      <c r="LB75" s="452"/>
      <c r="LC75" s="452"/>
      <c r="LD75" s="453"/>
      <c r="LE75" s="452"/>
      <c r="LF75" s="452"/>
      <c r="LH75" s="452"/>
      <c r="LI75" s="452"/>
      <c r="LJ75" s="453"/>
      <c r="LK75" s="452"/>
      <c r="LL75" s="452"/>
      <c r="LN75" s="452"/>
      <c r="LO75" s="452"/>
      <c r="LP75" s="453"/>
      <c r="LQ75" s="452"/>
      <c r="LR75" s="452"/>
      <c r="LT75" s="452"/>
      <c r="LU75" s="452"/>
      <c r="LV75" s="453"/>
      <c r="LW75" s="452"/>
      <c r="LX75" s="452"/>
      <c r="LZ75" s="452"/>
      <c r="MA75" s="452"/>
      <c r="MB75" s="453"/>
      <c r="MC75" s="452"/>
      <c r="MD75" s="452"/>
      <c r="MF75" s="452"/>
      <c r="MG75" s="452"/>
      <c r="MH75" s="453"/>
      <c r="MI75" s="452"/>
      <c r="MJ75" s="452"/>
      <c r="ML75" s="452"/>
      <c r="MM75" s="452"/>
      <c r="MN75" s="453"/>
      <c r="MO75" s="452"/>
      <c r="MP75" s="452"/>
      <c r="MR75" s="452"/>
      <c r="MS75" s="452"/>
      <c r="MT75" s="453"/>
      <c r="MU75" s="452"/>
      <c r="MV75" s="452"/>
      <c r="MX75" s="452"/>
      <c r="MY75" s="452"/>
      <c r="MZ75" s="453"/>
      <c r="NA75" s="452"/>
      <c r="NB75" s="452"/>
      <c r="ND75" s="452"/>
      <c r="NE75" s="452"/>
      <c r="NF75" s="453"/>
      <c r="NG75" s="452"/>
      <c r="NH75" s="452"/>
      <c r="NJ75" s="452"/>
      <c r="NK75" s="452"/>
      <c r="NL75" s="453"/>
      <c r="NM75" s="452"/>
      <c r="NN75" s="452"/>
      <c r="NP75" s="452"/>
      <c r="NQ75" s="452"/>
      <c r="NR75" s="453"/>
      <c r="NS75" s="452"/>
      <c r="NT75" s="452"/>
      <c r="NV75" s="452"/>
      <c r="NW75" s="452"/>
      <c r="NX75" s="453"/>
      <c r="NY75" s="452"/>
      <c r="NZ75" s="452"/>
      <c r="OB75" s="452"/>
      <c r="OC75" s="452"/>
      <c r="OD75" s="453"/>
      <c r="OE75" s="452"/>
      <c r="OF75" s="452"/>
      <c r="OH75" s="452"/>
      <c r="OI75" s="452"/>
      <c r="OJ75" s="453"/>
      <c r="OK75" s="452"/>
      <c r="OL75" s="452"/>
      <c r="ON75" s="452"/>
      <c r="OO75" s="452"/>
      <c r="OP75" s="453"/>
      <c r="OQ75" s="452"/>
      <c r="OR75" s="452"/>
      <c r="OT75" s="452"/>
      <c r="OU75" s="452"/>
      <c r="OV75" s="453"/>
      <c r="OW75" s="452"/>
      <c r="OX75" s="452"/>
      <c r="OZ75" s="452"/>
      <c r="PA75" s="452"/>
      <c r="PB75" s="453"/>
      <c r="PC75" s="452"/>
      <c r="PD75" s="452"/>
      <c r="PF75" s="452"/>
      <c r="PG75" s="452"/>
      <c r="PH75" s="453"/>
      <c r="PI75" s="452"/>
      <c r="PJ75" s="452"/>
      <c r="PL75" s="452"/>
      <c r="PM75" s="452"/>
      <c r="PN75" s="453"/>
      <c r="PO75" s="452"/>
      <c r="PP75" s="452"/>
      <c r="PR75" s="452"/>
      <c r="PS75" s="452"/>
      <c r="PT75" s="453"/>
      <c r="PU75" s="452"/>
      <c r="PV75" s="452"/>
      <c r="PX75" s="452"/>
      <c r="PY75" s="452"/>
      <c r="PZ75" s="453"/>
      <c r="QA75" s="452"/>
      <c r="QB75" s="452"/>
      <c r="QD75" s="452"/>
      <c r="QE75" s="452"/>
      <c r="QF75" s="453"/>
      <c r="QG75" s="452"/>
      <c r="QH75" s="452"/>
      <c r="QJ75" s="452"/>
      <c r="QK75" s="452"/>
      <c r="QL75" s="453"/>
      <c r="QM75" s="452"/>
      <c r="QN75" s="452"/>
      <c r="QP75" s="452"/>
      <c r="QQ75" s="452"/>
      <c r="QR75" s="453"/>
      <c r="QS75" s="452"/>
      <c r="QT75" s="452"/>
      <c r="QV75" s="452"/>
      <c r="QW75" s="452"/>
      <c r="QX75" s="453"/>
      <c r="QY75" s="452"/>
      <c r="QZ75" s="452"/>
      <c r="RB75" s="452"/>
      <c r="RC75" s="452"/>
      <c r="RD75" s="453"/>
      <c r="RE75" s="452"/>
      <c r="RF75" s="452"/>
      <c r="RH75" s="452"/>
      <c r="RI75" s="452"/>
      <c r="RJ75" s="453"/>
      <c r="RK75" s="452"/>
      <c r="RL75" s="452"/>
      <c r="RN75" s="452"/>
      <c r="RO75" s="452"/>
      <c r="RP75" s="453"/>
      <c r="RQ75" s="452"/>
      <c r="RR75" s="452"/>
      <c r="RT75" s="452"/>
      <c r="RU75" s="452"/>
      <c r="RV75" s="453"/>
      <c r="RW75" s="452"/>
      <c r="RX75" s="452"/>
      <c r="RZ75" s="452"/>
      <c r="SA75" s="452"/>
      <c r="SB75" s="453"/>
      <c r="SC75" s="452"/>
      <c r="SD75" s="452"/>
      <c r="SF75" s="452"/>
      <c r="SG75" s="452"/>
      <c r="SH75" s="453"/>
      <c r="SI75" s="452"/>
      <c r="SJ75" s="452"/>
      <c r="SL75" s="452"/>
      <c r="SM75" s="452"/>
      <c r="SN75" s="453"/>
      <c r="SO75" s="452"/>
      <c r="SP75" s="452"/>
      <c r="SR75" s="452"/>
      <c r="SS75" s="452"/>
      <c r="ST75" s="453"/>
      <c r="SU75" s="452"/>
      <c r="SV75" s="452"/>
      <c r="SX75" s="452"/>
      <c r="SY75" s="452"/>
      <c r="SZ75" s="453"/>
      <c r="TA75" s="452"/>
      <c r="TB75" s="452"/>
      <c r="TD75" s="452"/>
      <c r="TE75" s="452"/>
      <c r="TF75" s="453"/>
      <c r="TG75" s="452"/>
      <c r="TH75" s="452"/>
      <c r="TJ75" s="452"/>
      <c r="TK75" s="452"/>
      <c r="TL75" s="453"/>
      <c r="TM75" s="452"/>
      <c r="TN75" s="452"/>
      <c r="TP75" s="452"/>
      <c r="TQ75" s="452"/>
      <c r="TR75" s="453"/>
      <c r="TS75" s="452"/>
      <c r="TT75" s="452"/>
      <c r="TV75" s="452"/>
      <c r="TW75" s="452"/>
      <c r="TX75" s="453"/>
      <c r="TY75" s="452"/>
      <c r="TZ75" s="452"/>
      <c r="UB75" s="452"/>
      <c r="UC75" s="452"/>
      <c r="UD75" s="453"/>
      <c r="UE75" s="452"/>
      <c r="UF75" s="452"/>
      <c r="UH75" s="452"/>
      <c r="UI75" s="452"/>
      <c r="UJ75" s="453"/>
      <c r="UK75" s="452"/>
      <c r="UL75" s="452"/>
      <c r="UN75" s="452"/>
      <c r="UO75" s="452"/>
      <c r="UP75" s="453"/>
      <c r="UQ75" s="452"/>
      <c r="UR75" s="452"/>
      <c r="UT75" s="452"/>
      <c r="UU75" s="452"/>
      <c r="UV75" s="453"/>
      <c r="UW75" s="452"/>
      <c r="UX75" s="452"/>
      <c r="UZ75" s="452"/>
      <c r="VA75" s="452"/>
      <c r="VB75" s="453"/>
      <c r="VC75" s="452"/>
      <c r="VD75" s="452"/>
      <c r="VF75" s="452"/>
      <c r="VG75" s="452"/>
      <c r="VH75" s="453"/>
      <c r="VI75" s="452"/>
      <c r="VJ75" s="452"/>
      <c r="VL75" s="452"/>
      <c r="VM75" s="452"/>
      <c r="VN75" s="453"/>
      <c r="VO75" s="452"/>
      <c r="VP75" s="452"/>
      <c r="VR75" s="452"/>
      <c r="VS75" s="452"/>
      <c r="VT75" s="453"/>
      <c r="VU75" s="452"/>
      <c r="VV75" s="452"/>
      <c r="VX75" s="452"/>
      <c r="VY75" s="452"/>
      <c r="VZ75" s="453"/>
      <c r="WA75" s="452"/>
      <c r="WB75" s="452"/>
      <c r="WD75" s="452"/>
      <c r="WE75" s="452"/>
      <c r="WF75" s="453"/>
      <c r="WG75" s="452"/>
      <c r="WH75" s="452"/>
      <c r="WJ75" s="452"/>
      <c r="WK75" s="452"/>
      <c r="WL75" s="453"/>
      <c r="WM75" s="452"/>
      <c r="WN75" s="452"/>
      <c r="WP75" s="452"/>
      <c r="WQ75" s="452"/>
      <c r="WR75" s="453"/>
      <c r="WS75" s="452"/>
      <c r="WT75" s="452"/>
      <c r="WV75" s="452"/>
      <c r="WW75" s="452"/>
      <c r="WX75" s="453"/>
      <c r="WY75" s="452"/>
      <c r="WZ75" s="452"/>
      <c r="XB75" s="452"/>
      <c r="XC75" s="452"/>
      <c r="XD75" s="453"/>
      <c r="XE75" s="452"/>
      <c r="XF75" s="452"/>
      <c r="XH75" s="452"/>
      <c r="XI75" s="452"/>
      <c r="XJ75" s="453"/>
      <c r="XK75" s="452"/>
      <c r="XL75" s="452"/>
      <c r="XN75" s="452"/>
      <c r="XO75" s="452"/>
      <c r="XP75" s="453"/>
      <c r="XQ75" s="452"/>
      <c r="XR75" s="452"/>
      <c r="XT75" s="452"/>
      <c r="XU75" s="452"/>
      <c r="XV75" s="453"/>
      <c r="XW75" s="452"/>
      <c r="XX75" s="452"/>
      <c r="XZ75" s="452"/>
      <c r="YA75" s="452"/>
      <c r="YB75" s="453"/>
      <c r="YC75" s="452"/>
      <c r="YD75" s="452"/>
      <c r="YF75" s="452"/>
      <c r="YG75" s="452"/>
      <c r="YH75" s="453"/>
      <c r="YI75" s="452"/>
      <c r="YJ75" s="452"/>
      <c r="YL75" s="452"/>
      <c r="YM75" s="452"/>
      <c r="YN75" s="453"/>
      <c r="YO75" s="452"/>
      <c r="YP75" s="452"/>
      <c r="YR75" s="452"/>
      <c r="YS75" s="452"/>
      <c r="YT75" s="453"/>
      <c r="YU75" s="452"/>
      <c r="YV75" s="452"/>
      <c r="YX75" s="452"/>
      <c r="YY75" s="452"/>
      <c r="YZ75" s="453"/>
      <c r="ZA75" s="452"/>
      <c r="ZB75" s="452"/>
      <c r="ZD75" s="452"/>
      <c r="ZE75" s="452"/>
      <c r="ZF75" s="453"/>
      <c r="ZG75" s="452"/>
      <c r="ZH75" s="452"/>
      <c r="ZJ75" s="452"/>
      <c r="ZK75" s="452"/>
      <c r="ZL75" s="453"/>
      <c r="ZM75" s="452"/>
      <c r="ZN75" s="452"/>
      <c r="ZP75" s="452"/>
      <c r="ZQ75" s="452"/>
      <c r="ZR75" s="453"/>
      <c r="ZS75" s="452"/>
      <c r="ZT75" s="452"/>
      <c r="ZV75" s="452"/>
      <c r="ZW75" s="452"/>
      <c r="ZX75" s="453"/>
      <c r="ZY75" s="452"/>
      <c r="ZZ75" s="452"/>
      <c r="AAB75" s="452"/>
      <c r="AAC75" s="452"/>
      <c r="AAD75" s="453"/>
      <c r="AAE75" s="452"/>
      <c r="AAF75" s="452"/>
      <c r="AAH75" s="452"/>
      <c r="AAI75" s="452"/>
      <c r="AAJ75" s="453"/>
      <c r="AAK75" s="452"/>
      <c r="AAL75" s="452"/>
      <c r="AAN75" s="452"/>
      <c r="AAO75" s="452"/>
      <c r="AAP75" s="453"/>
      <c r="AAQ75" s="452"/>
      <c r="AAR75" s="452"/>
      <c r="AAT75" s="452"/>
      <c r="AAU75" s="452"/>
      <c r="AAV75" s="453"/>
      <c r="AAW75" s="452"/>
      <c r="AAX75" s="452"/>
      <c r="AAZ75" s="452"/>
      <c r="ABA75" s="452"/>
      <c r="ABB75" s="453"/>
      <c r="ABC75" s="452"/>
      <c r="ABD75" s="452"/>
      <c r="ABF75" s="452"/>
      <c r="ABG75" s="452"/>
      <c r="ABH75" s="453"/>
      <c r="ABI75" s="452"/>
      <c r="ABJ75" s="452"/>
      <c r="ABL75" s="452"/>
      <c r="ABM75" s="452"/>
      <c r="ABN75" s="453"/>
      <c r="ABO75" s="452"/>
      <c r="ABP75" s="452"/>
      <c r="ABR75" s="452"/>
      <c r="ABS75" s="452"/>
      <c r="ABT75" s="453"/>
      <c r="ABU75" s="452"/>
      <c r="ABV75" s="452"/>
      <c r="ABX75" s="452"/>
      <c r="ABY75" s="452"/>
      <c r="ABZ75" s="453"/>
      <c r="ACA75" s="452"/>
      <c r="ACB75" s="452"/>
      <c r="ACD75" s="452"/>
      <c r="ACE75" s="452"/>
      <c r="ACF75" s="453"/>
      <c r="ACG75" s="452"/>
      <c r="ACH75" s="452"/>
      <c r="ACJ75" s="452"/>
      <c r="ACK75" s="452"/>
      <c r="ACL75" s="453"/>
      <c r="ACM75" s="452"/>
      <c r="ACN75" s="452"/>
      <c r="ACP75" s="452"/>
      <c r="ACQ75" s="452"/>
      <c r="ACR75" s="453"/>
      <c r="ACS75" s="452"/>
      <c r="ACT75" s="452"/>
      <c r="ACV75" s="452"/>
      <c r="ACW75" s="452"/>
      <c r="ACX75" s="453"/>
      <c r="ACY75" s="452"/>
      <c r="ACZ75" s="452"/>
      <c r="ADB75" s="452"/>
      <c r="ADC75" s="452"/>
      <c r="ADD75" s="453"/>
      <c r="ADE75" s="452"/>
      <c r="ADF75" s="452"/>
      <c r="ADH75" s="452"/>
      <c r="ADI75" s="452"/>
      <c r="ADJ75" s="453"/>
      <c r="ADK75" s="452"/>
      <c r="ADL75" s="452"/>
      <c r="ADN75" s="452"/>
      <c r="ADO75" s="452"/>
      <c r="ADP75" s="453"/>
      <c r="ADQ75" s="452"/>
      <c r="ADR75" s="452"/>
      <c r="ADT75" s="452"/>
      <c r="ADU75" s="452"/>
      <c r="ADV75" s="453"/>
      <c r="ADW75" s="452"/>
      <c r="ADX75" s="452"/>
      <c r="ADZ75" s="452"/>
      <c r="AEA75" s="452"/>
      <c r="AEB75" s="453"/>
      <c r="AEC75" s="452"/>
      <c r="AED75" s="452"/>
      <c r="AEF75" s="452"/>
      <c r="AEG75" s="452"/>
      <c r="AEH75" s="453"/>
      <c r="AEI75" s="452"/>
      <c r="AEJ75" s="452"/>
      <c r="AEL75" s="452"/>
      <c r="AEM75" s="452"/>
      <c r="AEN75" s="453"/>
      <c r="AEO75" s="452"/>
      <c r="AEP75" s="452"/>
      <c r="AER75" s="452"/>
      <c r="AES75" s="452"/>
      <c r="AET75" s="453"/>
      <c r="AEU75" s="452"/>
      <c r="AEV75" s="452"/>
      <c r="AEX75" s="452"/>
      <c r="AEY75" s="452"/>
      <c r="AEZ75" s="453"/>
      <c r="AFA75" s="452"/>
      <c r="AFB75" s="452"/>
      <c r="AFD75" s="452"/>
      <c r="AFE75" s="452"/>
      <c r="AFF75" s="453"/>
      <c r="AFG75" s="452"/>
      <c r="AFH75" s="452"/>
      <c r="AFJ75" s="452"/>
      <c r="AFK75" s="452"/>
      <c r="AFL75" s="453"/>
      <c r="AFM75" s="452"/>
      <c r="AFN75" s="452"/>
      <c r="AFP75" s="452"/>
      <c r="AFQ75" s="452"/>
      <c r="AFR75" s="453"/>
      <c r="AFS75" s="452"/>
      <c r="AFT75" s="452"/>
      <c r="AFV75" s="452"/>
      <c r="AFW75" s="452"/>
      <c r="AFX75" s="453"/>
      <c r="AFY75" s="452"/>
      <c r="AFZ75" s="452"/>
      <c r="AGB75" s="452"/>
      <c r="AGC75" s="452"/>
      <c r="AGD75" s="453"/>
      <c r="AGE75" s="452"/>
      <c r="AGF75" s="452"/>
      <c r="AGH75" s="452"/>
      <c r="AGI75" s="452"/>
      <c r="AGJ75" s="453"/>
      <c r="AGK75" s="452"/>
      <c r="AGL75" s="452"/>
      <c r="AGN75" s="452"/>
      <c r="AGO75" s="452"/>
      <c r="AGP75" s="453"/>
      <c r="AGQ75" s="452"/>
      <c r="AGR75" s="452"/>
      <c r="AGT75" s="452"/>
      <c r="AGU75" s="452"/>
      <c r="AGV75" s="453"/>
      <c r="AGW75" s="452"/>
      <c r="AGX75" s="452"/>
      <c r="AGZ75" s="452"/>
      <c r="AHA75" s="452"/>
      <c r="AHB75" s="453"/>
      <c r="AHC75" s="452"/>
      <c r="AHD75" s="452"/>
      <c r="AHF75" s="452"/>
      <c r="AHG75" s="452"/>
      <c r="AHH75" s="453"/>
      <c r="AHI75" s="452"/>
      <c r="AHJ75" s="452"/>
      <c r="AHL75" s="452"/>
      <c r="AHM75" s="452"/>
      <c r="AHN75" s="453"/>
      <c r="AHO75" s="452"/>
      <c r="AHP75" s="452"/>
      <c r="AHR75" s="452"/>
      <c r="AHS75" s="452"/>
      <c r="AHT75" s="453"/>
      <c r="AHU75" s="452"/>
      <c r="AHV75" s="452"/>
      <c r="AHX75" s="452"/>
      <c r="AHY75" s="452"/>
      <c r="AHZ75" s="453"/>
      <c r="AIA75" s="452"/>
      <c r="AIB75" s="452"/>
      <c r="AID75" s="452"/>
      <c r="AIE75" s="452"/>
      <c r="AIF75" s="453"/>
      <c r="AIG75" s="452"/>
      <c r="AIH75" s="452"/>
      <c r="AIJ75" s="452"/>
      <c r="AIK75" s="452"/>
      <c r="AIL75" s="453"/>
      <c r="AIM75" s="452"/>
      <c r="AIN75" s="452"/>
      <c r="AIP75" s="452"/>
      <c r="AIQ75" s="452"/>
      <c r="AIR75" s="453"/>
      <c r="AIS75" s="452"/>
      <c r="AIT75" s="452"/>
      <c r="AIV75" s="452"/>
      <c r="AIW75" s="452"/>
      <c r="AIX75" s="453"/>
      <c r="AIY75" s="452"/>
      <c r="AIZ75" s="452"/>
      <c r="AJB75" s="452"/>
      <c r="AJC75" s="452"/>
      <c r="AJD75" s="453"/>
      <c r="AJE75" s="452"/>
      <c r="AJF75" s="452"/>
      <c r="AJH75" s="452"/>
      <c r="AJI75" s="452"/>
      <c r="AJJ75" s="453"/>
      <c r="AJK75" s="452"/>
      <c r="AJL75" s="452"/>
      <c r="AJN75" s="452"/>
      <c r="AJO75" s="452"/>
      <c r="AJP75" s="453"/>
      <c r="AJQ75" s="452"/>
      <c r="AJR75" s="452"/>
      <c r="AJT75" s="452"/>
      <c r="AJU75" s="452"/>
      <c r="AJV75" s="453"/>
      <c r="AJW75" s="452"/>
      <c r="AJX75" s="452"/>
      <c r="AJZ75" s="452"/>
      <c r="AKA75" s="452"/>
      <c r="AKB75" s="453"/>
      <c r="AKC75" s="452"/>
      <c r="AKD75" s="452"/>
      <c r="AKF75" s="452"/>
      <c r="AKG75" s="452"/>
      <c r="AKH75" s="453"/>
      <c r="AKI75" s="452"/>
      <c r="AKJ75" s="452"/>
      <c r="AKL75" s="452"/>
      <c r="AKM75" s="452"/>
      <c r="AKN75" s="453"/>
      <c r="AKO75" s="452"/>
      <c r="AKP75" s="452"/>
      <c r="AKR75" s="452"/>
      <c r="AKS75" s="452"/>
      <c r="AKT75" s="453"/>
      <c r="AKU75" s="452"/>
      <c r="AKV75" s="452"/>
      <c r="AKX75" s="452"/>
      <c r="AKY75" s="452"/>
      <c r="AKZ75" s="453"/>
      <c r="ALA75" s="452"/>
      <c r="ALB75" s="452"/>
      <c r="ALD75" s="452"/>
      <c r="ALE75" s="452"/>
      <c r="ALF75" s="453"/>
      <c r="ALG75" s="452"/>
      <c r="ALH75" s="452"/>
      <c r="ALJ75" s="452"/>
      <c r="ALK75" s="452"/>
      <c r="ALL75" s="453"/>
      <c r="ALM75" s="452"/>
      <c r="ALN75" s="452"/>
      <c r="ALP75" s="452"/>
      <c r="ALQ75" s="452"/>
      <c r="ALR75" s="453"/>
      <c r="ALS75" s="452"/>
      <c r="ALT75" s="452"/>
      <c r="ALV75" s="452"/>
      <c r="ALW75" s="452"/>
      <c r="ALX75" s="453"/>
      <c r="ALY75" s="452"/>
      <c r="ALZ75" s="452"/>
      <c r="AMB75" s="452"/>
      <c r="AMC75" s="452"/>
      <c r="AMD75" s="453"/>
      <c r="AME75" s="452"/>
      <c r="AMF75" s="452"/>
      <c r="AMH75" s="452"/>
      <c r="AMI75" s="452"/>
      <c r="AMJ75" s="453"/>
      <c r="AMK75" s="452"/>
      <c r="AML75" s="452"/>
      <c r="AMN75" s="452"/>
      <c r="AMO75" s="452"/>
      <c r="AMP75" s="453"/>
      <c r="AMQ75" s="452"/>
      <c r="AMR75" s="452"/>
      <c r="AMT75" s="452"/>
      <c r="AMU75" s="452"/>
      <c r="AMV75" s="453"/>
      <c r="AMW75" s="452"/>
      <c r="AMX75" s="452"/>
      <c r="AMZ75" s="452"/>
      <c r="ANA75" s="452"/>
      <c r="ANB75" s="453"/>
      <c r="ANC75" s="452"/>
      <c r="AND75" s="452"/>
      <c r="ANF75" s="452"/>
      <c r="ANG75" s="452"/>
      <c r="ANH75" s="453"/>
      <c r="ANI75" s="452"/>
      <c r="ANJ75" s="452"/>
      <c r="ANL75" s="452"/>
      <c r="ANM75" s="452"/>
      <c r="ANN75" s="453"/>
      <c r="ANO75" s="452"/>
      <c r="ANP75" s="452"/>
      <c r="ANR75" s="452"/>
      <c r="ANS75" s="452"/>
      <c r="ANT75" s="453"/>
      <c r="ANU75" s="452"/>
      <c r="ANV75" s="452"/>
      <c r="ANX75" s="452"/>
      <c r="ANY75" s="452"/>
      <c r="ANZ75" s="453"/>
      <c r="AOA75" s="452"/>
      <c r="AOB75" s="452"/>
      <c r="AOD75" s="452"/>
      <c r="AOE75" s="452"/>
      <c r="AOF75" s="453"/>
      <c r="AOG75" s="452"/>
      <c r="AOH75" s="452"/>
      <c r="AOJ75" s="452"/>
      <c r="AOK75" s="452"/>
      <c r="AOL75" s="453"/>
      <c r="AOM75" s="452"/>
      <c r="AON75" s="452"/>
      <c r="AOP75" s="452"/>
      <c r="AOQ75" s="452"/>
      <c r="AOR75" s="453"/>
      <c r="AOS75" s="452"/>
      <c r="AOT75" s="452"/>
      <c r="AOV75" s="452"/>
      <c r="AOW75" s="452"/>
      <c r="AOX75" s="453"/>
      <c r="AOY75" s="452"/>
      <c r="AOZ75" s="452"/>
      <c r="APB75" s="452"/>
      <c r="APC75" s="452"/>
      <c r="APD75" s="453"/>
      <c r="APE75" s="452"/>
      <c r="APF75" s="452"/>
      <c r="APH75" s="452"/>
      <c r="API75" s="452"/>
      <c r="APJ75" s="453"/>
      <c r="APK75" s="452"/>
      <c r="APL75" s="452"/>
      <c r="APN75" s="452"/>
      <c r="APO75" s="452"/>
      <c r="APP75" s="453"/>
      <c r="APQ75" s="452"/>
      <c r="APR75" s="452"/>
      <c r="APT75" s="452"/>
      <c r="APU75" s="452"/>
      <c r="APV75" s="453"/>
      <c r="APW75" s="452"/>
      <c r="APX75" s="452"/>
      <c r="APZ75" s="452"/>
      <c r="AQA75" s="452"/>
      <c r="AQB75" s="453"/>
      <c r="AQC75" s="452"/>
      <c r="AQD75" s="452"/>
      <c r="AQF75" s="452"/>
      <c r="AQG75" s="452"/>
      <c r="AQH75" s="453"/>
      <c r="AQI75" s="452"/>
      <c r="AQJ75" s="452"/>
      <c r="AQL75" s="452"/>
      <c r="AQM75" s="452"/>
      <c r="AQN75" s="453"/>
      <c r="AQO75" s="452"/>
      <c r="AQP75" s="452"/>
      <c r="AQR75" s="452"/>
      <c r="AQS75" s="452"/>
      <c r="AQT75" s="453"/>
      <c r="AQU75" s="452"/>
      <c r="AQV75" s="452"/>
      <c r="AQX75" s="452"/>
      <c r="AQY75" s="452"/>
      <c r="AQZ75" s="453"/>
      <c r="ARA75" s="452"/>
      <c r="ARB75" s="452"/>
      <c r="ARD75" s="452"/>
      <c r="ARE75" s="452"/>
      <c r="ARF75" s="453"/>
      <c r="ARG75" s="452"/>
      <c r="ARH75" s="452"/>
      <c r="ARJ75" s="452"/>
      <c r="ARK75" s="452"/>
      <c r="ARL75" s="453"/>
      <c r="ARM75" s="452"/>
      <c r="ARN75" s="452"/>
      <c r="ARP75" s="452"/>
      <c r="ARQ75" s="452"/>
      <c r="ARR75" s="453"/>
      <c r="ARS75" s="452"/>
      <c r="ART75" s="452"/>
      <c r="ARV75" s="452"/>
      <c r="ARW75" s="452"/>
      <c r="ARX75" s="453"/>
      <c r="ARY75" s="452"/>
      <c r="ARZ75" s="452"/>
      <c r="ASB75" s="452"/>
      <c r="ASC75" s="452"/>
      <c r="ASD75" s="453"/>
      <c r="ASE75" s="452"/>
      <c r="ASF75" s="452"/>
      <c r="ASH75" s="452"/>
      <c r="ASI75" s="452"/>
      <c r="ASJ75" s="453"/>
      <c r="ASK75" s="452"/>
      <c r="ASL75" s="452"/>
      <c r="ASN75" s="452"/>
      <c r="ASO75" s="452"/>
      <c r="ASP75" s="453"/>
      <c r="ASQ75" s="452"/>
      <c r="ASR75" s="452"/>
      <c r="AST75" s="452"/>
      <c r="ASU75" s="452"/>
      <c r="ASV75" s="453"/>
      <c r="ASW75" s="452"/>
      <c r="ASX75" s="452"/>
      <c r="ASZ75" s="452"/>
      <c r="ATA75" s="452"/>
      <c r="ATB75" s="453"/>
      <c r="ATC75" s="452"/>
      <c r="ATD75" s="452"/>
      <c r="ATF75" s="452"/>
      <c r="ATG75" s="452"/>
      <c r="ATH75" s="453"/>
      <c r="ATI75" s="452"/>
      <c r="ATJ75" s="452"/>
      <c r="ATL75" s="452"/>
      <c r="ATM75" s="452"/>
      <c r="ATN75" s="453"/>
      <c r="ATO75" s="452"/>
      <c r="ATP75" s="452"/>
      <c r="ATR75" s="452"/>
      <c r="ATS75" s="452"/>
      <c r="ATT75" s="453"/>
      <c r="ATU75" s="452"/>
      <c r="ATV75" s="452"/>
      <c r="ATX75" s="452"/>
      <c r="ATY75" s="452"/>
      <c r="ATZ75" s="453"/>
      <c r="AUA75" s="452"/>
      <c r="AUB75" s="452"/>
      <c r="AUD75" s="452"/>
      <c r="AUE75" s="452"/>
      <c r="AUF75" s="453"/>
      <c r="AUG75" s="452"/>
      <c r="AUH75" s="452"/>
      <c r="AUJ75" s="452"/>
      <c r="AUK75" s="452"/>
      <c r="AUL75" s="453"/>
      <c r="AUM75" s="452"/>
      <c r="AUN75" s="452"/>
      <c r="AUP75" s="452"/>
      <c r="AUQ75" s="452"/>
      <c r="AUR75" s="453"/>
      <c r="AUS75" s="452"/>
      <c r="AUT75" s="452"/>
      <c r="AUV75" s="452"/>
      <c r="AUW75" s="452"/>
      <c r="AUX75" s="453"/>
      <c r="AUY75" s="452"/>
      <c r="AUZ75" s="452"/>
      <c r="AVB75" s="452"/>
      <c r="AVC75" s="452"/>
      <c r="AVD75" s="453"/>
      <c r="AVE75" s="452"/>
      <c r="AVF75" s="452"/>
      <c r="AVH75" s="452"/>
      <c r="AVI75" s="452"/>
      <c r="AVJ75" s="453"/>
      <c r="AVK75" s="452"/>
      <c r="AVL75" s="452"/>
      <c r="AVN75" s="452"/>
      <c r="AVO75" s="452"/>
      <c r="AVP75" s="453"/>
      <c r="AVQ75" s="452"/>
      <c r="AVR75" s="452"/>
      <c r="AVT75" s="452"/>
      <c r="AVU75" s="452"/>
      <c r="AVV75" s="453"/>
      <c r="AVW75" s="452"/>
      <c r="AVX75" s="452"/>
      <c r="AVZ75" s="452"/>
      <c r="AWA75" s="452"/>
      <c r="AWB75" s="453"/>
      <c r="AWC75" s="452"/>
      <c r="AWD75" s="452"/>
      <c r="AWF75" s="452"/>
      <c r="AWG75" s="452"/>
      <c r="AWH75" s="453"/>
      <c r="AWI75" s="452"/>
      <c r="AWJ75" s="452"/>
      <c r="AWL75" s="452"/>
      <c r="AWM75" s="452"/>
      <c r="AWN75" s="453"/>
      <c r="AWO75" s="452"/>
      <c r="AWP75" s="452"/>
      <c r="AWR75" s="452"/>
      <c r="AWS75" s="452"/>
      <c r="AWT75" s="453"/>
      <c r="AWU75" s="452"/>
      <c r="AWV75" s="452"/>
      <c r="AWX75" s="452"/>
      <c r="AWY75" s="452"/>
      <c r="AWZ75" s="453"/>
      <c r="AXA75" s="452"/>
      <c r="AXB75" s="452"/>
      <c r="AXD75" s="452"/>
      <c r="AXE75" s="452"/>
      <c r="AXF75" s="453"/>
      <c r="AXG75" s="452"/>
      <c r="AXH75" s="452"/>
      <c r="AXJ75" s="452"/>
      <c r="AXK75" s="452"/>
      <c r="AXL75" s="453"/>
      <c r="AXM75" s="452"/>
      <c r="AXN75" s="452"/>
      <c r="AXP75" s="452"/>
      <c r="AXQ75" s="452"/>
      <c r="AXR75" s="453"/>
      <c r="AXS75" s="452"/>
      <c r="AXT75" s="452"/>
      <c r="AXV75" s="452"/>
      <c r="AXW75" s="452"/>
      <c r="AXX75" s="453"/>
      <c r="AXY75" s="452"/>
      <c r="AXZ75" s="452"/>
      <c r="AYB75" s="452"/>
      <c r="AYC75" s="452"/>
      <c r="AYD75" s="453"/>
      <c r="AYE75" s="452"/>
      <c r="AYF75" s="452"/>
      <c r="AYH75" s="452"/>
      <c r="AYI75" s="452"/>
      <c r="AYJ75" s="453"/>
      <c r="AYK75" s="452"/>
      <c r="AYL75" s="452"/>
      <c r="AYN75" s="452"/>
      <c r="AYO75" s="452"/>
      <c r="AYP75" s="453"/>
      <c r="AYQ75" s="452"/>
      <c r="AYR75" s="452"/>
      <c r="AYT75" s="452"/>
      <c r="AYU75" s="452"/>
      <c r="AYV75" s="453"/>
      <c r="AYW75" s="452"/>
      <c r="AYX75" s="452"/>
      <c r="AYZ75" s="452"/>
      <c r="AZA75" s="452"/>
      <c r="AZB75" s="453"/>
      <c r="AZC75" s="452"/>
      <c r="AZD75" s="452"/>
      <c r="AZF75" s="452"/>
      <c r="AZG75" s="452"/>
      <c r="AZH75" s="453"/>
      <c r="AZI75" s="452"/>
      <c r="AZJ75" s="452"/>
      <c r="AZL75" s="452"/>
      <c r="AZM75" s="452"/>
      <c r="AZN75" s="453"/>
      <c r="AZO75" s="452"/>
      <c r="AZP75" s="452"/>
      <c r="AZR75" s="452"/>
      <c r="AZS75" s="452"/>
      <c r="AZT75" s="453"/>
      <c r="AZU75" s="452"/>
      <c r="AZV75" s="452"/>
      <c r="AZX75" s="452"/>
      <c r="AZY75" s="452"/>
      <c r="AZZ75" s="453"/>
      <c r="BAA75" s="452"/>
      <c r="BAB75" s="452"/>
      <c r="BAD75" s="452"/>
      <c r="BAE75" s="452"/>
      <c r="BAF75" s="453"/>
      <c r="BAG75" s="452"/>
      <c r="BAH75" s="452"/>
      <c r="BAJ75" s="452"/>
      <c r="BAK75" s="452"/>
      <c r="BAL75" s="453"/>
      <c r="BAM75" s="452"/>
      <c r="BAN75" s="452"/>
      <c r="BAP75" s="452"/>
      <c r="BAQ75" s="452"/>
      <c r="BAR75" s="453"/>
      <c r="BAS75" s="452"/>
      <c r="BAT75" s="452"/>
      <c r="BAV75" s="452"/>
      <c r="BAW75" s="452"/>
      <c r="BAX75" s="453"/>
      <c r="BAY75" s="452"/>
      <c r="BAZ75" s="452"/>
      <c r="BBB75" s="452"/>
      <c r="BBC75" s="452"/>
      <c r="BBD75" s="453"/>
      <c r="BBE75" s="452"/>
      <c r="BBF75" s="452"/>
      <c r="BBH75" s="452"/>
      <c r="BBI75" s="452"/>
      <c r="BBJ75" s="453"/>
      <c r="BBK75" s="452"/>
      <c r="BBL75" s="452"/>
      <c r="BBN75" s="452"/>
      <c r="BBO75" s="452"/>
      <c r="BBP75" s="453"/>
      <c r="BBQ75" s="452"/>
      <c r="BBR75" s="452"/>
      <c r="BBT75" s="452"/>
      <c r="BBU75" s="452"/>
      <c r="BBV75" s="453"/>
      <c r="BBW75" s="452"/>
      <c r="BBX75" s="452"/>
      <c r="BBZ75" s="452"/>
      <c r="BCA75" s="452"/>
      <c r="BCB75" s="453"/>
      <c r="BCC75" s="452"/>
      <c r="BCD75" s="452"/>
      <c r="BCF75" s="452"/>
      <c r="BCG75" s="452"/>
      <c r="BCH75" s="453"/>
      <c r="BCI75" s="452"/>
      <c r="BCJ75" s="452"/>
      <c r="BCL75" s="452"/>
      <c r="BCM75" s="452"/>
      <c r="BCN75" s="453"/>
      <c r="BCO75" s="452"/>
      <c r="BCP75" s="452"/>
      <c r="BCR75" s="452"/>
      <c r="BCS75" s="452"/>
      <c r="BCT75" s="453"/>
      <c r="BCU75" s="452"/>
      <c r="BCV75" s="452"/>
      <c r="BCX75" s="452"/>
      <c r="BCY75" s="452"/>
      <c r="BCZ75" s="453"/>
      <c r="BDA75" s="452"/>
      <c r="BDB75" s="452"/>
      <c r="BDD75" s="452"/>
      <c r="BDE75" s="452"/>
      <c r="BDF75" s="453"/>
      <c r="BDG75" s="452"/>
      <c r="BDH75" s="452"/>
      <c r="BDJ75" s="452"/>
      <c r="BDK75" s="452"/>
      <c r="BDL75" s="453"/>
      <c r="BDM75" s="452"/>
      <c r="BDN75" s="452"/>
      <c r="BDP75" s="452"/>
      <c r="BDQ75" s="452"/>
      <c r="BDR75" s="453"/>
      <c r="BDS75" s="452"/>
      <c r="BDT75" s="452"/>
      <c r="BDV75" s="452"/>
      <c r="BDW75" s="452"/>
      <c r="BDX75" s="453"/>
      <c r="BDY75" s="452"/>
      <c r="BDZ75" s="452"/>
      <c r="BEB75" s="452"/>
      <c r="BEC75" s="452"/>
      <c r="BED75" s="453"/>
      <c r="BEE75" s="452"/>
      <c r="BEF75" s="452"/>
      <c r="BEH75" s="452"/>
      <c r="BEI75" s="452"/>
      <c r="BEJ75" s="453"/>
      <c r="BEK75" s="452"/>
      <c r="BEL75" s="452"/>
      <c r="BEN75" s="452"/>
      <c r="BEO75" s="452"/>
      <c r="BEP75" s="453"/>
      <c r="BEQ75" s="452"/>
      <c r="BER75" s="452"/>
      <c r="BET75" s="452"/>
      <c r="BEU75" s="452"/>
      <c r="BEV75" s="453"/>
      <c r="BEW75" s="452"/>
      <c r="BEX75" s="452"/>
      <c r="BEZ75" s="452"/>
      <c r="BFA75" s="452"/>
      <c r="BFB75" s="453"/>
      <c r="BFC75" s="452"/>
      <c r="BFD75" s="452"/>
      <c r="BFF75" s="452"/>
      <c r="BFG75" s="452"/>
      <c r="BFH75" s="453"/>
      <c r="BFI75" s="452"/>
      <c r="BFJ75" s="452"/>
      <c r="BFL75" s="452"/>
      <c r="BFM75" s="452"/>
      <c r="BFN75" s="453"/>
      <c r="BFO75" s="452"/>
      <c r="BFP75" s="452"/>
      <c r="BFR75" s="452"/>
      <c r="BFS75" s="452"/>
      <c r="BFT75" s="453"/>
      <c r="BFU75" s="452"/>
      <c r="BFV75" s="452"/>
      <c r="BFX75" s="452"/>
      <c r="BFY75" s="452"/>
      <c r="BFZ75" s="453"/>
      <c r="BGA75" s="452"/>
      <c r="BGB75" s="452"/>
      <c r="BGD75" s="452"/>
      <c r="BGE75" s="452"/>
      <c r="BGF75" s="453"/>
      <c r="BGG75" s="452"/>
      <c r="BGH75" s="452"/>
      <c r="BGJ75" s="452"/>
      <c r="BGK75" s="452"/>
      <c r="BGL75" s="453"/>
      <c r="BGM75" s="452"/>
      <c r="BGN75" s="452"/>
      <c r="BGP75" s="452"/>
      <c r="BGQ75" s="452"/>
      <c r="BGR75" s="453"/>
      <c r="BGS75" s="452"/>
      <c r="BGT75" s="452"/>
      <c r="BGV75" s="452"/>
      <c r="BGW75" s="452"/>
      <c r="BGX75" s="453"/>
      <c r="BGY75" s="452"/>
      <c r="BGZ75" s="452"/>
      <c r="BHB75" s="452"/>
      <c r="BHC75" s="452"/>
      <c r="BHD75" s="453"/>
      <c r="BHE75" s="452"/>
      <c r="BHF75" s="452"/>
      <c r="BHH75" s="452"/>
      <c r="BHI75" s="452"/>
      <c r="BHJ75" s="453"/>
      <c r="BHK75" s="452"/>
      <c r="BHL75" s="452"/>
      <c r="BHN75" s="452"/>
      <c r="BHO75" s="452"/>
      <c r="BHP75" s="453"/>
      <c r="BHQ75" s="452"/>
      <c r="BHR75" s="452"/>
      <c r="BHT75" s="452"/>
      <c r="BHU75" s="452"/>
      <c r="BHV75" s="453"/>
      <c r="BHW75" s="452"/>
      <c r="BHX75" s="452"/>
      <c r="BHZ75" s="452"/>
      <c r="BIA75" s="452"/>
      <c r="BIB75" s="453"/>
      <c r="BIC75" s="452"/>
      <c r="BID75" s="452"/>
      <c r="BIF75" s="452"/>
      <c r="BIG75" s="452"/>
      <c r="BIH75" s="453"/>
      <c r="BII75" s="452"/>
      <c r="BIJ75" s="452"/>
      <c r="BIL75" s="452"/>
      <c r="BIM75" s="452"/>
      <c r="BIN75" s="453"/>
      <c r="BIO75" s="452"/>
      <c r="BIP75" s="452"/>
      <c r="BIR75" s="452"/>
      <c r="BIS75" s="452"/>
      <c r="BIT75" s="453"/>
      <c r="BIU75" s="452"/>
      <c r="BIV75" s="452"/>
      <c r="BIX75" s="452"/>
      <c r="BIY75" s="452"/>
      <c r="BIZ75" s="453"/>
      <c r="BJA75" s="452"/>
      <c r="BJB75" s="452"/>
      <c r="BJD75" s="452"/>
      <c r="BJE75" s="452"/>
      <c r="BJF75" s="453"/>
      <c r="BJG75" s="452"/>
      <c r="BJH75" s="452"/>
      <c r="BJJ75" s="452"/>
      <c r="BJK75" s="452"/>
      <c r="BJL75" s="453"/>
      <c r="BJM75" s="452"/>
      <c r="BJN75" s="452"/>
      <c r="BJP75" s="452"/>
      <c r="BJQ75" s="452"/>
      <c r="BJR75" s="453"/>
      <c r="BJS75" s="452"/>
      <c r="BJT75" s="452"/>
      <c r="BJV75" s="452"/>
      <c r="BJW75" s="452"/>
      <c r="BJX75" s="453"/>
      <c r="BJY75" s="452"/>
      <c r="BJZ75" s="452"/>
      <c r="BKB75" s="452"/>
      <c r="BKC75" s="452"/>
      <c r="BKD75" s="453"/>
      <c r="BKE75" s="452"/>
      <c r="BKF75" s="452"/>
      <c r="BKH75" s="452"/>
      <c r="BKI75" s="452"/>
      <c r="BKJ75" s="453"/>
      <c r="BKK75" s="452"/>
      <c r="BKL75" s="452"/>
      <c r="BKN75" s="452"/>
      <c r="BKO75" s="452"/>
      <c r="BKP75" s="453"/>
      <c r="BKQ75" s="452"/>
      <c r="BKR75" s="452"/>
      <c r="BKT75" s="452"/>
      <c r="BKU75" s="452"/>
      <c r="BKV75" s="453"/>
      <c r="BKW75" s="452"/>
      <c r="BKX75" s="452"/>
      <c r="BKZ75" s="452"/>
      <c r="BLA75" s="452"/>
      <c r="BLB75" s="453"/>
      <c r="BLC75" s="452"/>
      <c r="BLD75" s="452"/>
      <c r="BLF75" s="452"/>
      <c r="BLG75" s="452"/>
      <c r="BLH75" s="453"/>
      <c r="BLI75" s="452"/>
      <c r="BLJ75" s="452"/>
      <c r="BLL75" s="452"/>
      <c r="BLM75" s="452"/>
      <c r="BLN75" s="453"/>
      <c r="BLO75" s="452"/>
      <c r="BLP75" s="452"/>
      <c r="BLR75" s="452"/>
      <c r="BLS75" s="452"/>
      <c r="BLT75" s="453"/>
      <c r="BLU75" s="452"/>
      <c r="BLV75" s="452"/>
      <c r="BLX75" s="452"/>
      <c r="BLY75" s="452"/>
      <c r="BLZ75" s="453"/>
      <c r="BMA75" s="452"/>
      <c r="BMB75" s="452"/>
      <c r="BMD75" s="452"/>
      <c r="BME75" s="452"/>
      <c r="BMF75" s="453"/>
      <c r="BMG75" s="452"/>
      <c r="BMH75" s="452"/>
      <c r="BMJ75" s="452"/>
      <c r="BMK75" s="452"/>
      <c r="BML75" s="453"/>
      <c r="BMM75" s="452"/>
      <c r="BMN75" s="452"/>
      <c r="BMP75" s="452"/>
      <c r="BMQ75" s="452"/>
      <c r="BMR75" s="453"/>
      <c r="BMS75" s="452"/>
      <c r="BMT75" s="452"/>
      <c r="BMV75" s="452"/>
      <c r="BMW75" s="452"/>
      <c r="BMX75" s="453"/>
      <c r="BMY75" s="452"/>
      <c r="BMZ75" s="452"/>
      <c r="BNB75" s="452"/>
      <c r="BNC75" s="452"/>
      <c r="BND75" s="453"/>
      <c r="BNE75" s="452"/>
      <c r="BNF75" s="452"/>
      <c r="BNH75" s="452"/>
      <c r="BNI75" s="452"/>
      <c r="BNJ75" s="453"/>
      <c r="BNK75" s="452"/>
      <c r="BNL75" s="452"/>
      <c r="BNN75" s="452"/>
      <c r="BNO75" s="452"/>
      <c r="BNP75" s="453"/>
      <c r="BNQ75" s="452"/>
      <c r="BNR75" s="452"/>
      <c r="BNT75" s="452"/>
      <c r="BNU75" s="452"/>
      <c r="BNV75" s="453"/>
      <c r="BNW75" s="452"/>
      <c r="BNX75" s="452"/>
      <c r="BNZ75" s="452"/>
      <c r="BOA75" s="452"/>
      <c r="BOB75" s="453"/>
      <c r="BOC75" s="452"/>
      <c r="BOD75" s="452"/>
      <c r="BOF75" s="452"/>
      <c r="BOG75" s="452"/>
      <c r="BOH75" s="453"/>
      <c r="BOI75" s="452"/>
      <c r="BOJ75" s="452"/>
      <c r="BOL75" s="452"/>
      <c r="BOM75" s="452"/>
      <c r="BON75" s="453"/>
      <c r="BOO75" s="452"/>
      <c r="BOP75" s="452"/>
      <c r="BOR75" s="452"/>
      <c r="BOS75" s="452"/>
      <c r="BOT75" s="453"/>
      <c r="BOU75" s="452"/>
      <c r="BOV75" s="452"/>
      <c r="BOX75" s="452"/>
      <c r="BOY75" s="452"/>
      <c r="BOZ75" s="453"/>
      <c r="BPA75" s="452"/>
      <c r="BPB75" s="452"/>
      <c r="BPD75" s="452"/>
      <c r="BPE75" s="452"/>
      <c r="BPF75" s="453"/>
      <c r="BPG75" s="452"/>
      <c r="BPH75" s="452"/>
      <c r="BPJ75" s="452"/>
      <c r="BPK75" s="452"/>
      <c r="BPL75" s="453"/>
      <c r="BPM75" s="452"/>
      <c r="BPN75" s="452"/>
      <c r="BPP75" s="452"/>
      <c r="BPQ75" s="452"/>
      <c r="BPR75" s="453"/>
      <c r="BPS75" s="452"/>
      <c r="BPT75" s="452"/>
      <c r="BPV75" s="452"/>
      <c r="BPW75" s="452"/>
      <c r="BPX75" s="453"/>
      <c r="BPY75" s="452"/>
      <c r="BPZ75" s="452"/>
      <c r="BQB75" s="452"/>
      <c r="BQC75" s="452"/>
      <c r="BQD75" s="453"/>
      <c r="BQE75" s="452"/>
      <c r="BQF75" s="452"/>
      <c r="BQH75" s="452"/>
      <c r="BQI75" s="452"/>
      <c r="BQJ75" s="453"/>
      <c r="BQK75" s="452"/>
      <c r="BQL75" s="452"/>
      <c r="BQN75" s="452"/>
      <c r="BQO75" s="452"/>
      <c r="BQP75" s="453"/>
      <c r="BQQ75" s="452"/>
      <c r="BQR75" s="452"/>
      <c r="BQT75" s="452"/>
      <c r="BQU75" s="452"/>
      <c r="BQV75" s="453"/>
      <c r="BQW75" s="452"/>
      <c r="BQX75" s="452"/>
      <c r="BQZ75" s="452"/>
      <c r="BRA75" s="452"/>
      <c r="BRB75" s="453"/>
      <c r="BRC75" s="452"/>
      <c r="BRD75" s="452"/>
      <c r="BRF75" s="452"/>
      <c r="BRG75" s="452"/>
      <c r="BRH75" s="453"/>
      <c r="BRI75" s="452"/>
      <c r="BRJ75" s="452"/>
      <c r="BRL75" s="452"/>
      <c r="BRM75" s="452"/>
      <c r="BRN75" s="453"/>
      <c r="BRO75" s="452"/>
      <c r="BRP75" s="452"/>
      <c r="BRR75" s="452"/>
      <c r="BRS75" s="452"/>
      <c r="BRT75" s="453"/>
      <c r="BRU75" s="452"/>
      <c r="BRV75" s="452"/>
      <c r="BRX75" s="452"/>
      <c r="BRY75" s="452"/>
      <c r="BRZ75" s="453"/>
      <c r="BSA75" s="452"/>
      <c r="BSB75" s="452"/>
      <c r="BSD75" s="452"/>
      <c r="BSE75" s="452"/>
      <c r="BSF75" s="453"/>
      <c r="BSG75" s="452"/>
      <c r="BSH75" s="452"/>
      <c r="BSJ75" s="452"/>
      <c r="BSK75" s="452"/>
      <c r="BSL75" s="453"/>
      <c r="BSM75" s="452"/>
      <c r="BSN75" s="452"/>
      <c r="BSP75" s="452"/>
      <c r="BSQ75" s="452"/>
      <c r="BSR75" s="453"/>
      <c r="BSS75" s="452"/>
      <c r="BST75" s="452"/>
      <c r="BSV75" s="452"/>
      <c r="BSW75" s="452"/>
      <c r="BSX75" s="453"/>
      <c r="BSY75" s="452"/>
      <c r="BSZ75" s="452"/>
      <c r="BTB75" s="452"/>
      <c r="BTC75" s="452"/>
      <c r="BTD75" s="453"/>
      <c r="BTE75" s="452"/>
      <c r="BTF75" s="452"/>
      <c r="BTH75" s="452"/>
      <c r="BTI75" s="452"/>
      <c r="BTJ75" s="453"/>
      <c r="BTK75" s="452"/>
      <c r="BTL75" s="452"/>
      <c r="BTN75" s="452"/>
      <c r="BTO75" s="452"/>
      <c r="BTP75" s="453"/>
      <c r="BTQ75" s="452"/>
      <c r="BTR75" s="452"/>
      <c r="BTT75" s="452"/>
      <c r="BTU75" s="452"/>
      <c r="BTV75" s="453"/>
      <c r="BTW75" s="452"/>
      <c r="BTX75" s="452"/>
      <c r="BTZ75" s="452"/>
      <c r="BUA75" s="452"/>
      <c r="BUB75" s="453"/>
      <c r="BUC75" s="452"/>
      <c r="BUD75" s="452"/>
      <c r="BUF75" s="452"/>
      <c r="BUG75" s="452"/>
      <c r="BUH75" s="453"/>
      <c r="BUI75" s="452"/>
      <c r="BUJ75" s="452"/>
      <c r="BUL75" s="452"/>
      <c r="BUM75" s="452"/>
      <c r="BUN75" s="453"/>
      <c r="BUO75" s="452"/>
      <c r="BUP75" s="452"/>
      <c r="BUR75" s="452"/>
      <c r="BUS75" s="452"/>
      <c r="BUT75" s="453"/>
      <c r="BUU75" s="452"/>
      <c r="BUV75" s="452"/>
      <c r="BUX75" s="452"/>
      <c r="BUY75" s="452"/>
      <c r="BUZ75" s="453"/>
      <c r="BVA75" s="452"/>
      <c r="BVB75" s="452"/>
      <c r="BVD75" s="452"/>
      <c r="BVE75" s="452"/>
      <c r="BVF75" s="453"/>
      <c r="BVG75" s="452"/>
      <c r="BVH75" s="452"/>
      <c r="BVJ75" s="452"/>
      <c r="BVK75" s="452"/>
      <c r="BVL75" s="453"/>
      <c r="BVM75" s="452"/>
      <c r="BVN75" s="452"/>
      <c r="BVP75" s="452"/>
      <c r="BVQ75" s="452"/>
      <c r="BVR75" s="453"/>
      <c r="BVS75" s="452"/>
      <c r="BVT75" s="452"/>
      <c r="BVV75" s="452"/>
      <c r="BVW75" s="452"/>
      <c r="BVX75" s="453"/>
      <c r="BVY75" s="452"/>
      <c r="BVZ75" s="452"/>
      <c r="BWB75" s="452"/>
      <c r="BWC75" s="452"/>
      <c r="BWD75" s="453"/>
      <c r="BWE75" s="452"/>
      <c r="BWF75" s="452"/>
      <c r="BWH75" s="452"/>
      <c r="BWI75" s="452"/>
      <c r="BWJ75" s="453"/>
      <c r="BWK75" s="452"/>
      <c r="BWL75" s="452"/>
      <c r="BWN75" s="452"/>
      <c r="BWO75" s="452"/>
      <c r="BWP75" s="453"/>
      <c r="BWQ75" s="452"/>
      <c r="BWR75" s="452"/>
      <c r="BWT75" s="452"/>
      <c r="BWU75" s="452"/>
      <c r="BWV75" s="453"/>
      <c r="BWW75" s="452"/>
      <c r="BWX75" s="452"/>
      <c r="BWZ75" s="452"/>
      <c r="BXA75" s="452"/>
      <c r="BXB75" s="453"/>
      <c r="BXC75" s="452"/>
      <c r="BXD75" s="452"/>
      <c r="BXF75" s="452"/>
      <c r="BXG75" s="452"/>
      <c r="BXH75" s="453"/>
      <c r="BXI75" s="452"/>
      <c r="BXJ75" s="452"/>
      <c r="BXL75" s="452"/>
      <c r="BXM75" s="452"/>
      <c r="BXN75" s="453"/>
      <c r="BXO75" s="452"/>
      <c r="BXP75" s="452"/>
      <c r="BXR75" s="452"/>
      <c r="BXS75" s="452"/>
      <c r="BXT75" s="453"/>
      <c r="BXU75" s="452"/>
      <c r="BXV75" s="452"/>
      <c r="BXX75" s="452"/>
      <c r="BXY75" s="452"/>
      <c r="BXZ75" s="453"/>
      <c r="BYA75" s="452"/>
      <c r="BYB75" s="452"/>
      <c r="BYD75" s="452"/>
      <c r="BYE75" s="452"/>
      <c r="BYF75" s="453"/>
      <c r="BYG75" s="452"/>
      <c r="BYH75" s="452"/>
      <c r="BYJ75" s="452"/>
      <c r="BYK75" s="452"/>
      <c r="BYL75" s="453"/>
      <c r="BYM75" s="452"/>
      <c r="BYN75" s="452"/>
      <c r="BYP75" s="452"/>
      <c r="BYQ75" s="452"/>
      <c r="BYR75" s="453"/>
      <c r="BYS75" s="452"/>
      <c r="BYT75" s="452"/>
      <c r="BYV75" s="452"/>
      <c r="BYW75" s="452"/>
      <c r="BYX75" s="453"/>
      <c r="BYY75" s="452"/>
      <c r="BYZ75" s="452"/>
      <c r="BZB75" s="452"/>
      <c r="BZC75" s="452"/>
      <c r="BZD75" s="453"/>
      <c r="BZE75" s="452"/>
      <c r="BZF75" s="452"/>
      <c r="BZH75" s="452"/>
      <c r="BZI75" s="452"/>
      <c r="BZJ75" s="453"/>
      <c r="BZK75" s="452"/>
      <c r="BZL75" s="452"/>
      <c r="BZN75" s="452"/>
      <c r="BZO75" s="452"/>
      <c r="BZP75" s="453"/>
      <c r="BZQ75" s="452"/>
      <c r="BZR75" s="452"/>
      <c r="BZT75" s="452"/>
      <c r="BZU75" s="452"/>
      <c r="BZV75" s="453"/>
      <c r="BZW75" s="452"/>
      <c r="BZX75" s="452"/>
      <c r="BZZ75" s="452"/>
      <c r="CAA75" s="452"/>
      <c r="CAB75" s="453"/>
      <c r="CAC75" s="452"/>
      <c r="CAD75" s="452"/>
      <c r="CAF75" s="452"/>
      <c r="CAG75" s="452"/>
      <c r="CAH75" s="453"/>
      <c r="CAI75" s="452"/>
      <c r="CAJ75" s="452"/>
      <c r="CAL75" s="452"/>
      <c r="CAM75" s="452"/>
      <c r="CAN75" s="453"/>
      <c r="CAO75" s="452"/>
      <c r="CAP75" s="452"/>
      <c r="CAR75" s="452"/>
      <c r="CAS75" s="452"/>
      <c r="CAT75" s="453"/>
      <c r="CAU75" s="452"/>
      <c r="CAV75" s="452"/>
      <c r="CAX75" s="452"/>
      <c r="CAY75" s="452"/>
      <c r="CAZ75" s="453"/>
      <c r="CBA75" s="452"/>
      <c r="CBB75" s="452"/>
      <c r="CBD75" s="452"/>
      <c r="CBE75" s="452"/>
      <c r="CBF75" s="453"/>
      <c r="CBG75" s="452"/>
      <c r="CBH75" s="452"/>
      <c r="CBJ75" s="452"/>
      <c r="CBK75" s="452"/>
      <c r="CBL75" s="453"/>
      <c r="CBM75" s="452"/>
      <c r="CBN75" s="452"/>
      <c r="CBP75" s="452"/>
      <c r="CBQ75" s="452"/>
      <c r="CBR75" s="453"/>
      <c r="CBS75" s="452"/>
      <c r="CBT75" s="452"/>
      <c r="CBV75" s="452"/>
      <c r="CBW75" s="452"/>
      <c r="CBX75" s="453"/>
      <c r="CBY75" s="452"/>
      <c r="CBZ75" s="452"/>
      <c r="CCB75" s="452"/>
      <c r="CCC75" s="452"/>
      <c r="CCD75" s="453"/>
      <c r="CCE75" s="452"/>
      <c r="CCF75" s="452"/>
      <c r="CCH75" s="452"/>
      <c r="CCI75" s="452"/>
      <c r="CCJ75" s="453"/>
      <c r="CCK75" s="452"/>
      <c r="CCL75" s="452"/>
      <c r="CCN75" s="452"/>
      <c r="CCO75" s="452"/>
      <c r="CCP75" s="453"/>
      <c r="CCQ75" s="452"/>
      <c r="CCR75" s="452"/>
      <c r="CCT75" s="452"/>
      <c r="CCU75" s="452"/>
      <c r="CCV75" s="453"/>
      <c r="CCW75" s="452"/>
      <c r="CCX75" s="452"/>
      <c r="CCZ75" s="452"/>
      <c r="CDA75" s="452"/>
      <c r="CDB75" s="453"/>
      <c r="CDC75" s="452"/>
      <c r="CDD75" s="452"/>
      <c r="CDF75" s="452"/>
      <c r="CDG75" s="452"/>
      <c r="CDH75" s="453"/>
      <c r="CDI75" s="452"/>
      <c r="CDJ75" s="452"/>
      <c r="CDL75" s="452"/>
      <c r="CDM75" s="452"/>
      <c r="CDN75" s="453"/>
      <c r="CDO75" s="452"/>
      <c r="CDP75" s="452"/>
      <c r="CDR75" s="452"/>
      <c r="CDS75" s="452"/>
      <c r="CDT75" s="453"/>
      <c r="CDU75" s="452"/>
      <c r="CDV75" s="452"/>
      <c r="CDX75" s="452"/>
      <c r="CDY75" s="452"/>
      <c r="CDZ75" s="453"/>
      <c r="CEA75" s="452"/>
      <c r="CEB75" s="452"/>
      <c r="CED75" s="452"/>
      <c r="CEE75" s="452"/>
      <c r="CEF75" s="453"/>
      <c r="CEG75" s="452"/>
      <c r="CEH75" s="452"/>
      <c r="CEJ75" s="452"/>
      <c r="CEK75" s="452"/>
      <c r="CEL75" s="453"/>
      <c r="CEM75" s="452"/>
      <c r="CEN75" s="452"/>
      <c r="CEP75" s="452"/>
      <c r="CEQ75" s="452"/>
      <c r="CER75" s="453"/>
      <c r="CES75" s="452"/>
      <c r="CET75" s="452"/>
      <c r="CEV75" s="452"/>
      <c r="CEW75" s="452"/>
      <c r="CEX75" s="453"/>
      <c r="CEY75" s="452"/>
      <c r="CEZ75" s="452"/>
      <c r="CFB75" s="452"/>
      <c r="CFC75" s="452"/>
      <c r="CFD75" s="453"/>
      <c r="CFE75" s="452"/>
      <c r="CFF75" s="452"/>
      <c r="CFH75" s="452"/>
      <c r="CFI75" s="452"/>
      <c r="CFJ75" s="453"/>
      <c r="CFK75" s="452"/>
      <c r="CFL75" s="452"/>
      <c r="CFN75" s="452"/>
      <c r="CFO75" s="452"/>
      <c r="CFP75" s="453"/>
      <c r="CFQ75" s="452"/>
      <c r="CFR75" s="452"/>
      <c r="CFT75" s="452"/>
      <c r="CFU75" s="452"/>
      <c r="CFV75" s="453"/>
      <c r="CFW75" s="452"/>
      <c r="CFX75" s="452"/>
      <c r="CFZ75" s="452"/>
      <c r="CGA75" s="452"/>
      <c r="CGB75" s="453"/>
      <c r="CGC75" s="452"/>
      <c r="CGD75" s="452"/>
      <c r="CGF75" s="452"/>
      <c r="CGG75" s="452"/>
      <c r="CGH75" s="453"/>
      <c r="CGI75" s="452"/>
      <c r="CGJ75" s="452"/>
      <c r="CGL75" s="452"/>
      <c r="CGM75" s="452"/>
      <c r="CGN75" s="453"/>
      <c r="CGO75" s="452"/>
      <c r="CGP75" s="452"/>
      <c r="CGR75" s="452"/>
      <c r="CGS75" s="452"/>
      <c r="CGT75" s="453"/>
      <c r="CGU75" s="452"/>
      <c r="CGV75" s="452"/>
      <c r="CGX75" s="452"/>
      <c r="CGY75" s="452"/>
      <c r="CGZ75" s="453"/>
      <c r="CHA75" s="452"/>
      <c r="CHB75" s="452"/>
      <c r="CHD75" s="452"/>
      <c r="CHE75" s="452"/>
      <c r="CHF75" s="453"/>
      <c r="CHG75" s="452"/>
      <c r="CHH75" s="452"/>
      <c r="CHJ75" s="452"/>
      <c r="CHK75" s="452"/>
      <c r="CHL75" s="453"/>
      <c r="CHM75" s="452"/>
      <c r="CHN75" s="452"/>
      <c r="CHP75" s="452"/>
      <c r="CHQ75" s="452"/>
      <c r="CHR75" s="453"/>
      <c r="CHS75" s="452"/>
      <c r="CHT75" s="452"/>
      <c r="CHV75" s="452"/>
      <c r="CHW75" s="452"/>
      <c r="CHX75" s="453"/>
      <c r="CHY75" s="452"/>
      <c r="CHZ75" s="452"/>
      <c r="CIB75" s="452"/>
      <c r="CIC75" s="452"/>
      <c r="CID75" s="453"/>
      <c r="CIE75" s="452"/>
      <c r="CIF75" s="452"/>
      <c r="CIH75" s="452"/>
      <c r="CII75" s="452"/>
      <c r="CIJ75" s="453"/>
      <c r="CIK75" s="452"/>
      <c r="CIL75" s="452"/>
      <c r="CIN75" s="452"/>
      <c r="CIO75" s="452"/>
      <c r="CIP75" s="453"/>
      <c r="CIQ75" s="452"/>
      <c r="CIR75" s="452"/>
      <c r="CIT75" s="452"/>
      <c r="CIU75" s="452"/>
      <c r="CIV75" s="453"/>
      <c r="CIW75" s="452"/>
      <c r="CIX75" s="452"/>
      <c r="CIZ75" s="452"/>
      <c r="CJA75" s="452"/>
      <c r="CJB75" s="453"/>
      <c r="CJC75" s="452"/>
      <c r="CJD75" s="452"/>
      <c r="CJF75" s="452"/>
      <c r="CJG75" s="452"/>
      <c r="CJH75" s="453"/>
      <c r="CJI75" s="452"/>
      <c r="CJJ75" s="452"/>
      <c r="CJL75" s="452"/>
      <c r="CJM75" s="452"/>
      <c r="CJN75" s="453"/>
      <c r="CJO75" s="452"/>
      <c r="CJP75" s="452"/>
      <c r="CJR75" s="452"/>
      <c r="CJS75" s="452"/>
      <c r="CJT75" s="453"/>
      <c r="CJU75" s="452"/>
      <c r="CJV75" s="452"/>
      <c r="CJX75" s="452"/>
      <c r="CJY75" s="452"/>
      <c r="CJZ75" s="453"/>
      <c r="CKA75" s="452"/>
      <c r="CKB75" s="452"/>
      <c r="CKD75" s="452"/>
      <c r="CKE75" s="452"/>
      <c r="CKF75" s="453"/>
      <c r="CKG75" s="452"/>
      <c r="CKH75" s="452"/>
      <c r="CKJ75" s="452"/>
      <c r="CKK75" s="452"/>
      <c r="CKL75" s="453"/>
      <c r="CKM75" s="452"/>
      <c r="CKN75" s="452"/>
      <c r="CKP75" s="452"/>
      <c r="CKQ75" s="452"/>
      <c r="CKR75" s="453"/>
      <c r="CKS75" s="452"/>
      <c r="CKT75" s="452"/>
      <c r="CKV75" s="452"/>
      <c r="CKW75" s="452"/>
      <c r="CKX75" s="453"/>
      <c r="CKY75" s="452"/>
      <c r="CKZ75" s="452"/>
      <c r="CLB75" s="452"/>
      <c r="CLC75" s="452"/>
      <c r="CLD75" s="453"/>
      <c r="CLE75" s="452"/>
      <c r="CLF75" s="452"/>
      <c r="CLH75" s="452"/>
      <c r="CLI75" s="452"/>
      <c r="CLJ75" s="453"/>
      <c r="CLK75" s="452"/>
      <c r="CLL75" s="452"/>
      <c r="CLN75" s="452"/>
      <c r="CLO75" s="452"/>
      <c r="CLP75" s="453"/>
      <c r="CLQ75" s="452"/>
      <c r="CLR75" s="452"/>
      <c r="CLT75" s="452"/>
      <c r="CLU75" s="452"/>
      <c r="CLV75" s="453"/>
      <c r="CLW75" s="452"/>
      <c r="CLX75" s="452"/>
      <c r="CLZ75" s="452"/>
      <c r="CMA75" s="452"/>
      <c r="CMB75" s="453"/>
      <c r="CMC75" s="452"/>
      <c r="CMD75" s="452"/>
      <c r="CMF75" s="452"/>
      <c r="CMG75" s="452"/>
      <c r="CMH75" s="453"/>
      <c r="CMI75" s="452"/>
      <c r="CMJ75" s="452"/>
      <c r="CML75" s="452"/>
      <c r="CMM75" s="452"/>
      <c r="CMN75" s="453"/>
      <c r="CMO75" s="452"/>
      <c r="CMP75" s="452"/>
      <c r="CMR75" s="452"/>
      <c r="CMS75" s="452"/>
      <c r="CMT75" s="453"/>
      <c r="CMU75" s="452"/>
      <c r="CMV75" s="452"/>
      <c r="CMX75" s="452"/>
      <c r="CMY75" s="452"/>
      <c r="CMZ75" s="453"/>
      <c r="CNA75" s="452"/>
      <c r="CNB75" s="452"/>
      <c r="CND75" s="452"/>
      <c r="CNE75" s="452"/>
      <c r="CNF75" s="453"/>
      <c r="CNG75" s="452"/>
      <c r="CNH75" s="452"/>
      <c r="CNJ75" s="452"/>
      <c r="CNK75" s="452"/>
      <c r="CNL75" s="453"/>
      <c r="CNM75" s="452"/>
      <c r="CNN75" s="452"/>
      <c r="CNP75" s="452"/>
      <c r="CNQ75" s="452"/>
      <c r="CNR75" s="453"/>
      <c r="CNS75" s="452"/>
      <c r="CNT75" s="452"/>
      <c r="CNV75" s="452"/>
      <c r="CNW75" s="452"/>
      <c r="CNX75" s="453"/>
      <c r="CNY75" s="452"/>
      <c r="CNZ75" s="452"/>
      <c r="COB75" s="452"/>
      <c r="COC75" s="452"/>
      <c r="COD75" s="453"/>
      <c r="COE75" s="452"/>
      <c r="COF75" s="452"/>
      <c r="COH75" s="452"/>
      <c r="COI75" s="452"/>
      <c r="COJ75" s="453"/>
      <c r="COK75" s="452"/>
      <c r="COL75" s="452"/>
      <c r="CON75" s="452"/>
      <c r="COO75" s="452"/>
      <c r="COP75" s="453"/>
      <c r="COQ75" s="452"/>
      <c r="COR75" s="452"/>
      <c r="COT75" s="452"/>
      <c r="COU75" s="452"/>
      <c r="COV75" s="453"/>
      <c r="COW75" s="452"/>
      <c r="COX75" s="452"/>
      <c r="COZ75" s="452"/>
      <c r="CPA75" s="452"/>
      <c r="CPB75" s="453"/>
      <c r="CPC75" s="452"/>
      <c r="CPD75" s="452"/>
      <c r="CPF75" s="452"/>
      <c r="CPG75" s="452"/>
      <c r="CPH75" s="453"/>
      <c r="CPI75" s="452"/>
      <c r="CPJ75" s="452"/>
      <c r="CPL75" s="452"/>
      <c r="CPM75" s="452"/>
      <c r="CPN75" s="453"/>
      <c r="CPO75" s="452"/>
      <c r="CPP75" s="452"/>
      <c r="CPR75" s="452"/>
      <c r="CPS75" s="452"/>
      <c r="CPT75" s="453"/>
      <c r="CPU75" s="452"/>
      <c r="CPV75" s="452"/>
      <c r="CPX75" s="452"/>
      <c r="CPY75" s="452"/>
      <c r="CPZ75" s="453"/>
      <c r="CQA75" s="452"/>
      <c r="CQB75" s="452"/>
      <c r="CQD75" s="452"/>
      <c r="CQE75" s="452"/>
      <c r="CQF75" s="453"/>
      <c r="CQG75" s="452"/>
      <c r="CQH75" s="452"/>
      <c r="CQJ75" s="452"/>
      <c r="CQK75" s="452"/>
      <c r="CQL75" s="453"/>
      <c r="CQM75" s="452"/>
      <c r="CQN75" s="452"/>
      <c r="CQP75" s="452"/>
      <c r="CQQ75" s="452"/>
      <c r="CQR75" s="453"/>
      <c r="CQS75" s="452"/>
      <c r="CQT75" s="452"/>
      <c r="CQV75" s="452"/>
      <c r="CQW75" s="452"/>
      <c r="CQX75" s="453"/>
      <c r="CQY75" s="452"/>
      <c r="CQZ75" s="452"/>
      <c r="CRB75" s="452"/>
      <c r="CRC75" s="452"/>
      <c r="CRD75" s="453"/>
      <c r="CRE75" s="452"/>
      <c r="CRF75" s="452"/>
      <c r="CRH75" s="452"/>
      <c r="CRI75" s="452"/>
      <c r="CRJ75" s="453"/>
      <c r="CRK75" s="452"/>
      <c r="CRL75" s="452"/>
      <c r="CRN75" s="452"/>
      <c r="CRO75" s="452"/>
      <c r="CRP75" s="453"/>
      <c r="CRQ75" s="452"/>
      <c r="CRR75" s="452"/>
      <c r="CRT75" s="452"/>
      <c r="CRU75" s="452"/>
      <c r="CRV75" s="453"/>
      <c r="CRW75" s="452"/>
      <c r="CRX75" s="452"/>
      <c r="CRZ75" s="452"/>
      <c r="CSA75" s="452"/>
      <c r="CSB75" s="453"/>
      <c r="CSC75" s="452"/>
      <c r="CSD75" s="452"/>
      <c r="CSF75" s="452"/>
      <c r="CSG75" s="452"/>
      <c r="CSH75" s="453"/>
      <c r="CSI75" s="452"/>
      <c r="CSJ75" s="452"/>
      <c r="CSL75" s="452"/>
      <c r="CSM75" s="452"/>
      <c r="CSN75" s="453"/>
      <c r="CSO75" s="452"/>
      <c r="CSP75" s="452"/>
      <c r="CSR75" s="452"/>
      <c r="CSS75" s="452"/>
      <c r="CST75" s="453"/>
      <c r="CSU75" s="452"/>
      <c r="CSV75" s="452"/>
      <c r="CSX75" s="452"/>
      <c r="CSY75" s="452"/>
      <c r="CSZ75" s="453"/>
      <c r="CTA75" s="452"/>
      <c r="CTB75" s="452"/>
      <c r="CTD75" s="452"/>
      <c r="CTE75" s="452"/>
      <c r="CTF75" s="453"/>
      <c r="CTG75" s="452"/>
      <c r="CTH75" s="452"/>
      <c r="CTJ75" s="452"/>
      <c r="CTK75" s="452"/>
      <c r="CTL75" s="453"/>
      <c r="CTM75" s="452"/>
      <c r="CTN75" s="452"/>
      <c r="CTP75" s="452"/>
      <c r="CTQ75" s="452"/>
      <c r="CTR75" s="453"/>
      <c r="CTS75" s="452"/>
      <c r="CTT75" s="452"/>
      <c r="CTV75" s="452"/>
      <c r="CTW75" s="452"/>
      <c r="CTX75" s="453"/>
      <c r="CTY75" s="452"/>
      <c r="CTZ75" s="452"/>
      <c r="CUB75" s="452"/>
      <c r="CUC75" s="452"/>
      <c r="CUD75" s="453"/>
      <c r="CUE75" s="452"/>
      <c r="CUF75" s="452"/>
      <c r="CUH75" s="452"/>
      <c r="CUI75" s="452"/>
      <c r="CUJ75" s="453"/>
      <c r="CUK75" s="452"/>
      <c r="CUL75" s="452"/>
      <c r="CUN75" s="452"/>
      <c r="CUO75" s="452"/>
      <c r="CUP75" s="453"/>
      <c r="CUQ75" s="452"/>
      <c r="CUR75" s="452"/>
      <c r="CUT75" s="452"/>
      <c r="CUU75" s="452"/>
      <c r="CUV75" s="453"/>
      <c r="CUW75" s="452"/>
      <c r="CUX75" s="452"/>
      <c r="CUZ75" s="452"/>
      <c r="CVA75" s="452"/>
      <c r="CVB75" s="453"/>
      <c r="CVC75" s="452"/>
      <c r="CVD75" s="452"/>
      <c r="CVF75" s="452"/>
      <c r="CVG75" s="452"/>
      <c r="CVH75" s="453"/>
      <c r="CVI75" s="452"/>
      <c r="CVJ75" s="452"/>
      <c r="CVL75" s="452"/>
      <c r="CVM75" s="452"/>
      <c r="CVN75" s="453"/>
      <c r="CVO75" s="452"/>
      <c r="CVP75" s="452"/>
      <c r="CVR75" s="452"/>
      <c r="CVS75" s="452"/>
      <c r="CVT75" s="453"/>
      <c r="CVU75" s="452"/>
      <c r="CVV75" s="452"/>
      <c r="CVX75" s="452"/>
      <c r="CVY75" s="452"/>
      <c r="CVZ75" s="453"/>
      <c r="CWA75" s="452"/>
      <c r="CWB75" s="452"/>
      <c r="CWD75" s="452"/>
      <c r="CWE75" s="452"/>
      <c r="CWF75" s="453"/>
      <c r="CWG75" s="452"/>
      <c r="CWH75" s="452"/>
      <c r="CWJ75" s="452"/>
      <c r="CWK75" s="452"/>
      <c r="CWL75" s="453"/>
      <c r="CWM75" s="452"/>
      <c r="CWN75" s="452"/>
      <c r="CWP75" s="452"/>
      <c r="CWQ75" s="452"/>
      <c r="CWR75" s="453"/>
      <c r="CWS75" s="452"/>
      <c r="CWT75" s="452"/>
      <c r="CWV75" s="452"/>
      <c r="CWW75" s="452"/>
      <c r="CWX75" s="453"/>
      <c r="CWY75" s="452"/>
      <c r="CWZ75" s="452"/>
      <c r="CXB75" s="452"/>
      <c r="CXC75" s="452"/>
      <c r="CXD75" s="453"/>
      <c r="CXE75" s="452"/>
      <c r="CXF75" s="452"/>
      <c r="CXH75" s="452"/>
      <c r="CXI75" s="452"/>
      <c r="CXJ75" s="453"/>
      <c r="CXK75" s="452"/>
      <c r="CXL75" s="452"/>
      <c r="CXN75" s="452"/>
      <c r="CXO75" s="452"/>
      <c r="CXP75" s="453"/>
      <c r="CXQ75" s="452"/>
      <c r="CXR75" s="452"/>
      <c r="CXT75" s="452"/>
      <c r="CXU75" s="452"/>
      <c r="CXV75" s="453"/>
      <c r="CXW75" s="452"/>
      <c r="CXX75" s="452"/>
      <c r="CXZ75" s="452"/>
      <c r="CYA75" s="452"/>
      <c r="CYB75" s="453"/>
      <c r="CYC75" s="452"/>
      <c r="CYD75" s="452"/>
      <c r="CYF75" s="452"/>
      <c r="CYG75" s="452"/>
      <c r="CYH75" s="453"/>
      <c r="CYI75" s="452"/>
      <c r="CYJ75" s="452"/>
      <c r="CYL75" s="452"/>
      <c r="CYM75" s="452"/>
      <c r="CYN75" s="453"/>
      <c r="CYO75" s="452"/>
      <c r="CYP75" s="452"/>
      <c r="CYR75" s="452"/>
      <c r="CYS75" s="452"/>
      <c r="CYT75" s="453"/>
      <c r="CYU75" s="452"/>
      <c r="CYV75" s="452"/>
      <c r="CYX75" s="452"/>
      <c r="CYY75" s="452"/>
      <c r="CYZ75" s="453"/>
      <c r="CZA75" s="452"/>
      <c r="CZB75" s="452"/>
      <c r="CZD75" s="452"/>
      <c r="CZE75" s="452"/>
      <c r="CZF75" s="453"/>
      <c r="CZG75" s="452"/>
      <c r="CZH75" s="452"/>
      <c r="CZJ75" s="452"/>
      <c r="CZK75" s="452"/>
      <c r="CZL75" s="453"/>
      <c r="CZM75" s="452"/>
      <c r="CZN75" s="452"/>
      <c r="CZP75" s="452"/>
      <c r="CZQ75" s="452"/>
      <c r="CZR75" s="453"/>
      <c r="CZS75" s="452"/>
      <c r="CZT75" s="452"/>
      <c r="CZV75" s="452"/>
      <c r="CZW75" s="452"/>
      <c r="CZX75" s="453"/>
      <c r="CZY75" s="452"/>
      <c r="CZZ75" s="452"/>
      <c r="DAB75" s="452"/>
      <c r="DAC75" s="452"/>
      <c r="DAD75" s="453"/>
      <c r="DAE75" s="452"/>
      <c r="DAF75" s="452"/>
      <c r="DAH75" s="452"/>
      <c r="DAI75" s="452"/>
      <c r="DAJ75" s="453"/>
      <c r="DAK75" s="452"/>
      <c r="DAL75" s="452"/>
      <c r="DAN75" s="452"/>
      <c r="DAO75" s="452"/>
      <c r="DAP75" s="453"/>
      <c r="DAQ75" s="452"/>
      <c r="DAR75" s="452"/>
      <c r="DAT75" s="452"/>
      <c r="DAU75" s="452"/>
      <c r="DAV75" s="453"/>
      <c r="DAW75" s="452"/>
      <c r="DAX75" s="452"/>
      <c r="DAZ75" s="452"/>
      <c r="DBA75" s="452"/>
      <c r="DBB75" s="453"/>
      <c r="DBC75" s="452"/>
      <c r="DBD75" s="452"/>
      <c r="DBF75" s="452"/>
      <c r="DBG75" s="452"/>
      <c r="DBH75" s="453"/>
      <c r="DBI75" s="452"/>
      <c r="DBJ75" s="452"/>
      <c r="DBL75" s="452"/>
      <c r="DBM75" s="452"/>
      <c r="DBN75" s="453"/>
      <c r="DBO75" s="452"/>
      <c r="DBP75" s="452"/>
      <c r="DBR75" s="452"/>
      <c r="DBS75" s="452"/>
      <c r="DBT75" s="453"/>
      <c r="DBU75" s="452"/>
      <c r="DBV75" s="452"/>
      <c r="DBX75" s="452"/>
      <c r="DBY75" s="452"/>
      <c r="DBZ75" s="453"/>
      <c r="DCA75" s="452"/>
      <c r="DCB75" s="452"/>
      <c r="DCD75" s="452"/>
      <c r="DCE75" s="452"/>
      <c r="DCF75" s="453"/>
      <c r="DCG75" s="452"/>
      <c r="DCH75" s="452"/>
      <c r="DCJ75" s="452"/>
      <c r="DCK75" s="452"/>
      <c r="DCL75" s="453"/>
      <c r="DCM75" s="452"/>
      <c r="DCN75" s="452"/>
      <c r="DCP75" s="452"/>
      <c r="DCQ75" s="452"/>
      <c r="DCR75" s="453"/>
      <c r="DCS75" s="452"/>
      <c r="DCT75" s="452"/>
      <c r="DCV75" s="452"/>
      <c r="DCW75" s="452"/>
      <c r="DCX75" s="453"/>
      <c r="DCY75" s="452"/>
      <c r="DCZ75" s="452"/>
      <c r="DDB75" s="452"/>
      <c r="DDC75" s="452"/>
      <c r="DDD75" s="453"/>
      <c r="DDE75" s="452"/>
      <c r="DDF75" s="452"/>
      <c r="DDH75" s="452"/>
      <c r="DDI75" s="452"/>
      <c r="DDJ75" s="453"/>
      <c r="DDK75" s="452"/>
      <c r="DDL75" s="452"/>
      <c r="DDN75" s="452"/>
      <c r="DDO75" s="452"/>
      <c r="DDP75" s="453"/>
      <c r="DDQ75" s="452"/>
      <c r="DDR75" s="452"/>
      <c r="DDT75" s="452"/>
      <c r="DDU75" s="452"/>
      <c r="DDV75" s="453"/>
      <c r="DDW75" s="452"/>
      <c r="DDX75" s="452"/>
      <c r="DDZ75" s="452"/>
      <c r="DEA75" s="452"/>
      <c r="DEB75" s="453"/>
      <c r="DEC75" s="452"/>
      <c r="DED75" s="452"/>
      <c r="DEF75" s="452"/>
      <c r="DEG75" s="452"/>
      <c r="DEH75" s="453"/>
      <c r="DEI75" s="452"/>
      <c r="DEJ75" s="452"/>
      <c r="DEL75" s="452"/>
      <c r="DEM75" s="452"/>
      <c r="DEN75" s="453"/>
      <c r="DEO75" s="452"/>
      <c r="DEP75" s="452"/>
      <c r="DER75" s="452"/>
      <c r="DES75" s="452"/>
      <c r="DET75" s="453"/>
      <c r="DEU75" s="452"/>
      <c r="DEV75" s="452"/>
      <c r="DEX75" s="452"/>
      <c r="DEY75" s="452"/>
      <c r="DEZ75" s="453"/>
      <c r="DFA75" s="452"/>
      <c r="DFB75" s="452"/>
      <c r="DFD75" s="452"/>
      <c r="DFE75" s="452"/>
      <c r="DFF75" s="453"/>
      <c r="DFG75" s="452"/>
      <c r="DFH75" s="452"/>
      <c r="DFJ75" s="452"/>
      <c r="DFK75" s="452"/>
      <c r="DFL75" s="453"/>
      <c r="DFM75" s="452"/>
      <c r="DFN75" s="452"/>
      <c r="DFP75" s="452"/>
      <c r="DFQ75" s="452"/>
      <c r="DFR75" s="453"/>
      <c r="DFS75" s="452"/>
      <c r="DFT75" s="452"/>
      <c r="DFV75" s="452"/>
      <c r="DFW75" s="452"/>
      <c r="DFX75" s="453"/>
      <c r="DFY75" s="452"/>
      <c r="DFZ75" s="452"/>
      <c r="DGB75" s="452"/>
      <c r="DGC75" s="452"/>
      <c r="DGD75" s="453"/>
      <c r="DGE75" s="452"/>
      <c r="DGF75" s="452"/>
      <c r="DGH75" s="452"/>
      <c r="DGI75" s="452"/>
      <c r="DGJ75" s="453"/>
      <c r="DGK75" s="452"/>
      <c r="DGL75" s="452"/>
      <c r="DGN75" s="452"/>
      <c r="DGO75" s="452"/>
      <c r="DGP75" s="453"/>
      <c r="DGQ75" s="452"/>
      <c r="DGR75" s="452"/>
      <c r="DGT75" s="452"/>
      <c r="DGU75" s="452"/>
      <c r="DGV75" s="453"/>
      <c r="DGW75" s="452"/>
      <c r="DGX75" s="452"/>
      <c r="DGZ75" s="452"/>
      <c r="DHA75" s="452"/>
      <c r="DHB75" s="453"/>
      <c r="DHC75" s="452"/>
      <c r="DHD75" s="452"/>
      <c r="DHF75" s="452"/>
      <c r="DHG75" s="452"/>
      <c r="DHH75" s="453"/>
      <c r="DHI75" s="452"/>
      <c r="DHJ75" s="452"/>
      <c r="DHL75" s="452"/>
      <c r="DHM75" s="452"/>
      <c r="DHN75" s="453"/>
      <c r="DHO75" s="452"/>
      <c r="DHP75" s="452"/>
      <c r="DHR75" s="452"/>
      <c r="DHS75" s="452"/>
      <c r="DHT75" s="453"/>
      <c r="DHU75" s="452"/>
      <c r="DHV75" s="452"/>
      <c r="DHX75" s="452"/>
      <c r="DHY75" s="452"/>
      <c r="DHZ75" s="453"/>
      <c r="DIA75" s="452"/>
      <c r="DIB75" s="452"/>
      <c r="DID75" s="452"/>
      <c r="DIE75" s="452"/>
      <c r="DIF75" s="453"/>
      <c r="DIG75" s="452"/>
      <c r="DIH75" s="452"/>
      <c r="DIJ75" s="452"/>
      <c r="DIK75" s="452"/>
      <c r="DIL75" s="453"/>
      <c r="DIM75" s="452"/>
      <c r="DIN75" s="452"/>
      <c r="DIP75" s="452"/>
      <c r="DIQ75" s="452"/>
      <c r="DIR75" s="453"/>
      <c r="DIS75" s="452"/>
      <c r="DIT75" s="452"/>
      <c r="DIV75" s="452"/>
      <c r="DIW75" s="452"/>
      <c r="DIX75" s="453"/>
      <c r="DIY75" s="452"/>
      <c r="DIZ75" s="452"/>
      <c r="DJB75" s="452"/>
      <c r="DJC75" s="452"/>
      <c r="DJD75" s="453"/>
      <c r="DJE75" s="452"/>
      <c r="DJF75" s="452"/>
      <c r="DJH75" s="452"/>
      <c r="DJI75" s="452"/>
      <c r="DJJ75" s="453"/>
      <c r="DJK75" s="452"/>
      <c r="DJL75" s="452"/>
      <c r="DJN75" s="452"/>
      <c r="DJO75" s="452"/>
      <c r="DJP75" s="453"/>
      <c r="DJQ75" s="452"/>
      <c r="DJR75" s="452"/>
      <c r="DJT75" s="452"/>
      <c r="DJU75" s="452"/>
      <c r="DJV75" s="453"/>
      <c r="DJW75" s="452"/>
      <c r="DJX75" s="452"/>
      <c r="DJZ75" s="452"/>
      <c r="DKA75" s="452"/>
      <c r="DKB75" s="453"/>
      <c r="DKC75" s="452"/>
      <c r="DKD75" s="452"/>
      <c r="DKF75" s="452"/>
      <c r="DKG75" s="452"/>
      <c r="DKH75" s="453"/>
      <c r="DKI75" s="452"/>
      <c r="DKJ75" s="452"/>
      <c r="DKL75" s="452"/>
      <c r="DKM75" s="452"/>
      <c r="DKN75" s="453"/>
      <c r="DKO75" s="452"/>
      <c r="DKP75" s="452"/>
      <c r="DKR75" s="452"/>
      <c r="DKS75" s="452"/>
      <c r="DKT75" s="453"/>
      <c r="DKU75" s="452"/>
      <c r="DKV75" s="452"/>
      <c r="DKX75" s="452"/>
      <c r="DKY75" s="452"/>
      <c r="DKZ75" s="453"/>
      <c r="DLA75" s="452"/>
      <c r="DLB75" s="452"/>
      <c r="DLD75" s="452"/>
      <c r="DLE75" s="452"/>
      <c r="DLF75" s="453"/>
      <c r="DLG75" s="452"/>
      <c r="DLH75" s="452"/>
      <c r="DLJ75" s="452"/>
      <c r="DLK75" s="452"/>
      <c r="DLL75" s="453"/>
      <c r="DLM75" s="452"/>
      <c r="DLN75" s="452"/>
      <c r="DLP75" s="452"/>
      <c r="DLQ75" s="452"/>
      <c r="DLR75" s="453"/>
      <c r="DLS75" s="452"/>
      <c r="DLT75" s="452"/>
      <c r="DLV75" s="452"/>
      <c r="DLW75" s="452"/>
      <c r="DLX75" s="453"/>
      <c r="DLY75" s="452"/>
      <c r="DLZ75" s="452"/>
      <c r="DMB75" s="452"/>
      <c r="DMC75" s="452"/>
      <c r="DMD75" s="453"/>
      <c r="DME75" s="452"/>
      <c r="DMF75" s="452"/>
      <c r="DMH75" s="452"/>
      <c r="DMI75" s="452"/>
      <c r="DMJ75" s="453"/>
      <c r="DMK75" s="452"/>
      <c r="DML75" s="452"/>
      <c r="DMN75" s="452"/>
      <c r="DMO75" s="452"/>
      <c r="DMP75" s="453"/>
      <c r="DMQ75" s="452"/>
      <c r="DMR75" s="452"/>
      <c r="DMT75" s="452"/>
      <c r="DMU75" s="452"/>
      <c r="DMV75" s="453"/>
      <c r="DMW75" s="452"/>
      <c r="DMX75" s="452"/>
      <c r="DMZ75" s="452"/>
      <c r="DNA75" s="452"/>
      <c r="DNB75" s="453"/>
      <c r="DNC75" s="452"/>
      <c r="DND75" s="452"/>
      <c r="DNF75" s="452"/>
      <c r="DNG75" s="452"/>
      <c r="DNH75" s="453"/>
      <c r="DNI75" s="452"/>
      <c r="DNJ75" s="452"/>
      <c r="DNL75" s="452"/>
      <c r="DNM75" s="452"/>
      <c r="DNN75" s="453"/>
      <c r="DNO75" s="452"/>
      <c r="DNP75" s="452"/>
      <c r="DNR75" s="452"/>
      <c r="DNS75" s="452"/>
      <c r="DNT75" s="453"/>
      <c r="DNU75" s="452"/>
      <c r="DNV75" s="452"/>
      <c r="DNX75" s="452"/>
      <c r="DNY75" s="452"/>
      <c r="DNZ75" s="453"/>
      <c r="DOA75" s="452"/>
      <c r="DOB75" s="452"/>
      <c r="DOD75" s="452"/>
      <c r="DOE75" s="452"/>
      <c r="DOF75" s="453"/>
      <c r="DOG75" s="452"/>
      <c r="DOH75" s="452"/>
      <c r="DOJ75" s="452"/>
      <c r="DOK75" s="452"/>
      <c r="DOL75" s="453"/>
      <c r="DOM75" s="452"/>
      <c r="DON75" s="452"/>
      <c r="DOP75" s="452"/>
      <c r="DOQ75" s="452"/>
      <c r="DOR75" s="453"/>
      <c r="DOS75" s="452"/>
      <c r="DOT75" s="452"/>
      <c r="DOV75" s="452"/>
      <c r="DOW75" s="452"/>
      <c r="DOX75" s="453"/>
      <c r="DOY75" s="452"/>
      <c r="DOZ75" s="452"/>
      <c r="DPB75" s="452"/>
      <c r="DPC75" s="452"/>
      <c r="DPD75" s="453"/>
      <c r="DPE75" s="452"/>
      <c r="DPF75" s="452"/>
      <c r="DPH75" s="452"/>
      <c r="DPI75" s="452"/>
      <c r="DPJ75" s="453"/>
      <c r="DPK75" s="452"/>
      <c r="DPL75" s="452"/>
      <c r="DPN75" s="452"/>
      <c r="DPO75" s="452"/>
      <c r="DPP75" s="453"/>
      <c r="DPQ75" s="452"/>
      <c r="DPR75" s="452"/>
      <c r="DPT75" s="452"/>
      <c r="DPU75" s="452"/>
      <c r="DPV75" s="453"/>
      <c r="DPW75" s="452"/>
      <c r="DPX75" s="452"/>
      <c r="DPZ75" s="452"/>
      <c r="DQA75" s="452"/>
      <c r="DQB75" s="453"/>
      <c r="DQC75" s="452"/>
      <c r="DQD75" s="452"/>
      <c r="DQF75" s="452"/>
      <c r="DQG75" s="452"/>
      <c r="DQH75" s="453"/>
      <c r="DQI75" s="452"/>
      <c r="DQJ75" s="452"/>
      <c r="DQL75" s="452"/>
      <c r="DQM75" s="452"/>
      <c r="DQN75" s="453"/>
      <c r="DQO75" s="452"/>
      <c r="DQP75" s="452"/>
      <c r="DQR75" s="452"/>
      <c r="DQS75" s="452"/>
      <c r="DQT75" s="453"/>
      <c r="DQU75" s="452"/>
      <c r="DQV75" s="452"/>
      <c r="DQX75" s="452"/>
      <c r="DQY75" s="452"/>
      <c r="DQZ75" s="453"/>
      <c r="DRA75" s="452"/>
      <c r="DRB75" s="452"/>
      <c r="DRD75" s="452"/>
      <c r="DRE75" s="452"/>
      <c r="DRF75" s="453"/>
      <c r="DRG75" s="452"/>
      <c r="DRH75" s="452"/>
      <c r="DRJ75" s="452"/>
      <c r="DRK75" s="452"/>
      <c r="DRL75" s="453"/>
      <c r="DRM75" s="452"/>
      <c r="DRN75" s="452"/>
      <c r="DRP75" s="452"/>
      <c r="DRQ75" s="452"/>
      <c r="DRR75" s="453"/>
      <c r="DRS75" s="452"/>
      <c r="DRT75" s="452"/>
      <c r="DRV75" s="452"/>
      <c r="DRW75" s="452"/>
      <c r="DRX75" s="453"/>
      <c r="DRY75" s="452"/>
      <c r="DRZ75" s="452"/>
      <c r="DSB75" s="452"/>
      <c r="DSC75" s="452"/>
      <c r="DSD75" s="453"/>
      <c r="DSE75" s="452"/>
      <c r="DSF75" s="452"/>
      <c r="DSH75" s="452"/>
      <c r="DSI75" s="452"/>
      <c r="DSJ75" s="453"/>
      <c r="DSK75" s="452"/>
      <c r="DSL75" s="452"/>
      <c r="DSN75" s="452"/>
      <c r="DSO75" s="452"/>
      <c r="DSP75" s="453"/>
      <c r="DSQ75" s="452"/>
      <c r="DSR75" s="452"/>
      <c r="DST75" s="452"/>
      <c r="DSU75" s="452"/>
      <c r="DSV75" s="453"/>
      <c r="DSW75" s="452"/>
      <c r="DSX75" s="452"/>
      <c r="DSZ75" s="452"/>
      <c r="DTA75" s="452"/>
      <c r="DTB75" s="453"/>
      <c r="DTC75" s="452"/>
      <c r="DTD75" s="452"/>
      <c r="DTF75" s="452"/>
      <c r="DTG75" s="452"/>
      <c r="DTH75" s="453"/>
      <c r="DTI75" s="452"/>
      <c r="DTJ75" s="452"/>
      <c r="DTL75" s="452"/>
      <c r="DTM75" s="452"/>
      <c r="DTN75" s="453"/>
      <c r="DTO75" s="452"/>
      <c r="DTP75" s="452"/>
      <c r="DTR75" s="452"/>
      <c r="DTS75" s="452"/>
      <c r="DTT75" s="453"/>
      <c r="DTU75" s="452"/>
      <c r="DTV75" s="452"/>
      <c r="DTX75" s="452"/>
      <c r="DTY75" s="452"/>
      <c r="DTZ75" s="453"/>
      <c r="DUA75" s="452"/>
      <c r="DUB75" s="452"/>
      <c r="DUD75" s="452"/>
      <c r="DUE75" s="452"/>
      <c r="DUF75" s="453"/>
      <c r="DUG75" s="452"/>
      <c r="DUH75" s="452"/>
      <c r="DUJ75" s="452"/>
      <c r="DUK75" s="452"/>
      <c r="DUL75" s="453"/>
      <c r="DUM75" s="452"/>
      <c r="DUN75" s="452"/>
      <c r="DUP75" s="452"/>
      <c r="DUQ75" s="452"/>
      <c r="DUR75" s="453"/>
      <c r="DUS75" s="452"/>
      <c r="DUT75" s="452"/>
      <c r="DUV75" s="452"/>
      <c r="DUW75" s="452"/>
      <c r="DUX75" s="453"/>
      <c r="DUY75" s="452"/>
      <c r="DUZ75" s="452"/>
      <c r="DVB75" s="452"/>
      <c r="DVC75" s="452"/>
      <c r="DVD75" s="453"/>
      <c r="DVE75" s="452"/>
      <c r="DVF75" s="452"/>
      <c r="DVH75" s="452"/>
      <c r="DVI75" s="452"/>
      <c r="DVJ75" s="453"/>
      <c r="DVK75" s="452"/>
      <c r="DVL75" s="452"/>
      <c r="DVN75" s="452"/>
      <c r="DVO75" s="452"/>
      <c r="DVP75" s="453"/>
      <c r="DVQ75" s="452"/>
      <c r="DVR75" s="452"/>
      <c r="DVT75" s="452"/>
      <c r="DVU75" s="452"/>
      <c r="DVV75" s="453"/>
      <c r="DVW75" s="452"/>
      <c r="DVX75" s="452"/>
      <c r="DVZ75" s="452"/>
      <c r="DWA75" s="452"/>
      <c r="DWB75" s="453"/>
      <c r="DWC75" s="452"/>
      <c r="DWD75" s="452"/>
      <c r="DWF75" s="452"/>
      <c r="DWG75" s="452"/>
      <c r="DWH75" s="453"/>
      <c r="DWI75" s="452"/>
      <c r="DWJ75" s="452"/>
      <c r="DWL75" s="452"/>
      <c r="DWM75" s="452"/>
      <c r="DWN75" s="453"/>
      <c r="DWO75" s="452"/>
      <c r="DWP75" s="452"/>
      <c r="DWR75" s="452"/>
      <c r="DWS75" s="452"/>
      <c r="DWT75" s="453"/>
      <c r="DWU75" s="452"/>
      <c r="DWV75" s="452"/>
      <c r="DWX75" s="452"/>
      <c r="DWY75" s="452"/>
      <c r="DWZ75" s="453"/>
      <c r="DXA75" s="452"/>
      <c r="DXB75" s="452"/>
      <c r="DXD75" s="452"/>
      <c r="DXE75" s="452"/>
      <c r="DXF75" s="453"/>
      <c r="DXG75" s="452"/>
      <c r="DXH75" s="452"/>
      <c r="DXJ75" s="452"/>
      <c r="DXK75" s="452"/>
      <c r="DXL75" s="453"/>
      <c r="DXM75" s="452"/>
      <c r="DXN75" s="452"/>
      <c r="DXP75" s="452"/>
      <c r="DXQ75" s="452"/>
      <c r="DXR75" s="453"/>
      <c r="DXS75" s="452"/>
      <c r="DXT75" s="452"/>
      <c r="DXV75" s="452"/>
      <c r="DXW75" s="452"/>
      <c r="DXX75" s="453"/>
      <c r="DXY75" s="452"/>
      <c r="DXZ75" s="452"/>
      <c r="DYB75" s="452"/>
      <c r="DYC75" s="452"/>
      <c r="DYD75" s="453"/>
      <c r="DYE75" s="452"/>
      <c r="DYF75" s="452"/>
      <c r="DYH75" s="452"/>
      <c r="DYI75" s="452"/>
      <c r="DYJ75" s="453"/>
      <c r="DYK75" s="452"/>
      <c r="DYL75" s="452"/>
      <c r="DYN75" s="452"/>
      <c r="DYO75" s="452"/>
      <c r="DYP75" s="453"/>
      <c r="DYQ75" s="452"/>
      <c r="DYR75" s="452"/>
      <c r="DYT75" s="452"/>
      <c r="DYU75" s="452"/>
      <c r="DYV75" s="453"/>
      <c r="DYW75" s="452"/>
      <c r="DYX75" s="452"/>
      <c r="DYZ75" s="452"/>
      <c r="DZA75" s="452"/>
      <c r="DZB75" s="453"/>
      <c r="DZC75" s="452"/>
      <c r="DZD75" s="452"/>
      <c r="DZF75" s="452"/>
      <c r="DZG75" s="452"/>
      <c r="DZH75" s="453"/>
      <c r="DZI75" s="452"/>
      <c r="DZJ75" s="452"/>
      <c r="DZL75" s="452"/>
      <c r="DZM75" s="452"/>
      <c r="DZN75" s="453"/>
      <c r="DZO75" s="452"/>
      <c r="DZP75" s="452"/>
      <c r="DZR75" s="452"/>
      <c r="DZS75" s="452"/>
      <c r="DZT75" s="453"/>
      <c r="DZU75" s="452"/>
      <c r="DZV75" s="452"/>
      <c r="DZX75" s="452"/>
      <c r="DZY75" s="452"/>
      <c r="DZZ75" s="453"/>
      <c r="EAA75" s="452"/>
      <c r="EAB75" s="452"/>
      <c r="EAD75" s="452"/>
      <c r="EAE75" s="452"/>
      <c r="EAF75" s="453"/>
      <c r="EAG75" s="452"/>
      <c r="EAH75" s="452"/>
      <c r="EAJ75" s="452"/>
      <c r="EAK75" s="452"/>
      <c r="EAL75" s="453"/>
      <c r="EAM75" s="452"/>
      <c r="EAN75" s="452"/>
      <c r="EAP75" s="452"/>
      <c r="EAQ75" s="452"/>
      <c r="EAR75" s="453"/>
      <c r="EAS75" s="452"/>
      <c r="EAT75" s="452"/>
      <c r="EAV75" s="452"/>
      <c r="EAW75" s="452"/>
      <c r="EAX75" s="453"/>
      <c r="EAY75" s="452"/>
      <c r="EAZ75" s="452"/>
      <c r="EBB75" s="452"/>
      <c r="EBC75" s="452"/>
      <c r="EBD75" s="453"/>
      <c r="EBE75" s="452"/>
      <c r="EBF75" s="452"/>
      <c r="EBH75" s="452"/>
      <c r="EBI75" s="452"/>
      <c r="EBJ75" s="453"/>
      <c r="EBK75" s="452"/>
      <c r="EBL75" s="452"/>
      <c r="EBN75" s="452"/>
      <c r="EBO75" s="452"/>
      <c r="EBP75" s="453"/>
      <c r="EBQ75" s="452"/>
      <c r="EBR75" s="452"/>
      <c r="EBT75" s="452"/>
      <c r="EBU75" s="452"/>
      <c r="EBV75" s="453"/>
      <c r="EBW75" s="452"/>
      <c r="EBX75" s="452"/>
      <c r="EBZ75" s="452"/>
      <c r="ECA75" s="452"/>
      <c r="ECB75" s="453"/>
      <c r="ECC75" s="452"/>
      <c r="ECD75" s="452"/>
      <c r="ECF75" s="452"/>
      <c r="ECG75" s="452"/>
      <c r="ECH75" s="453"/>
      <c r="ECI75" s="452"/>
      <c r="ECJ75" s="452"/>
      <c r="ECL75" s="452"/>
      <c r="ECM75" s="452"/>
      <c r="ECN75" s="453"/>
      <c r="ECO75" s="452"/>
      <c r="ECP75" s="452"/>
      <c r="ECR75" s="452"/>
      <c r="ECS75" s="452"/>
      <c r="ECT75" s="453"/>
      <c r="ECU75" s="452"/>
      <c r="ECV75" s="452"/>
      <c r="ECX75" s="452"/>
      <c r="ECY75" s="452"/>
      <c r="ECZ75" s="453"/>
      <c r="EDA75" s="452"/>
      <c r="EDB75" s="452"/>
      <c r="EDD75" s="452"/>
      <c r="EDE75" s="452"/>
      <c r="EDF75" s="453"/>
      <c r="EDG75" s="452"/>
      <c r="EDH75" s="452"/>
      <c r="EDJ75" s="452"/>
      <c r="EDK75" s="452"/>
      <c r="EDL75" s="453"/>
      <c r="EDM75" s="452"/>
      <c r="EDN75" s="452"/>
      <c r="EDP75" s="452"/>
      <c r="EDQ75" s="452"/>
      <c r="EDR75" s="453"/>
      <c r="EDS75" s="452"/>
      <c r="EDT75" s="452"/>
      <c r="EDV75" s="452"/>
      <c r="EDW75" s="452"/>
      <c r="EDX75" s="453"/>
      <c r="EDY75" s="452"/>
      <c r="EDZ75" s="452"/>
      <c r="EEB75" s="452"/>
      <c r="EEC75" s="452"/>
      <c r="EED75" s="453"/>
      <c r="EEE75" s="452"/>
      <c r="EEF75" s="452"/>
      <c r="EEH75" s="452"/>
      <c r="EEI75" s="452"/>
      <c r="EEJ75" s="453"/>
      <c r="EEK75" s="452"/>
      <c r="EEL75" s="452"/>
      <c r="EEN75" s="452"/>
      <c r="EEO75" s="452"/>
      <c r="EEP75" s="453"/>
      <c r="EEQ75" s="452"/>
      <c r="EER75" s="452"/>
      <c r="EET75" s="452"/>
      <c r="EEU75" s="452"/>
      <c r="EEV75" s="453"/>
      <c r="EEW75" s="452"/>
      <c r="EEX75" s="452"/>
      <c r="EEZ75" s="452"/>
      <c r="EFA75" s="452"/>
      <c r="EFB75" s="453"/>
      <c r="EFC75" s="452"/>
      <c r="EFD75" s="452"/>
      <c r="EFF75" s="452"/>
      <c r="EFG75" s="452"/>
      <c r="EFH75" s="453"/>
      <c r="EFI75" s="452"/>
      <c r="EFJ75" s="452"/>
      <c r="EFL75" s="452"/>
      <c r="EFM75" s="452"/>
      <c r="EFN75" s="453"/>
      <c r="EFO75" s="452"/>
      <c r="EFP75" s="452"/>
      <c r="EFR75" s="452"/>
      <c r="EFS75" s="452"/>
      <c r="EFT75" s="453"/>
      <c r="EFU75" s="452"/>
      <c r="EFV75" s="452"/>
      <c r="EFX75" s="452"/>
      <c r="EFY75" s="452"/>
      <c r="EFZ75" s="453"/>
      <c r="EGA75" s="452"/>
      <c r="EGB75" s="452"/>
      <c r="EGD75" s="452"/>
      <c r="EGE75" s="452"/>
      <c r="EGF75" s="453"/>
      <c r="EGG75" s="452"/>
      <c r="EGH75" s="452"/>
      <c r="EGJ75" s="452"/>
      <c r="EGK75" s="452"/>
      <c r="EGL75" s="453"/>
      <c r="EGM75" s="452"/>
      <c r="EGN75" s="452"/>
      <c r="EGP75" s="452"/>
      <c r="EGQ75" s="452"/>
      <c r="EGR75" s="453"/>
      <c r="EGS75" s="452"/>
      <c r="EGT75" s="452"/>
      <c r="EGV75" s="452"/>
      <c r="EGW75" s="452"/>
      <c r="EGX75" s="453"/>
      <c r="EGY75" s="452"/>
      <c r="EGZ75" s="452"/>
      <c r="EHB75" s="452"/>
      <c r="EHC75" s="452"/>
      <c r="EHD75" s="453"/>
      <c r="EHE75" s="452"/>
      <c r="EHF75" s="452"/>
      <c r="EHH75" s="452"/>
      <c r="EHI75" s="452"/>
      <c r="EHJ75" s="453"/>
      <c r="EHK75" s="452"/>
      <c r="EHL75" s="452"/>
      <c r="EHN75" s="452"/>
      <c r="EHO75" s="452"/>
      <c r="EHP75" s="453"/>
      <c r="EHQ75" s="452"/>
      <c r="EHR75" s="452"/>
      <c r="EHT75" s="452"/>
      <c r="EHU75" s="452"/>
      <c r="EHV75" s="453"/>
      <c r="EHW75" s="452"/>
      <c r="EHX75" s="452"/>
      <c r="EHZ75" s="452"/>
      <c r="EIA75" s="452"/>
      <c r="EIB75" s="453"/>
      <c r="EIC75" s="452"/>
      <c r="EID75" s="452"/>
      <c r="EIF75" s="452"/>
      <c r="EIG75" s="452"/>
      <c r="EIH75" s="453"/>
      <c r="EII75" s="452"/>
      <c r="EIJ75" s="452"/>
      <c r="EIL75" s="452"/>
      <c r="EIM75" s="452"/>
      <c r="EIN75" s="453"/>
      <c r="EIO75" s="452"/>
      <c r="EIP75" s="452"/>
      <c r="EIR75" s="452"/>
      <c r="EIS75" s="452"/>
      <c r="EIT75" s="453"/>
      <c r="EIU75" s="452"/>
      <c r="EIV75" s="452"/>
      <c r="EIX75" s="452"/>
      <c r="EIY75" s="452"/>
      <c r="EIZ75" s="453"/>
      <c r="EJA75" s="452"/>
      <c r="EJB75" s="452"/>
      <c r="EJD75" s="452"/>
      <c r="EJE75" s="452"/>
      <c r="EJF75" s="453"/>
      <c r="EJG75" s="452"/>
      <c r="EJH75" s="452"/>
      <c r="EJJ75" s="452"/>
      <c r="EJK75" s="452"/>
      <c r="EJL75" s="453"/>
      <c r="EJM75" s="452"/>
      <c r="EJN75" s="452"/>
      <c r="EJP75" s="452"/>
      <c r="EJQ75" s="452"/>
      <c r="EJR75" s="453"/>
      <c r="EJS75" s="452"/>
      <c r="EJT75" s="452"/>
      <c r="EJV75" s="452"/>
      <c r="EJW75" s="452"/>
      <c r="EJX75" s="453"/>
      <c r="EJY75" s="452"/>
      <c r="EJZ75" s="452"/>
      <c r="EKB75" s="452"/>
      <c r="EKC75" s="452"/>
      <c r="EKD75" s="453"/>
      <c r="EKE75" s="452"/>
      <c r="EKF75" s="452"/>
      <c r="EKH75" s="452"/>
      <c r="EKI75" s="452"/>
      <c r="EKJ75" s="453"/>
      <c r="EKK75" s="452"/>
      <c r="EKL75" s="452"/>
      <c r="EKN75" s="452"/>
      <c r="EKO75" s="452"/>
      <c r="EKP75" s="453"/>
      <c r="EKQ75" s="452"/>
      <c r="EKR75" s="452"/>
      <c r="EKT75" s="452"/>
      <c r="EKU75" s="452"/>
      <c r="EKV75" s="453"/>
      <c r="EKW75" s="452"/>
      <c r="EKX75" s="452"/>
      <c r="EKZ75" s="452"/>
      <c r="ELA75" s="452"/>
      <c r="ELB75" s="453"/>
      <c r="ELC75" s="452"/>
      <c r="ELD75" s="452"/>
      <c r="ELF75" s="452"/>
      <c r="ELG75" s="452"/>
      <c r="ELH75" s="453"/>
      <c r="ELI75" s="452"/>
      <c r="ELJ75" s="452"/>
      <c r="ELL75" s="452"/>
      <c r="ELM75" s="452"/>
      <c r="ELN75" s="453"/>
      <c r="ELO75" s="452"/>
      <c r="ELP75" s="452"/>
      <c r="ELR75" s="452"/>
      <c r="ELS75" s="452"/>
      <c r="ELT75" s="453"/>
      <c r="ELU75" s="452"/>
      <c r="ELV75" s="452"/>
      <c r="ELX75" s="452"/>
      <c r="ELY75" s="452"/>
      <c r="ELZ75" s="453"/>
      <c r="EMA75" s="452"/>
      <c r="EMB75" s="452"/>
      <c r="EMD75" s="452"/>
      <c r="EME75" s="452"/>
      <c r="EMF75" s="453"/>
      <c r="EMG75" s="452"/>
      <c r="EMH75" s="452"/>
      <c r="EMJ75" s="452"/>
      <c r="EMK75" s="452"/>
      <c r="EML75" s="453"/>
      <c r="EMM75" s="452"/>
      <c r="EMN75" s="452"/>
      <c r="EMP75" s="452"/>
      <c r="EMQ75" s="452"/>
      <c r="EMR75" s="453"/>
      <c r="EMS75" s="452"/>
      <c r="EMT75" s="452"/>
      <c r="EMV75" s="452"/>
      <c r="EMW75" s="452"/>
      <c r="EMX75" s="453"/>
      <c r="EMY75" s="452"/>
      <c r="EMZ75" s="452"/>
      <c r="ENB75" s="452"/>
      <c r="ENC75" s="452"/>
      <c r="END75" s="453"/>
      <c r="ENE75" s="452"/>
      <c r="ENF75" s="452"/>
      <c r="ENH75" s="452"/>
      <c r="ENI75" s="452"/>
      <c r="ENJ75" s="453"/>
      <c r="ENK75" s="452"/>
      <c r="ENL75" s="452"/>
      <c r="ENN75" s="452"/>
      <c r="ENO75" s="452"/>
      <c r="ENP75" s="453"/>
      <c r="ENQ75" s="452"/>
      <c r="ENR75" s="452"/>
      <c r="ENT75" s="452"/>
      <c r="ENU75" s="452"/>
      <c r="ENV75" s="453"/>
      <c r="ENW75" s="452"/>
      <c r="ENX75" s="452"/>
      <c r="ENZ75" s="452"/>
      <c r="EOA75" s="452"/>
      <c r="EOB75" s="453"/>
      <c r="EOC75" s="452"/>
      <c r="EOD75" s="452"/>
      <c r="EOF75" s="452"/>
      <c r="EOG75" s="452"/>
      <c r="EOH75" s="453"/>
      <c r="EOI75" s="452"/>
      <c r="EOJ75" s="452"/>
      <c r="EOL75" s="452"/>
      <c r="EOM75" s="452"/>
      <c r="EON75" s="453"/>
      <c r="EOO75" s="452"/>
      <c r="EOP75" s="452"/>
      <c r="EOR75" s="452"/>
      <c r="EOS75" s="452"/>
      <c r="EOT75" s="453"/>
      <c r="EOU75" s="452"/>
      <c r="EOV75" s="452"/>
      <c r="EOX75" s="452"/>
      <c r="EOY75" s="452"/>
      <c r="EOZ75" s="453"/>
      <c r="EPA75" s="452"/>
      <c r="EPB75" s="452"/>
      <c r="EPD75" s="452"/>
      <c r="EPE75" s="452"/>
      <c r="EPF75" s="453"/>
      <c r="EPG75" s="452"/>
      <c r="EPH75" s="452"/>
      <c r="EPJ75" s="452"/>
      <c r="EPK75" s="452"/>
      <c r="EPL75" s="453"/>
      <c r="EPM75" s="452"/>
      <c r="EPN75" s="452"/>
      <c r="EPP75" s="452"/>
      <c r="EPQ75" s="452"/>
      <c r="EPR75" s="453"/>
      <c r="EPS75" s="452"/>
      <c r="EPT75" s="452"/>
      <c r="EPV75" s="452"/>
      <c r="EPW75" s="452"/>
      <c r="EPX75" s="453"/>
      <c r="EPY75" s="452"/>
      <c r="EPZ75" s="452"/>
      <c r="EQB75" s="452"/>
      <c r="EQC75" s="452"/>
      <c r="EQD75" s="453"/>
      <c r="EQE75" s="452"/>
      <c r="EQF75" s="452"/>
      <c r="EQH75" s="452"/>
      <c r="EQI75" s="452"/>
      <c r="EQJ75" s="453"/>
      <c r="EQK75" s="452"/>
      <c r="EQL75" s="452"/>
      <c r="EQN75" s="452"/>
      <c r="EQO75" s="452"/>
      <c r="EQP75" s="453"/>
      <c r="EQQ75" s="452"/>
      <c r="EQR75" s="452"/>
      <c r="EQT75" s="452"/>
      <c r="EQU75" s="452"/>
      <c r="EQV75" s="453"/>
      <c r="EQW75" s="452"/>
      <c r="EQX75" s="452"/>
      <c r="EQZ75" s="452"/>
      <c r="ERA75" s="452"/>
      <c r="ERB75" s="453"/>
      <c r="ERC75" s="452"/>
      <c r="ERD75" s="452"/>
      <c r="ERF75" s="452"/>
      <c r="ERG75" s="452"/>
      <c r="ERH75" s="453"/>
      <c r="ERI75" s="452"/>
      <c r="ERJ75" s="452"/>
      <c r="ERL75" s="452"/>
      <c r="ERM75" s="452"/>
      <c r="ERN75" s="453"/>
      <c r="ERO75" s="452"/>
      <c r="ERP75" s="452"/>
      <c r="ERR75" s="452"/>
      <c r="ERS75" s="452"/>
      <c r="ERT75" s="453"/>
      <c r="ERU75" s="452"/>
      <c r="ERV75" s="452"/>
      <c r="ERX75" s="452"/>
      <c r="ERY75" s="452"/>
      <c r="ERZ75" s="453"/>
      <c r="ESA75" s="452"/>
      <c r="ESB75" s="452"/>
      <c r="ESD75" s="452"/>
      <c r="ESE75" s="452"/>
      <c r="ESF75" s="453"/>
      <c r="ESG75" s="452"/>
      <c r="ESH75" s="452"/>
      <c r="ESJ75" s="452"/>
      <c r="ESK75" s="452"/>
      <c r="ESL75" s="453"/>
      <c r="ESM75" s="452"/>
      <c r="ESN75" s="452"/>
      <c r="ESP75" s="452"/>
      <c r="ESQ75" s="452"/>
      <c r="ESR75" s="453"/>
      <c r="ESS75" s="452"/>
      <c r="EST75" s="452"/>
      <c r="ESV75" s="452"/>
      <c r="ESW75" s="452"/>
      <c r="ESX75" s="453"/>
      <c r="ESY75" s="452"/>
      <c r="ESZ75" s="452"/>
      <c r="ETB75" s="452"/>
      <c r="ETC75" s="452"/>
      <c r="ETD75" s="453"/>
      <c r="ETE75" s="452"/>
      <c r="ETF75" s="452"/>
      <c r="ETH75" s="452"/>
      <c r="ETI75" s="452"/>
      <c r="ETJ75" s="453"/>
      <c r="ETK75" s="452"/>
      <c r="ETL75" s="452"/>
      <c r="ETN75" s="452"/>
      <c r="ETO75" s="452"/>
      <c r="ETP75" s="453"/>
      <c r="ETQ75" s="452"/>
      <c r="ETR75" s="452"/>
      <c r="ETT75" s="452"/>
      <c r="ETU75" s="452"/>
      <c r="ETV75" s="453"/>
      <c r="ETW75" s="452"/>
      <c r="ETX75" s="452"/>
      <c r="ETZ75" s="452"/>
      <c r="EUA75" s="452"/>
      <c r="EUB75" s="453"/>
      <c r="EUC75" s="452"/>
      <c r="EUD75" s="452"/>
      <c r="EUF75" s="452"/>
      <c r="EUG75" s="452"/>
      <c r="EUH75" s="453"/>
      <c r="EUI75" s="452"/>
      <c r="EUJ75" s="452"/>
      <c r="EUL75" s="452"/>
      <c r="EUM75" s="452"/>
      <c r="EUN75" s="453"/>
      <c r="EUO75" s="452"/>
      <c r="EUP75" s="452"/>
      <c r="EUR75" s="452"/>
      <c r="EUS75" s="452"/>
      <c r="EUT75" s="453"/>
      <c r="EUU75" s="452"/>
      <c r="EUV75" s="452"/>
      <c r="EUX75" s="452"/>
      <c r="EUY75" s="452"/>
      <c r="EUZ75" s="453"/>
      <c r="EVA75" s="452"/>
      <c r="EVB75" s="452"/>
      <c r="EVD75" s="452"/>
      <c r="EVE75" s="452"/>
      <c r="EVF75" s="453"/>
      <c r="EVG75" s="452"/>
      <c r="EVH75" s="452"/>
      <c r="EVJ75" s="452"/>
      <c r="EVK75" s="452"/>
      <c r="EVL75" s="453"/>
      <c r="EVM75" s="452"/>
      <c r="EVN75" s="452"/>
      <c r="EVP75" s="452"/>
      <c r="EVQ75" s="452"/>
      <c r="EVR75" s="453"/>
      <c r="EVS75" s="452"/>
      <c r="EVT75" s="452"/>
      <c r="EVV75" s="452"/>
      <c r="EVW75" s="452"/>
      <c r="EVX75" s="453"/>
      <c r="EVY75" s="452"/>
      <c r="EVZ75" s="452"/>
      <c r="EWB75" s="452"/>
      <c r="EWC75" s="452"/>
      <c r="EWD75" s="453"/>
      <c r="EWE75" s="452"/>
      <c r="EWF75" s="452"/>
      <c r="EWH75" s="452"/>
      <c r="EWI75" s="452"/>
      <c r="EWJ75" s="453"/>
      <c r="EWK75" s="452"/>
      <c r="EWL75" s="452"/>
      <c r="EWN75" s="452"/>
      <c r="EWO75" s="452"/>
      <c r="EWP75" s="453"/>
      <c r="EWQ75" s="452"/>
      <c r="EWR75" s="452"/>
      <c r="EWT75" s="452"/>
      <c r="EWU75" s="452"/>
      <c r="EWV75" s="453"/>
      <c r="EWW75" s="452"/>
      <c r="EWX75" s="452"/>
      <c r="EWZ75" s="452"/>
      <c r="EXA75" s="452"/>
      <c r="EXB75" s="453"/>
      <c r="EXC75" s="452"/>
      <c r="EXD75" s="452"/>
      <c r="EXF75" s="452"/>
      <c r="EXG75" s="452"/>
      <c r="EXH75" s="453"/>
      <c r="EXI75" s="452"/>
      <c r="EXJ75" s="452"/>
      <c r="EXL75" s="452"/>
      <c r="EXM75" s="452"/>
      <c r="EXN75" s="453"/>
      <c r="EXO75" s="452"/>
      <c r="EXP75" s="452"/>
      <c r="EXR75" s="452"/>
      <c r="EXS75" s="452"/>
      <c r="EXT75" s="453"/>
      <c r="EXU75" s="452"/>
      <c r="EXV75" s="452"/>
      <c r="EXX75" s="452"/>
      <c r="EXY75" s="452"/>
      <c r="EXZ75" s="453"/>
      <c r="EYA75" s="452"/>
      <c r="EYB75" s="452"/>
      <c r="EYD75" s="452"/>
      <c r="EYE75" s="452"/>
      <c r="EYF75" s="453"/>
      <c r="EYG75" s="452"/>
      <c r="EYH75" s="452"/>
      <c r="EYJ75" s="452"/>
      <c r="EYK75" s="452"/>
      <c r="EYL75" s="453"/>
      <c r="EYM75" s="452"/>
      <c r="EYN75" s="452"/>
      <c r="EYP75" s="452"/>
      <c r="EYQ75" s="452"/>
      <c r="EYR75" s="453"/>
      <c r="EYS75" s="452"/>
      <c r="EYT75" s="452"/>
      <c r="EYV75" s="452"/>
      <c r="EYW75" s="452"/>
      <c r="EYX75" s="453"/>
      <c r="EYY75" s="452"/>
      <c r="EYZ75" s="452"/>
      <c r="EZB75" s="452"/>
      <c r="EZC75" s="452"/>
      <c r="EZD75" s="453"/>
      <c r="EZE75" s="452"/>
      <c r="EZF75" s="452"/>
      <c r="EZH75" s="452"/>
      <c r="EZI75" s="452"/>
      <c r="EZJ75" s="453"/>
      <c r="EZK75" s="452"/>
      <c r="EZL75" s="452"/>
      <c r="EZN75" s="452"/>
      <c r="EZO75" s="452"/>
      <c r="EZP75" s="453"/>
      <c r="EZQ75" s="452"/>
      <c r="EZR75" s="452"/>
      <c r="EZT75" s="452"/>
      <c r="EZU75" s="452"/>
      <c r="EZV75" s="453"/>
      <c r="EZW75" s="452"/>
      <c r="EZX75" s="452"/>
      <c r="EZZ75" s="452"/>
      <c r="FAA75" s="452"/>
      <c r="FAB75" s="453"/>
      <c r="FAC75" s="452"/>
      <c r="FAD75" s="452"/>
      <c r="FAF75" s="452"/>
      <c r="FAG75" s="452"/>
      <c r="FAH75" s="453"/>
      <c r="FAI75" s="452"/>
      <c r="FAJ75" s="452"/>
      <c r="FAL75" s="452"/>
      <c r="FAM75" s="452"/>
      <c r="FAN75" s="453"/>
      <c r="FAO75" s="452"/>
      <c r="FAP75" s="452"/>
      <c r="FAR75" s="452"/>
      <c r="FAS75" s="452"/>
      <c r="FAT75" s="453"/>
      <c r="FAU75" s="452"/>
      <c r="FAV75" s="452"/>
      <c r="FAX75" s="452"/>
      <c r="FAY75" s="452"/>
      <c r="FAZ75" s="453"/>
      <c r="FBA75" s="452"/>
      <c r="FBB75" s="452"/>
      <c r="FBD75" s="452"/>
      <c r="FBE75" s="452"/>
      <c r="FBF75" s="453"/>
      <c r="FBG75" s="452"/>
      <c r="FBH75" s="452"/>
      <c r="FBJ75" s="452"/>
      <c r="FBK75" s="452"/>
      <c r="FBL75" s="453"/>
      <c r="FBM75" s="452"/>
      <c r="FBN75" s="452"/>
      <c r="FBP75" s="452"/>
      <c r="FBQ75" s="452"/>
      <c r="FBR75" s="453"/>
      <c r="FBS75" s="452"/>
      <c r="FBT75" s="452"/>
      <c r="FBV75" s="452"/>
      <c r="FBW75" s="452"/>
      <c r="FBX75" s="453"/>
      <c r="FBY75" s="452"/>
      <c r="FBZ75" s="452"/>
      <c r="FCB75" s="452"/>
      <c r="FCC75" s="452"/>
      <c r="FCD75" s="453"/>
      <c r="FCE75" s="452"/>
      <c r="FCF75" s="452"/>
      <c r="FCH75" s="452"/>
      <c r="FCI75" s="452"/>
      <c r="FCJ75" s="453"/>
      <c r="FCK75" s="452"/>
      <c r="FCL75" s="452"/>
      <c r="FCN75" s="452"/>
      <c r="FCO75" s="452"/>
      <c r="FCP75" s="453"/>
      <c r="FCQ75" s="452"/>
      <c r="FCR75" s="452"/>
      <c r="FCT75" s="452"/>
      <c r="FCU75" s="452"/>
      <c r="FCV75" s="453"/>
      <c r="FCW75" s="452"/>
      <c r="FCX75" s="452"/>
      <c r="FCZ75" s="452"/>
      <c r="FDA75" s="452"/>
      <c r="FDB75" s="453"/>
      <c r="FDC75" s="452"/>
      <c r="FDD75" s="452"/>
      <c r="FDF75" s="452"/>
      <c r="FDG75" s="452"/>
      <c r="FDH75" s="453"/>
      <c r="FDI75" s="452"/>
      <c r="FDJ75" s="452"/>
      <c r="FDL75" s="452"/>
      <c r="FDM75" s="452"/>
      <c r="FDN75" s="453"/>
      <c r="FDO75" s="452"/>
      <c r="FDP75" s="452"/>
      <c r="FDR75" s="452"/>
      <c r="FDS75" s="452"/>
      <c r="FDT75" s="453"/>
      <c r="FDU75" s="452"/>
      <c r="FDV75" s="452"/>
      <c r="FDX75" s="452"/>
      <c r="FDY75" s="452"/>
      <c r="FDZ75" s="453"/>
      <c r="FEA75" s="452"/>
      <c r="FEB75" s="452"/>
      <c r="FED75" s="452"/>
      <c r="FEE75" s="452"/>
      <c r="FEF75" s="453"/>
      <c r="FEG75" s="452"/>
      <c r="FEH75" s="452"/>
      <c r="FEJ75" s="452"/>
      <c r="FEK75" s="452"/>
      <c r="FEL75" s="453"/>
      <c r="FEM75" s="452"/>
      <c r="FEN75" s="452"/>
      <c r="FEP75" s="452"/>
      <c r="FEQ75" s="452"/>
      <c r="FER75" s="453"/>
      <c r="FES75" s="452"/>
      <c r="FET75" s="452"/>
      <c r="FEV75" s="452"/>
      <c r="FEW75" s="452"/>
      <c r="FEX75" s="453"/>
      <c r="FEY75" s="452"/>
      <c r="FEZ75" s="452"/>
      <c r="FFB75" s="452"/>
      <c r="FFC75" s="452"/>
      <c r="FFD75" s="453"/>
      <c r="FFE75" s="452"/>
      <c r="FFF75" s="452"/>
      <c r="FFH75" s="452"/>
      <c r="FFI75" s="452"/>
      <c r="FFJ75" s="453"/>
      <c r="FFK75" s="452"/>
      <c r="FFL75" s="452"/>
      <c r="FFN75" s="452"/>
      <c r="FFO75" s="452"/>
      <c r="FFP75" s="453"/>
      <c r="FFQ75" s="452"/>
      <c r="FFR75" s="452"/>
      <c r="FFT75" s="452"/>
      <c r="FFU75" s="452"/>
      <c r="FFV75" s="453"/>
      <c r="FFW75" s="452"/>
      <c r="FFX75" s="452"/>
      <c r="FFZ75" s="452"/>
      <c r="FGA75" s="452"/>
      <c r="FGB75" s="453"/>
      <c r="FGC75" s="452"/>
      <c r="FGD75" s="452"/>
      <c r="FGF75" s="452"/>
      <c r="FGG75" s="452"/>
      <c r="FGH75" s="453"/>
      <c r="FGI75" s="452"/>
      <c r="FGJ75" s="452"/>
      <c r="FGL75" s="452"/>
      <c r="FGM75" s="452"/>
      <c r="FGN75" s="453"/>
      <c r="FGO75" s="452"/>
      <c r="FGP75" s="452"/>
      <c r="FGR75" s="452"/>
      <c r="FGS75" s="452"/>
      <c r="FGT75" s="453"/>
      <c r="FGU75" s="452"/>
      <c r="FGV75" s="452"/>
      <c r="FGX75" s="452"/>
      <c r="FGY75" s="452"/>
      <c r="FGZ75" s="453"/>
      <c r="FHA75" s="452"/>
      <c r="FHB75" s="452"/>
      <c r="FHD75" s="452"/>
      <c r="FHE75" s="452"/>
      <c r="FHF75" s="453"/>
      <c r="FHG75" s="452"/>
      <c r="FHH75" s="452"/>
      <c r="FHJ75" s="452"/>
      <c r="FHK75" s="452"/>
      <c r="FHL75" s="453"/>
      <c r="FHM75" s="452"/>
      <c r="FHN75" s="452"/>
      <c r="FHP75" s="452"/>
      <c r="FHQ75" s="452"/>
      <c r="FHR75" s="453"/>
      <c r="FHS75" s="452"/>
      <c r="FHT75" s="452"/>
      <c r="FHV75" s="452"/>
      <c r="FHW75" s="452"/>
      <c r="FHX75" s="453"/>
      <c r="FHY75" s="452"/>
      <c r="FHZ75" s="452"/>
      <c r="FIB75" s="452"/>
      <c r="FIC75" s="452"/>
      <c r="FID75" s="453"/>
      <c r="FIE75" s="452"/>
      <c r="FIF75" s="452"/>
      <c r="FIH75" s="452"/>
      <c r="FII75" s="452"/>
      <c r="FIJ75" s="453"/>
      <c r="FIK75" s="452"/>
      <c r="FIL75" s="452"/>
      <c r="FIN75" s="452"/>
      <c r="FIO75" s="452"/>
      <c r="FIP75" s="453"/>
      <c r="FIQ75" s="452"/>
      <c r="FIR75" s="452"/>
      <c r="FIT75" s="452"/>
      <c r="FIU75" s="452"/>
      <c r="FIV75" s="453"/>
      <c r="FIW75" s="452"/>
      <c r="FIX75" s="452"/>
      <c r="FIZ75" s="452"/>
      <c r="FJA75" s="452"/>
      <c r="FJB75" s="453"/>
      <c r="FJC75" s="452"/>
      <c r="FJD75" s="452"/>
      <c r="FJF75" s="452"/>
      <c r="FJG75" s="452"/>
      <c r="FJH75" s="453"/>
      <c r="FJI75" s="452"/>
      <c r="FJJ75" s="452"/>
      <c r="FJL75" s="452"/>
      <c r="FJM75" s="452"/>
      <c r="FJN75" s="453"/>
      <c r="FJO75" s="452"/>
      <c r="FJP75" s="452"/>
      <c r="FJR75" s="452"/>
      <c r="FJS75" s="452"/>
      <c r="FJT75" s="453"/>
      <c r="FJU75" s="452"/>
      <c r="FJV75" s="452"/>
      <c r="FJX75" s="452"/>
      <c r="FJY75" s="452"/>
      <c r="FJZ75" s="453"/>
      <c r="FKA75" s="452"/>
      <c r="FKB75" s="452"/>
      <c r="FKD75" s="452"/>
      <c r="FKE75" s="452"/>
      <c r="FKF75" s="453"/>
      <c r="FKG75" s="452"/>
      <c r="FKH75" s="452"/>
      <c r="FKJ75" s="452"/>
      <c r="FKK75" s="452"/>
      <c r="FKL75" s="453"/>
      <c r="FKM75" s="452"/>
      <c r="FKN75" s="452"/>
      <c r="FKP75" s="452"/>
      <c r="FKQ75" s="452"/>
      <c r="FKR75" s="453"/>
      <c r="FKS75" s="452"/>
      <c r="FKT75" s="452"/>
      <c r="FKV75" s="452"/>
      <c r="FKW75" s="452"/>
      <c r="FKX75" s="453"/>
      <c r="FKY75" s="452"/>
      <c r="FKZ75" s="452"/>
      <c r="FLB75" s="452"/>
      <c r="FLC75" s="452"/>
      <c r="FLD75" s="453"/>
      <c r="FLE75" s="452"/>
      <c r="FLF75" s="452"/>
      <c r="FLH75" s="452"/>
      <c r="FLI75" s="452"/>
      <c r="FLJ75" s="453"/>
      <c r="FLK75" s="452"/>
      <c r="FLL75" s="452"/>
      <c r="FLN75" s="452"/>
      <c r="FLO75" s="452"/>
      <c r="FLP75" s="453"/>
      <c r="FLQ75" s="452"/>
      <c r="FLR75" s="452"/>
      <c r="FLT75" s="452"/>
      <c r="FLU75" s="452"/>
      <c r="FLV75" s="453"/>
      <c r="FLW75" s="452"/>
      <c r="FLX75" s="452"/>
      <c r="FLZ75" s="452"/>
      <c r="FMA75" s="452"/>
      <c r="FMB75" s="453"/>
      <c r="FMC75" s="452"/>
      <c r="FMD75" s="452"/>
      <c r="FMF75" s="452"/>
      <c r="FMG75" s="452"/>
      <c r="FMH75" s="453"/>
      <c r="FMI75" s="452"/>
      <c r="FMJ75" s="452"/>
      <c r="FML75" s="452"/>
      <c r="FMM75" s="452"/>
      <c r="FMN75" s="453"/>
      <c r="FMO75" s="452"/>
      <c r="FMP75" s="452"/>
      <c r="FMR75" s="452"/>
      <c r="FMS75" s="452"/>
      <c r="FMT75" s="453"/>
      <c r="FMU75" s="452"/>
      <c r="FMV75" s="452"/>
      <c r="FMX75" s="452"/>
      <c r="FMY75" s="452"/>
      <c r="FMZ75" s="453"/>
      <c r="FNA75" s="452"/>
      <c r="FNB75" s="452"/>
      <c r="FND75" s="452"/>
      <c r="FNE75" s="452"/>
      <c r="FNF75" s="453"/>
      <c r="FNG75" s="452"/>
      <c r="FNH75" s="452"/>
      <c r="FNJ75" s="452"/>
      <c r="FNK75" s="452"/>
      <c r="FNL75" s="453"/>
      <c r="FNM75" s="452"/>
      <c r="FNN75" s="452"/>
      <c r="FNP75" s="452"/>
      <c r="FNQ75" s="452"/>
      <c r="FNR75" s="453"/>
      <c r="FNS75" s="452"/>
      <c r="FNT75" s="452"/>
      <c r="FNV75" s="452"/>
      <c r="FNW75" s="452"/>
      <c r="FNX75" s="453"/>
      <c r="FNY75" s="452"/>
      <c r="FNZ75" s="452"/>
      <c r="FOB75" s="452"/>
      <c r="FOC75" s="452"/>
      <c r="FOD75" s="453"/>
      <c r="FOE75" s="452"/>
      <c r="FOF75" s="452"/>
      <c r="FOH75" s="452"/>
      <c r="FOI75" s="452"/>
      <c r="FOJ75" s="453"/>
      <c r="FOK75" s="452"/>
      <c r="FOL75" s="452"/>
      <c r="FON75" s="452"/>
      <c r="FOO75" s="452"/>
      <c r="FOP75" s="453"/>
      <c r="FOQ75" s="452"/>
      <c r="FOR75" s="452"/>
      <c r="FOT75" s="452"/>
      <c r="FOU75" s="452"/>
      <c r="FOV75" s="453"/>
      <c r="FOW75" s="452"/>
      <c r="FOX75" s="452"/>
      <c r="FOZ75" s="452"/>
      <c r="FPA75" s="452"/>
      <c r="FPB75" s="453"/>
      <c r="FPC75" s="452"/>
      <c r="FPD75" s="452"/>
      <c r="FPF75" s="452"/>
      <c r="FPG75" s="452"/>
      <c r="FPH75" s="453"/>
      <c r="FPI75" s="452"/>
      <c r="FPJ75" s="452"/>
      <c r="FPL75" s="452"/>
      <c r="FPM75" s="452"/>
      <c r="FPN75" s="453"/>
      <c r="FPO75" s="452"/>
      <c r="FPP75" s="452"/>
      <c r="FPR75" s="452"/>
      <c r="FPS75" s="452"/>
      <c r="FPT75" s="453"/>
      <c r="FPU75" s="452"/>
      <c r="FPV75" s="452"/>
      <c r="FPX75" s="452"/>
      <c r="FPY75" s="452"/>
      <c r="FPZ75" s="453"/>
      <c r="FQA75" s="452"/>
      <c r="FQB75" s="452"/>
      <c r="FQD75" s="452"/>
      <c r="FQE75" s="452"/>
      <c r="FQF75" s="453"/>
      <c r="FQG75" s="452"/>
      <c r="FQH75" s="452"/>
      <c r="FQJ75" s="452"/>
      <c r="FQK75" s="452"/>
      <c r="FQL75" s="453"/>
      <c r="FQM75" s="452"/>
      <c r="FQN75" s="452"/>
      <c r="FQP75" s="452"/>
      <c r="FQQ75" s="452"/>
      <c r="FQR75" s="453"/>
      <c r="FQS75" s="452"/>
      <c r="FQT75" s="452"/>
      <c r="FQV75" s="452"/>
      <c r="FQW75" s="452"/>
      <c r="FQX75" s="453"/>
      <c r="FQY75" s="452"/>
      <c r="FQZ75" s="452"/>
      <c r="FRB75" s="452"/>
      <c r="FRC75" s="452"/>
      <c r="FRD75" s="453"/>
      <c r="FRE75" s="452"/>
      <c r="FRF75" s="452"/>
      <c r="FRH75" s="452"/>
      <c r="FRI75" s="452"/>
      <c r="FRJ75" s="453"/>
      <c r="FRK75" s="452"/>
      <c r="FRL75" s="452"/>
      <c r="FRN75" s="452"/>
      <c r="FRO75" s="452"/>
      <c r="FRP75" s="453"/>
      <c r="FRQ75" s="452"/>
      <c r="FRR75" s="452"/>
      <c r="FRT75" s="452"/>
      <c r="FRU75" s="452"/>
      <c r="FRV75" s="453"/>
      <c r="FRW75" s="452"/>
      <c r="FRX75" s="452"/>
      <c r="FRZ75" s="452"/>
      <c r="FSA75" s="452"/>
      <c r="FSB75" s="453"/>
      <c r="FSC75" s="452"/>
      <c r="FSD75" s="452"/>
      <c r="FSF75" s="452"/>
      <c r="FSG75" s="452"/>
      <c r="FSH75" s="453"/>
      <c r="FSI75" s="452"/>
      <c r="FSJ75" s="452"/>
      <c r="FSL75" s="452"/>
      <c r="FSM75" s="452"/>
      <c r="FSN75" s="453"/>
      <c r="FSO75" s="452"/>
      <c r="FSP75" s="452"/>
      <c r="FSR75" s="452"/>
      <c r="FSS75" s="452"/>
      <c r="FST75" s="453"/>
      <c r="FSU75" s="452"/>
      <c r="FSV75" s="452"/>
      <c r="FSX75" s="452"/>
      <c r="FSY75" s="452"/>
      <c r="FSZ75" s="453"/>
      <c r="FTA75" s="452"/>
      <c r="FTB75" s="452"/>
      <c r="FTD75" s="452"/>
      <c r="FTE75" s="452"/>
      <c r="FTF75" s="453"/>
      <c r="FTG75" s="452"/>
      <c r="FTH75" s="452"/>
      <c r="FTJ75" s="452"/>
      <c r="FTK75" s="452"/>
      <c r="FTL75" s="453"/>
      <c r="FTM75" s="452"/>
      <c r="FTN75" s="452"/>
      <c r="FTP75" s="452"/>
      <c r="FTQ75" s="452"/>
      <c r="FTR75" s="453"/>
      <c r="FTS75" s="452"/>
      <c r="FTT75" s="452"/>
      <c r="FTV75" s="452"/>
      <c r="FTW75" s="452"/>
      <c r="FTX75" s="453"/>
      <c r="FTY75" s="452"/>
      <c r="FTZ75" s="452"/>
      <c r="FUB75" s="452"/>
      <c r="FUC75" s="452"/>
      <c r="FUD75" s="453"/>
      <c r="FUE75" s="452"/>
      <c r="FUF75" s="452"/>
      <c r="FUH75" s="452"/>
      <c r="FUI75" s="452"/>
      <c r="FUJ75" s="453"/>
      <c r="FUK75" s="452"/>
      <c r="FUL75" s="452"/>
      <c r="FUN75" s="452"/>
      <c r="FUO75" s="452"/>
      <c r="FUP75" s="453"/>
      <c r="FUQ75" s="452"/>
      <c r="FUR75" s="452"/>
      <c r="FUT75" s="452"/>
      <c r="FUU75" s="452"/>
      <c r="FUV75" s="453"/>
      <c r="FUW75" s="452"/>
      <c r="FUX75" s="452"/>
      <c r="FUZ75" s="452"/>
      <c r="FVA75" s="452"/>
      <c r="FVB75" s="453"/>
      <c r="FVC75" s="452"/>
      <c r="FVD75" s="452"/>
      <c r="FVF75" s="452"/>
      <c r="FVG75" s="452"/>
      <c r="FVH75" s="453"/>
      <c r="FVI75" s="452"/>
      <c r="FVJ75" s="452"/>
      <c r="FVL75" s="452"/>
      <c r="FVM75" s="452"/>
      <c r="FVN75" s="453"/>
      <c r="FVO75" s="452"/>
      <c r="FVP75" s="452"/>
      <c r="FVR75" s="452"/>
      <c r="FVS75" s="452"/>
      <c r="FVT75" s="453"/>
      <c r="FVU75" s="452"/>
      <c r="FVV75" s="452"/>
      <c r="FVX75" s="452"/>
      <c r="FVY75" s="452"/>
      <c r="FVZ75" s="453"/>
      <c r="FWA75" s="452"/>
      <c r="FWB75" s="452"/>
      <c r="FWD75" s="452"/>
      <c r="FWE75" s="452"/>
      <c r="FWF75" s="453"/>
      <c r="FWG75" s="452"/>
      <c r="FWH75" s="452"/>
      <c r="FWJ75" s="452"/>
      <c r="FWK75" s="452"/>
      <c r="FWL75" s="453"/>
      <c r="FWM75" s="452"/>
      <c r="FWN75" s="452"/>
      <c r="FWP75" s="452"/>
      <c r="FWQ75" s="452"/>
      <c r="FWR75" s="453"/>
      <c r="FWS75" s="452"/>
      <c r="FWT75" s="452"/>
      <c r="FWV75" s="452"/>
      <c r="FWW75" s="452"/>
      <c r="FWX75" s="453"/>
      <c r="FWY75" s="452"/>
      <c r="FWZ75" s="452"/>
      <c r="FXB75" s="452"/>
      <c r="FXC75" s="452"/>
      <c r="FXD75" s="453"/>
      <c r="FXE75" s="452"/>
      <c r="FXF75" s="452"/>
      <c r="FXH75" s="452"/>
      <c r="FXI75" s="452"/>
      <c r="FXJ75" s="453"/>
      <c r="FXK75" s="452"/>
      <c r="FXL75" s="452"/>
      <c r="FXN75" s="452"/>
      <c r="FXO75" s="452"/>
      <c r="FXP75" s="453"/>
      <c r="FXQ75" s="452"/>
      <c r="FXR75" s="452"/>
      <c r="FXT75" s="452"/>
      <c r="FXU75" s="452"/>
      <c r="FXV75" s="453"/>
      <c r="FXW75" s="452"/>
      <c r="FXX75" s="452"/>
      <c r="FXZ75" s="452"/>
      <c r="FYA75" s="452"/>
      <c r="FYB75" s="453"/>
      <c r="FYC75" s="452"/>
      <c r="FYD75" s="452"/>
      <c r="FYF75" s="452"/>
      <c r="FYG75" s="452"/>
      <c r="FYH75" s="453"/>
      <c r="FYI75" s="452"/>
      <c r="FYJ75" s="452"/>
      <c r="FYL75" s="452"/>
      <c r="FYM75" s="452"/>
      <c r="FYN75" s="453"/>
      <c r="FYO75" s="452"/>
      <c r="FYP75" s="452"/>
      <c r="FYR75" s="452"/>
      <c r="FYS75" s="452"/>
      <c r="FYT75" s="453"/>
      <c r="FYU75" s="452"/>
      <c r="FYV75" s="452"/>
      <c r="FYX75" s="452"/>
      <c r="FYY75" s="452"/>
      <c r="FYZ75" s="453"/>
      <c r="FZA75" s="452"/>
      <c r="FZB75" s="452"/>
      <c r="FZD75" s="452"/>
      <c r="FZE75" s="452"/>
      <c r="FZF75" s="453"/>
      <c r="FZG75" s="452"/>
      <c r="FZH75" s="452"/>
      <c r="FZJ75" s="452"/>
      <c r="FZK75" s="452"/>
      <c r="FZL75" s="453"/>
      <c r="FZM75" s="452"/>
      <c r="FZN75" s="452"/>
      <c r="FZP75" s="452"/>
      <c r="FZQ75" s="452"/>
      <c r="FZR75" s="453"/>
      <c r="FZS75" s="452"/>
      <c r="FZT75" s="452"/>
      <c r="FZV75" s="452"/>
      <c r="FZW75" s="452"/>
      <c r="FZX75" s="453"/>
      <c r="FZY75" s="452"/>
      <c r="FZZ75" s="452"/>
      <c r="GAB75" s="452"/>
      <c r="GAC75" s="452"/>
      <c r="GAD75" s="453"/>
      <c r="GAE75" s="452"/>
      <c r="GAF75" s="452"/>
      <c r="GAH75" s="452"/>
      <c r="GAI75" s="452"/>
      <c r="GAJ75" s="453"/>
      <c r="GAK75" s="452"/>
      <c r="GAL75" s="452"/>
      <c r="GAN75" s="452"/>
      <c r="GAO75" s="452"/>
      <c r="GAP75" s="453"/>
      <c r="GAQ75" s="452"/>
      <c r="GAR75" s="452"/>
      <c r="GAT75" s="452"/>
      <c r="GAU75" s="452"/>
      <c r="GAV75" s="453"/>
      <c r="GAW75" s="452"/>
      <c r="GAX75" s="452"/>
      <c r="GAZ75" s="452"/>
      <c r="GBA75" s="452"/>
      <c r="GBB75" s="453"/>
      <c r="GBC75" s="452"/>
      <c r="GBD75" s="452"/>
      <c r="GBF75" s="452"/>
      <c r="GBG75" s="452"/>
      <c r="GBH75" s="453"/>
      <c r="GBI75" s="452"/>
      <c r="GBJ75" s="452"/>
      <c r="GBL75" s="452"/>
      <c r="GBM75" s="452"/>
      <c r="GBN75" s="453"/>
      <c r="GBO75" s="452"/>
      <c r="GBP75" s="452"/>
      <c r="GBR75" s="452"/>
      <c r="GBS75" s="452"/>
      <c r="GBT75" s="453"/>
      <c r="GBU75" s="452"/>
      <c r="GBV75" s="452"/>
      <c r="GBX75" s="452"/>
      <c r="GBY75" s="452"/>
      <c r="GBZ75" s="453"/>
      <c r="GCA75" s="452"/>
      <c r="GCB75" s="452"/>
      <c r="GCD75" s="452"/>
      <c r="GCE75" s="452"/>
      <c r="GCF75" s="453"/>
      <c r="GCG75" s="452"/>
      <c r="GCH75" s="452"/>
      <c r="GCJ75" s="452"/>
      <c r="GCK75" s="452"/>
      <c r="GCL75" s="453"/>
      <c r="GCM75" s="452"/>
      <c r="GCN75" s="452"/>
      <c r="GCP75" s="452"/>
      <c r="GCQ75" s="452"/>
      <c r="GCR75" s="453"/>
      <c r="GCS75" s="452"/>
      <c r="GCT75" s="452"/>
      <c r="GCV75" s="452"/>
      <c r="GCW75" s="452"/>
      <c r="GCX75" s="453"/>
      <c r="GCY75" s="452"/>
      <c r="GCZ75" s="452"/>
      <c r="GDB75" s="452"/>
      <c r="GDC75" s="452"/>
      <c r="GDD75" s="453"/>
      <c r="GDE75" s="452"/>
      <c r="GDF75" s="452"/>
      <c r="GDH75" s="452"/>
      <c r="GDI75" s="452"/>
      <c r="GDJ75" s="453"/>
      <c r="GDK75" s="452"/>
      <c r="GDL75" s="452"/>
      <c r="GDN75" s="452"/>
      <c r="GDO75" s="452"/>
      <c r="GDP75" s="453"/>
      <c r="GDQ75" s="452"/>
      <c r="GDR75" s="452"/>
      <c r="GDT75" s="452"/>
      <c r="GDU75" s="452"/>
      <c r="GDV75" s="453"/>
      <c r="GDW75" s="452"/>
      <c r="GDX75" s="452"/>
      <c r="GDZ75" s="452"/>
      <c r="GEA75" s="452"/>
      <c r="GEB75" s="453"/>
      <c r="GEC75" s="452"/>
      <c r="GED75" s="452"/>
      <c r="GEF75" s="452"/>
      <c r="GEG75" s="452"/>
      <c r="GEH75" s="453"/>
      <c r="GEI75" s="452"/>
      <c r="GEJ75" s="452"/>
      <c r="GEL75" s="452"/>
      <c r="GEM75" s="452"/>
      <c r="GEN75" s="453"/>
      <c r="GEO75" s="452"/>
      <c r="GEP75" s="452"/>
      <c r="GER75" s="452"/>
      <c r="GES75" s="452"/>
      <c r="GET75" s="453"/>
      <c r="GEU75" s="452"/>
      <c r="GEV75" s="452"/>
      <c r="GEX75" s="452"/>
      <c r="GEY75" s="452"/>
      <c r="GEZ75" s="453"/>
      <c r="GFA75" s="452"/>
      <c r="GFB75" s="452"/>
      <c r="GFD75" s="452"/>
      <c r="GFE75" s="452"/>
      <c r="GFF75" s="453"/>
      <c r="GFG75" s="452"/>
      <c r="GFH75" s="452"/>
      <c r="GFJ75" s="452"/>
      <c r="GFK75" s="452"/>
      <c r="GFL75" s="453"/>
      <c r="GFM75" s="452"/>
      <c r="GFN75" s="452"/>
      <c r="GFP75" s="452"/>
      <c r="GFQ75" s="452"/>
      <c r="GFR75" s="453"/>
      <c r="GFS75" s="452"/>
      <c r="GFT75" s="452"/>
      <c r="GFV75" s="452"/>
      <c r="GFW75" s="452"/>
      <c r="GFX75" s="453"/>
      <c r="GFY75" s="452"/>
      <c r="GFZ75" s="452"/>
      <c r="GGB75" s="452"/>
      <c r="GGC75" s="452"/>
      <c r="GGD75" s="453"/>
      <c r="GGE75" s="452"/>
      <c r="GGF75" s="452"/>
      <c r="GGH75" s="452"/>
      <c r="GGI75" s="452"/>
      <c r="GGJ75" s="453"/>
      <c r="GGK75" s="452"/>
      <c r="GGL75" s="452"/>
      <c r="GGN75" s="452"/>
      <c r="GGO75" s="452"/>
      <c r="GGP75" s="453"/>
      <c r="GGQ75" s="452"/>
      <c r="GGR75" s="452"/>
      <c r="GGT75" s="452"/>
      <c r="GGU75" s="452"/>
      <c r="GGV75" s="453"/>
      <c r="GGW75" s="452"/>
      <c r="GGX75" s="452"/>
      <c r="GGZ75" s="452"/>
      <c r="GHA75" s="452"/>
      <c r="GHB75" s="453"/>
      <c r="GHC75" s="452"/>
      <c r="GHD75" s="452"/>
      <c r="GHF75" s="452"/>
      <c r="GHG75" s="452"/>
      <c r="GHH75" s="453"/>
      <c r="GHI75" s="452"/>
      <c r="GHJ75" s="452"/>
      <c r="GHL75" s="452"/>
      <c r="GHM75" s="452"/>
      <c r="GHN75" s="453"/>
      <c r="GHO75" s="452"/>
      <c r="GHP75" s="452"/>
      <c r="GHR75" s="452"/>
      <c r="GHS75" s="452"/>
      <c r="GHT75" s="453"/>
      <c r="GHU75" s="452"/>
      <c r="GHV75" s="452"/>
      <c r="GHX75" s="452"/>
      <c r="GHY75" s="452"/>
      <c r="GHZ75" s="453"/>
      <c r="GIA75" s="452"/>
      <c r="GIB75" s="452"/>
      <c r="GID75" s="452"/>
      <c r="GIE75" s="452"/>
      <c r="GIF75" s="453"/>
      <c r="GIG75" s="452"/>
      <c r="GIH75" s="452"/>
      <c r="GIJ75" s="452"/>
      <c r="GIK75" s="452"/>
      <c r="GIL75" s="453"/>
      <c r="GIM75" s="452"/>
      <c r="GIN75" s="452"/>
      <c r="GIP75" s="452"/>
      <c r="GIQ75" s="452"/>
      <c r="GIR75" s="453"/>
      <c r="GIS75" s="452"/>
      <c r="GIT75" s="452"/>
      <c r="GIV75" s="452"/>
      <c r="GIW75" s="452"/>
      <c r="GIX75" s="453"/>
      <c r="GIY75" s="452"/>
      <c r="GIZ75" s="452"/>
      <c r="GJB75" s="452"/>
      <c r="GJC75" s="452"/>
      <c r="GJD75" s="453"/>
      <c r="GJE75" s="452"/>
      <c r="GJF75" s="452"/>
      <c r="GJH75" s="452"/>
      <c r="GJI75" s="452"/>
      <c r="GJJ75" s="453"/>
      <c r="GJK75" s="452"/>
      <c r="GJL75" s="452"/>
      <c r="GJN75" s="452"/>
      <c r="GJO75" s="452"/>
      <c r="GJP75" s="453"/>
      <c r="GJQ75" s="452"/>
      <c r="GJR75" s="452"/>
      <c r="GJT75" s="452"/>
      <c r="GJU75" s="452"/>
      <c r="GJV75" s="453"/>
      <c r="GJW75" s="452"/>
      <c r="GJX75" s="452"/>
      <c r="GJZ75" s="452"/>
      <c r="GKA75" s="452"/>
      <c r="GKB75" s="453"/>
      <c r="GKC75" s="452"/>
      <c r="GKD75" s="452"/>
      <c r="GKF75" s="452"/>
      <c r="GKG75" s="452"/>
      <c r="GKH75" s="453"/>
      <c r="GKI75" s="452"/>
      <c r="GKJ75" s="452"/>
      <c r="GKL75" s="452"/>
      <c r="GKM75" s="452"/>
      <c r="GKN75" s="453"/>
      <c r="GKO75" s="452"/>
      <c r="GKP75" s="452"/>
      <c r="GKR75" s="452"/>
      <c r="GKS75" s="452"/>
      <c r="GKT75" s="453"/>
      <c r="GKU75" s="452"/>
      <c r="GKV75" s="452"/>
      <c r="GKX75" s="452"/>
      <c r="GKY75" s="452"/>
      <c r="GKZ75" s="453"/>
      <c r="GLA75" s="452"/>
      <c r="GLB75" s="452"/>
      <c r="GLD75" s="452"/>
      <c r="GLE75" s="452"/>
      <c r="GLF75" s="453"/>
      <c r="GLG75" s="452"/>
      <c r="GLH75" s="452"/>
      <c r="GLJ75" s="452"/>
      <c r="GLK75" s="452"/>
      <c r="GLL75" s="453"/>
      <c r="GLM75" s="452"/>
      <c r="GLN75" s="452"/>
      <c r="GLP75" s="452"/>
      <c r="GLQ75" s="452"/>
      <c r="GLR75" s="453"/>
      <c r="GLS75" s="452"/>
      <c r="GLT75" s="452"/>
      <c r="GLV75" s="452"/>
      <c r="GLW75" s="452"/>
      <c r="GLX75" s="453"/>
      <c r="GLY75" s="452"/>
      <c r="GLZ75" s="452"/>
      <c r="GMB75" s="452"/>
      <c r="GMC75" s="452"/>
      <c r="GMD75" s="453"/>
      <c r="GME75" s="452"/>
      <c r="GMF75" s="452"/>
      <c r="GMH75" s="452"/>
      <c r="GMI75" s="452"/>
      <c r="GMJ75" s="453"/>
      <c r="GMK75" s="452"/>
      <c r="GML75" s="452"/>
      <c r="GMN75" s="452"/>
      <c r="GMO75" s="452"/>
      <c r="GMP75" s="453"/>
      <c r="GMQ75" s="452"/>
      <c r="GMR75" s="452"/>
      <c r="GMT75" s="452"/>
      <c r="GMU75" s="452"/>
      <c r="GMV75" s="453"/>
      <c r="GMW75" s="452"/>
      <c r="GMX75" s="452"/>
      <c r="GMZ75" s="452"/>
      <c r="GNA75" s="452"/>
      <c r="GNB75" s="453"/>
      <c r="GNC75" s="452"/>
      <c r="GND75" s="452"/>
      <c r="GNF75" s="452"/>
      <c r="GNG75" s="452"/>
      <c r="GNH75" s="453"/>
      <c r="GNI75" s="452"/>
      <c r="GNJ75" s="452"/>
      <c r="GNL75" s="452"/>
      <c r="GNM75" s="452"/>
      <c r="GNN75" s="453"/>
      <c r="GNO75" s="452"/>
      <c r="GNP75" s="452"/>
      <c r="GNR75" s="452"/>
      <c r="GNS75" s="452"/>
      <c r="GNT75" s="453"/>
      <c r="GNU75" s="452"/>
      <c r="GNV75" s="452"/>
      <c r="GNX75" s="452"/>
      <c r="GNY75" s="452"/>
      <c r="GNZ75" s="453"/>
      <c r="GOA75" s="452"/>
      <c r="GOB75" s="452"/>
      <c r="GOD75" s="452"/>
      <c r="GOE75" s="452"/>
      <c r="GOF75" s="453"/>
      <c r="GOG75" s="452"/>
      <c r="GOH75" s="452"/>
      <c r="GOJ75" s="452"/>
      <c r="GOK75" s="452"/>
      <c r="GOL75" s="453"/>
      <c r="GOM75" s="452"/>
      <c r="GON75" s="452"/>
      <c r="GOP75" s="452"/>
      <c r="GOQ75" s="452"/>
      <c r="GOR75" s="453"/>
      <c r="GOS75" s="452"/>
      <c r="GOT75" s="452"/>
      <c r="GOV75" s="452"/>
      <c r="GOW75" s="452"/>
      <c r="GOX75" s="453"/>
      <c r="GOY75" s="452"/>
      <c r="GOZ75" s="452"/>
      <c r="GPB75" s="452"/>
      <c r="GPC75" s="452"/>
      <c r="GPD75" s="453"/>
      <c r="GPE75" s="452"/>
      <c r="GPF75" s="452"/>
      <c r="GPH75" s="452"/>
      <c r="GPI75" s="452"/>
      <c r="GPJ75" s="453"/>
      <c r="GPK75" s="452"/>
      <c r="GPL75" s="452"/>
      <c r="GPN75" s="452"/>
      <c r="GPO75" s="452"/>
      <c r="GPP75" s="453"/>
      <c r="GPQ75" s="452"/>
      <c r="GPR75" s="452"/>
      <c r="GPT75" s="452"/>
      <c r="GPU75" s="452"/>
      <c r="GPV75" s="453"/>
      <c r="GPW75" s="452"/>
      <c r="GPX75" s="452"/>
      <c r="GPZ75" s="452"/>
      <c r="GQA75" s="452"/>
      <c r="GQB75" s="453"/>
      <c r="GQC75" s="452"/>
      <c r="GQD75" s="452"/>
      <c r="GQF75" s="452"/>
      <c r="GQG75" s="452"/>
      <c r="GQH75" s="453"/>
      <c r="GQI75" s="452"/>
      <c r="GQJ75" s="452"/>
      <c r="GQL75" s="452"/>
      <c r="GQM75" s="452"/>
      <c r="GQN75" s="453"/>
      <c r="GQO75" s="452"/>
      <c r="GQP75" s="452"/>
      <c r="GQR75" s="452"/>
      <c r="GQS75" s="452"/>
      <c r="GQT75" s="453"/>
      <c r="GQU75" s="452"/>
      <c r="GQV75" s="452"/>
      <c r="GQX75" s="452"/>
      <c r="GQY75" s="452"/>
      <c r="GQZ75" s="453"/>
      <c r="GRA75" s="452"/>
      <c r="GRB75" s="452"/>
      <c r="GRD75" s="452"/>
      <c r="GRE75" s="452"/>
      <c r="GRF75" s="453"/>
      <c r="GRG75" s="452"/>
      <c r="GRH75" s="452"/>
      <c r="GRJ75" s="452"/>
      <c r="GRK75" s="452"/>
      <c r="GRL75" s="453"/>
      <c r="GRM75" s="452"/>
      <c r="GRN75" s="452"/>
      <c r="GRP75" s="452"/>
      <c r="GRQ75" s="452"/>
      <c r="GRR75" s="453"/>
      <c r="GRS75" s="452"/>
      <c r="GRT75" s="452"/>
      <c r="GRV75" s="452"/>
      <c r="GRW75" s="452"/>
      <c r="GRX75" s="453"/>
      <c r="GRY75" s="452"/>
      <c r="GRZ75" s="452"/>
      <c r="GSB75" s="452"/>
      <c r="GSC75" s="452"/>
      <c r="GSD75" s="453"/>
      <c r="GSE75" s="452"/>
      <c r="GSF75" s="452"/>
      <c r="GSH75" s="452"/>
      <c r="GSI75" s="452"/>
      <c r="GSJ75" s="453"/>
      <c r="GSK75" s="452"/>
      <c r="GSL75" s="452"/>
      <c r="GSN75" s="452"/>
      <c r="GSO75" s="452"/>
      <c r="GSP75" s="453"/>
      <c r="GSQ75" s="452"/>
      <c r="GSR75" s="452"/>
      <c r="GST75" s="452"/>
      <c r="GSU75" s="452"/>
      <c r="GSV75" s="453"/>
      <c r="GSW75" s="452"/>
      <c r="GSX75" s="452"/>
      <c r="GSZ75" s="452"/>
      <c r="GTA75" s="452"/>
      <c r="GTB75" s="453"/>
      <c r="GTC75" s="452"/>
      <c r="GTD75" s="452"/>
      <c r="GTF75" s="452"/>
      <c r="GTG75" s="452"/>
      <c r="GTH75" s="453"/>
      <c r="GTI75" s="452"/>
      <c r="GTJ75" s="452"/>
      <c r="GTL75" s="452"/>
      <c r="GTM75" s="452"/>
      <c r="GTN75" s="453"/>
      <c r="GTO75" s="452"/>
      <c r="GTP75" s="452"/>
      <c r="GTR75" s="452"/>
      <c r="GTS75" s="452"/>
      <c r="GTT75" s="453"/>
      <c r="GTU75" s="452"/>
      <c r="GTV75" s="452"/>
      <c r="GTX75" s="452"/>
      <c r="GTY75" s="452"/>
      <c r="GTZ75" s="453"/>
      <c r="GUA75" s="452"/>
      <c r="GUB75" s="452"/>
      <c r="GUD75" s="452"/>
      <c r="GUE75" s="452"/>
      <c r="GUF75" s="453"/>
      <c r="GUG75" s="452"/>
      <c r="GUH75" s="452"/>
      <c r="GUJ75" s="452"/>
      <c r="GUK75" s="452"/>
      <c r="GUL75" s="453"/>
      <c r="GUM75" s="452"/>
      <c r="GUN75" s="452"/>
      <c r="GUP75" s="452"/>
      <c r="GUQ75" s="452"/>
      <c r="GUR75" s="453"/>
      <c r="GUS75" s="452"/>
      <c r="GUT75" s="452"/>
      <c r="GUV75" s="452"/>
      <c r="GUW75" s="452"/>
      <c r="GUX75" s="453"/>
      <c r="GUY75" s="452"/>
      <c r="GUZ75" s="452"/>
      <c r="GVB75" s="452"/>
      <c r="GVC75" s="452"/>
      <c r="GVD75" s="453"/>
      <c r="GVE75" s="452"/>
      <c r="GVF75" s="452"/>
      <c r="GVH75" s="452"/>
      <c r="GVI75" s="452"/>
      <c r="GVJ75" s="453"/>
      <c r="GVK75" s="452"/>
      <c r="GVL75" s="452"/>
      <c r="GVN75" s="452"/>
      <c r="GVO75" s="452"/>
      <c r="GVP75" s="453"/>
      <c r="GVQ75" s="452"/>
      <c r="GVR75" s="452"/>
      <c r="GVT75" s="452"/>
      <c r="GVU75" s="452"/>
      <c r="GVV75" s="453"/>
      <c r="GVW75" s="452"/>
      <c r="GVX75" s="452"/>
      <c r="GVZ75" s="452"/>
      <c r="GWA75" s="452"/>
      <c r="GWB75" s="453"/>
      <c r="GWC75" s="452"/>
      <c r="GWD75" s="452"/>
      <c r="GWF75" s="452"/>
      <c r="GWG75" s="452"/>
      <c r="GWH75" s="453"/>
      <c r="GWI75" s="452"/>
      <c r="GWJ75" s="452"/>
      <c r="GWL75" s="452"/>
      <c r="GWM75" s="452"/>
      <c r="GWN75" s="453"/>
      <c r="GWO75" s="452"/>
      <c r="GWP75" s="452"/>
      <c r="GWR75" s="452"/>
      <c r="GWS75" s="452"/>
      <c r="GWT75" s="453"/>
      <c r="GWU75" s="452"/>
      <c r="GWV75" s="452"/>
      <c r="GWX75" s="452"/>
      <c r="GWY75" s="452"/>
      <c r="GWZ75" s="453"/>
      <c r="GXA75" s="452"/>
      <c r="GXB75" s="452"/>
      <c r="GXD75" s="452"/>
      <c r="GXE75" s="452"/>
      <c r="GXF75" s="453"/>
      <c r="GXG75" s="452"/>
      <c r="GXH75" s="452"/>
      <c r="GXJ75" s="452"/>
      <c r="GXK75" s="452"/>
      <c r="GXL75" s="453"/>
      <c r="GXM75" s="452"/>
      <c r="GXN75" s="452"/>
      <c r="GXP75" s="452"/>
      <c r="GXQ75" s="452"/>
      <c r="GXR75" s="453"/>
      <c r="GXS75" s="452"/>
      <c r="GXT75" s="452"/>
      <c r="GXV75" s="452"/>
      <c r="GXW75" s="452"/>
      <c r="GXX75" s="453"/>
      <c r="GXY75" s="452"/>
      <c r="GXZ75" s="452"/>
      <c r="GYB75" s="452"/>
      <c r="GYC75" s="452"/>
      <c r="GYD75" s="453"/>
      <c r="GYE75" s="452"/>
      <c r="GYF75" s="452"/>
      <c r="GYH75" s="452"/>
      <c r="GYI75" s="452"/>
      <c r="GYJ75" s="453"/>
      <c r="GYK75" s="452"/>
      <c r="GYL75" s="452"/>
      <c r="GYN75" s="452"/>
      <c r="GYO75" s="452"/>
      <c r="GYP75" s="453"/>
      <c r="GYQ75" s="452"/>
      <c r="GYR75" s="452"/>
      <c r="GYT75" s="452"/>
      <c r="GYU75" s="452"/>
      <c r="GYV75" s="453"/>
      <c r="GYW75" s="452"/>
      <c r="GYX75" s="452"/>
      <c r="GYZ75" s="452"/>
      <c r="GZA75" s="452"/>
      <c r="GZB75" s="453"/>
      <c r="GZC75" s="452"/>
      <c r="GZD75" s="452"/>
      <c r="GZF75" s="452"/>
      <c r="GZG75" s="452"/>
      <c r="GZH75" s="453"/>
      <c r="GZI75" s="452"/>
      <c r="GZJ75" s="452"/>
      <c r="GZL75" s="452"/>
      <c r="GZM75" s="452"/>
      <c r="GZN75" s="453"/>
      <c r="GZO75" s="452"/>
      <c r="GZP75" s="452"/>
      <c r="GZR75" s="452"/>
      <c r="GZS75" s="452"/>
      <c r="GZT75" s="453"/>
      <c r="GZU75" s="452"/>
      <c r="GZV75" s="452"/>
      <c r="GZX75" s="452"/>
      <c r="GZY75" s="452"/>
      <c r="GZZ75" s="453"/>
      <c r="HAA75" s="452"/>
      <c r="HAB75" s="452"/>
      <c r="HAD75" s="452"/>
      <c r="HAE75" s="452"/>
      <c r="HAF75" s="453"/>
      <c r="HAG75" s="452"/>
      <c r="HAH75" s="452"/>
      <c r="HAJ75" s="452"/>
      <c r="HAK75" s="452"/>
      <c r="HAL75" s="453"/>
      <c r="HAM75" s="452"/>
      <c r="HAN75" s="452"/>
      <c r="HAP75" s="452"/>
      <c r="HAQ75" s="452"/>
      <c r="HAR75" s="453"/>
      <c r="HAS75" s="452"/>
      <c r="HAT75" s="452"/>
      <c r="HAV75" s="452"/>
      <c r="HAW75" s="452"/>
      <c r="HAX75" s="453"/>
      <c r="HAY75" s="452"/>
      <c r="HAZ75" s="452"/>
      <c r="HBB75" s="452"/>
      <c r="HBC75" s="452"/>
      <c r="HBD75" s="453"/>
      <c r="HBE75" s="452"/>
      <c r="HBF75" s="452"/>
      <c r="HBH75" s="452"/>
      <c r="HBI75" s="452"/>
      <c r="HBJ75" s="453"/>
      <c r="HBK75" s="452"/>
      <c r="HBL75" s="452"/>
      <c r="HBN75" s="452"/>
      <c r="HBO75" s="452"/>
      <c r="HBP75" s="453"/>
      <c r="HBQ75" s="452"/>
      <c r="HBR75" s="452"/>
      <c r="HBT75" s="452"/>
      <c r="HBU75" s="452"/>
      <c r="HBV75" s="453"/>
      <c r="HBW75" s="452"/>
      <c r="HBX75" s="452"/>
      <c r="HBZ75" s="452"/>
      <c r="HCA75" s="452"/>
      <c r="HCB75" s="453"/>
      <c r="HCC75" s="452"/>
      <c r="HCD75" s="452"/>
      <c r="HCF75" s="452"/>
      <c r="HCG75" s="452"/>
      <c r="HCH75" s="453"/>
      <c r="HCI75" s="452"/>
      <c r="HCJ75" s="452"/>
      <c r="HCL75" s="452"/>
      <c r="HCM75" s="452"/>
      <c r="HCN75" s="453"/>
      <c r="HCO75" s="452"/>
      <c r="HCP75" s="452"/>
      <c r="HCR75" s="452"/>
      <c r="HCS75" s="452"/>
      <c r="HCT75" s="453"/>
      <c r="HCU75" s="452"/>
      <c r="HCV75" s="452"/>
      <c r="HCX75" s="452"/>
      <c r="HCY75" s="452"/>
      <c r="HCZ75" s="453"/>
      <c r="HDA75" s="452"/>
      <c r="HDB75" s="452"/>
      <c r="HDD75" s="452"/>
      <c r="HDE75" s="452"/>
      <c r="HDF75" s="453"/>
      <c r="HDG75" s="452"/>
      <c r="HDH75" s="452"/>
      <c r="HDJ75" s="452"/>
      <c r="HDK75" s="452"/>
      <c r="HDL75" s="453"/>
      <c r="HDM75" s="452"/>
      <c r="HDN75" s="452"/>
      <c r="HDP75" s="452"/>
      <c r="HDQ75" s="452"/>
      <c r="HDR75" s="453"/>
      <c r="HDS75" s="452"/>
      <c r="HDT75" s="452"/>
      <c r="HDV75" s="452"/>
      <c r="HDW75" s="452"/>
      <c r="HDX75" s="453"/>
      <c r="HDY75" s="452"/>
      <c r="HDZ75" s="452"/>
      <c r="HEB75" s="452"/>
      <c r="HEC75" s="452"/>
      <c r="HED75" s="453"/>
      <c r="HEE75" s="452"/>
      <c r="HEF75" s="452"/>
      <c r="HEH75" s="452"/>
      <c r="HEI75" s="452"/>
      <c r="HEJ75" s="453"/>
      <c r="HEK75" s="452"/>
      <c r="HEL75" s="452"/>
      <c r="HEN75" s="452"/>
      <c r="HEO75" s="452"/>
      <c r="HEP75" s="453"/>
      <c r="HEQ75" s="452"/>
      <c r="HER75" s="452"/>
      <c r="HET75" s="452"/>
      <c r="HEU75" s="452"/>
      <c r="HEV75" s="453"/>
      <c r="HEW75" s="452"/>
      <c r="HEX75" s="452"/>
      <c r="HEZ75" s="452"/>
      <c r="HFA75" s="452"/>
      <c r="HFB75" s="453"/>
      <c r="HFC75" s="452"/>
      <c r="HFD75" s="452"/>
      <c r="HFF75" s="452"/>
      <c r="HFG75" s="452"/>
      <c r="HFH75" s="453"/>
      <c r="HFI75" s="452"/>
      <c r="HFJ75" s="452"/>
      <c r="HFL75" s="452"/>
      <c r="HFM75" s="452"/>
      <c r="HFN75" s="453"/>
      <c r="HFO75" s="452"/>
      <c r="HFP75" s="452"/>
      <c r="HFR75" s="452"/>
      <c r="HFS75" s="452"/>
      <c r="HFT75" s="453"/>
      <c r="HFU75" s="452"/>
      <c r="HFV75" s="452"/>
      <c r="HFX75" s="452"/>
      <c r="HFY75" s="452"/>
      <c r="HFZ75" s="453"/>
      <c r="HGA75" s="452"/>
      <c r="HGB75" s="452"/>
      <c r="HGD75" s="452"/>
      <c r="HGE75" s="452"/>
      <c r="HGF75" s="453"/>
      <c r="HGG75" s="452"/>
      <c r="HGH75" s="452"/>
      <c r="HGJ75" s="452"/>
      <c r="HGK75" s="452"/>
      <c r="HGL75" s="453"/>
      <c r="HGM75" s="452"/>
      <c r="HGN75" s="452"/>
      <c r="HGP75" s="452"/>
      <c r="HGQ75" s="452"/>
      <c r="HGR75" s="453"/>
      <c r="HGS75" s="452"/>
      <c r="HGT75" s="452"/>
      <c r="HGV75" s="452"/>
      <c r="HGW75" s="452"/>
      <c r="HGX75" s="453"/>
      <c r="HGY75" s="452"/>
      <c r="HGZ75" s="452"/>
      <c r="HHB75" s="452"/>
      <c r="HHC75" s="452"/>
      <c r="HHD75" s="453"/>
      <c r="HHE75" s="452"/>
      <c r="HHF75" s="452"/>
      <c r="HHH75" s="452"/>
      <c r="HHI75" s="452"/>
      <c r="HHJ75" s="453"/>
      <c r="HHK75" s="452"/>
      <c r="HHL75" s="452"/>
      <c r="HHN75" s="452"/>
      <c r="HHO75" s="452"/>
      <c r="HHP75" s="453"/>
      <c r="HHQ75" s="452"/>
      <c r="HHR75" s="452"/>
      <c r="HHT75" s="452"/>
      <c r="HHU75" s="452"/>
      <c r="HHV75" s="453"/>
      <c r="HHW75" s="452"/>
      <c r="HHX75" s="452"/>
      <c r="HHZ75" s="452"/>
      <c r="HIA75" s="452"/>
      <c r="HIB75" s="453"/>
      <c r="HIC75" s="452"/>
      <c r="HID75" s="452"/>
      <c r="HIF75" s="452"/>
      <c r="HIG75" s="452"/>
      <c r="HIH75" s="453"/>
      <c r="HII75" s="452"/>
      <c r="HIJ75" s="452"/>
      <c r="HIL75" s="452"/>
      <c r="HIM75" s="452"/>
      <c r="HIN75" s="453"/>
      <c r="HIO75" s="452"/>
      <c r="HIP75" s="452"/>
      <c r="HIR75" s="452"/>
      <c r="HIS75" s="452"/>
      <c r="HIT75" s="453"/>
      <c r="HIU75" s="452"/>
      <c r="HIV75" s="452"/>
      <c r="HIX75" s="452"/>
      <c r="HIY75" s="452"/>
      <c r="HIZ75" s="453"/>
      <c r="HJA75" s="452"/>
      <c r="HJB75" s="452"/>
      <c r="HJD75" s="452"/>
      <c r="HJE75" s="452"/>
      <c r="HJF75" s="453"/>
      <c r="HJG75" s="452"/>
      <c r="HJH75" s="452"/>
      <c r="HJJ75" s="452"/>
      <c r="HJK75" s="452"/>
      <c r="HJL75" s="453"/>
      <c r="HJM75" s="452"/>
      <c r="HJN75" s="452"/>
      <c r="HJP75" s="452"/>
      <c r="HJQ75" s="452"/>
      <c r="HJR75" s="453"/>
      <c r="HJS75" s="452"/>
      <c r="HJT75" s="452"/>
      <c r="HJV75" s="452"/>
      <c r="HJW75" s="452"/>
      <c r="HJX75" s="453"/>
      <c r="HJY75" s="452"/>
      <c r="HJZ75" s="452"/>
      <c r="HKB75" s="452"/>
      <c r="HKC75" s="452"/>
      <c r="HKD75" s="453"/>
      <c r="HKE75" s="452"/>
      <c r="HKF75" s="452"/>
      <c r="HKH75" s="452"/>
      <c r="HKI75" s="452"/>
      <c r="HKJ75" s="453"/>
      <c r="HKK75" s="452"/>
      <c r="HKL75" s="452"/>
      <c r="HKN75" s="452"/>
      <c r="HKO75" s="452"/>
      <c r="HKP75" s="453"/>
      <c r="HKQ75" s="452"/>
      <c r="HKR75" s="452"/>
      <c r="HKT75" s="452"/>
      <c r="HKU75" s="452"/>
      <c r="HKV75" s="453"/>
      <c r="HKW75" s="452"/>
      <c r="HKX75" s="452"/>
      <c r="HKZ75" s="452"/>
      <c r="HLA75" s="452"/>
      <c r="HLB75" s="453"/>
      <c r="HLC75" s="452"/>
      <c r="HLD75" s="452"/>
      <c r="HLF75" s="452"/>
      <c r="HLG75" s="452"/>
      <c r="HLH75" s="453"/>
      <c r="HLI75" s="452"/>
      <c r="HLJ75" s="452"/>
      <c r="HLL75" s="452"/>
      <c r="HLM75" s="452"/>
      <c r="HLN75" s="453"/>
      <c r="HLO75" s="452"/>
      <c r="HLP75" s="452"/>
      <c r="HLR75" s="452"/>
      <c r="HLS75" s="452"/>
      <c r="HLT75" s="453"/>
      <c r="HLU75" s="452"/>
      <c r="HLV75" s="452"/>
      <c r="HLX75" s="452"/>
      <c r="HLY75" s="452"/>
      <c r="HLZ75" s="453"/>
      <c r="HMA75" s="452"/>
      <c r="HMB75" s="452"/>
      <c r="HMD75" s="452"/>
      <c r="HME75" s="452"/>
      <c r="HMF75" s="453"/>
      <c r="HMG75" s="452"/>
      <c r="HMH75" s="452"/>
      <c r="HMJ75" s="452"/>
      <c r="HMK75" s="452"/>
      <c r="HML75" s="453"/>
      <c r="HMM75" s="452"/>
      <c r="HMN75" s="452"/>
      <c r="HMP75" s="452"/>
      <c r="HMQ75" s="452"/>
      <c r="HMR75" s="453"/>
      <c r="HMS75" s="452"/>
      <c r="HMT75" s="452"/>
      <c r="HMV75" s="452"/>
      <c r="HMW75" s="452"/>
      <c r="HMX75" s="453"/>
      <c r="HMY75" s="452"/>
      <c r="HMZ75" s="452"/>
      <c r="HNB75" s="452"/>
      <c r="HNC75" s="452"/>
      <c r="HND75" s="453"/>
      <c r="HNE75" s="452"/>
      <c r="HNF75" s="452"/>
      <c r="HNH75" s="452"/>
      <c r="HNI75" s="452"/>
      <c r="HNJ75" s="453"/>
      <c r="HNK75" s="452"/>
      <c r="HNL75" s="452"/>
      <c r="HNN75" s="452"/>
      <c r="HNO75" s="452"/>
      <c r="HNP75" s="453"/>
      <c r="HNQ75" s="452"/>
      <c r="HNR75" s="452"/>
      <c r="HNT75" s="452"/>
      <c r="HNU75" s="452"/>
      <c r="HNV75" s="453"/>
      <c r="HNW75" s="452"/>
      <c r="HNX75" s="452"/>
      <c r="HNZ75" s="452"/>
      <c r="HOA75" s="452"/>
      <c r="HOB75" s="453"/>
      <c r="HOC75" s="452"/>
      <c r="HOD75" s="452"/>
      <c r="HOF75" s="452"/>
      <c r="HOG75" s="452"/>
      <c r="HOH75" s="453"/>
      <c r="HOI75" s="452"/>
      <c r="HOJ75" s="452"/>
      <c r="HOL75" s="452"/>
      <c r="HOM75" s="452"/>
      <c r="HON75" s="453"/>
      <c r="HOO75" s="452"/>
      <c r="HOP75" s="452"/>
      <c r="HOR75" s="452"/>
      <c r="HOS75" s="452"/>
      <c r="HOT75" s="453"/>
      <c r="HOU75" s="452"/>
      <c r="HOV75" s="452"/>
      <c r="HOX75" s="452"/>
      <c r="HOY75" s="452"/>
      <c r="HOZ75" s="453"/>
      <c r="HPA75" s="452"/>
      <c r="HPB75" s="452"/>
      <c r="HPD75" s="452"/>
      <c r="HPE75" s="452"/>
      <c r="HPF75" s="453"/>
      <c r="HPG75" s="452"/>
      <c r="HPH75" s="452"/>
      <c r="HPJ75" s="452"/>
      <c r="HPK75" s="452"/>
      <c r="HPL75" s="453"/>
      <c r="HPM75" s="452"/>
      <c r="HPN75" s="452"/>
      <c r="HPP75" s="452"/>
      <c r="HPQ75" s="452"/>
      <c r="HPR75" s="453"/>
      <c r="HPS75" s="452"/>
      <c r="HPT75" s="452"/>
      <c r="HPV75" s="452"/>
      <c r="HPW75" s="452"/>
      <c r="HPX75" s="453"/>
      <c r="HPY75" s="452"/>
      <c r="HPZ75" s="452"/>
      <c r="HQB75" s="452"/>
      <c r="HQC75" s="452"/>
      <c r="HQD75" s="453"/>
      <c r="HQE75" s="452"/>
      <c r="HQF75" s="452"/>
      <c r="HQH75" s="452"/>
      <c r="HQI75" s="452"/>
      <c r="HQJ75" s="453"/>
      <c r="HQK75" s="452"/>
      <c r="HQL75" s="452"/>
      <c r="HQN75" s="452"/>
      <c r="HQO75" s="452"/>
      <c r="HQP75" s="453"/>
      <c r="HQQ75" s="452"/>
      <c r="HQR75" s="452"/>
      <c r="HQT75" s="452"/>
      <c r="HQU75" s="452"/>
      <c r="HQV75" s="453"/>
      <c r="HQW75" s="452"/>
      <c r="HQX75" s="452"/>
      <c r="HQZ75" s="452"/>
      <c r="HRA75" s="452"/>
      <c r="HRB75" s="453"/>
      <c r="HRC75" s="452"/>
      <c r="HRD75" s="452"/>
      <c r="HRF75" s="452"/>
      <c r="HRG75" s="452"/>
      <c r="HRH75" s="453"/>
      <c r="HRI75" s="452"/>
      <c r="HRJ75" s="452"/>
      <c r="HRL75" s="452"/>
      <c r="HRM75" s="452"/>
      <c r="HRN75" s="453"/>
      <c r="HRO75" s="452"/>
      <c r="HRP75" s="452"/>
      <c r="HRR75" s="452"/>
      <c r="HRS75" s="452"/>
      <c r="HRT75" s="453"/>
      <c r="HRU75" s="452"/>
      <c r="HRV75" s="452"/>
      <c r="HRX75" s="452"/>
      <c r="HRY75" s="452"/>
      <c r="HRZ75" s="453"/>
      <c r="HSA75" s="452"/>
      <c r="HSB75" s="452"/>
      <c r="HSD75" s="452"/>
      <c r="HSE75" s="452"/>
      <c r="HSF75" s="453"/>
      <c r="HSG75" s="452"/>
      <c r="HSH75" s="452"/>
      <c r="HSJ75" s="452"/>
      <c r="HSK75" s="452"/>
      <c r="HSL75" s="453"/>
      <c r="HSM75" s="452"/>
      <c r="HSN75" s="452"/>
      <c r="HSP75" s="452"/>
      <c r="HSQ75" s="452"/>
      <c r="HSR75" s="453"/>
      <c r="HSS75" s="452"/>
      <c r="HST75" s="452"/>
      <c r="HSV75" s="452"/>
      <c r="HSW75" s="452"/>
      <c r="HSX75" s="453"/>
      <c r="HSY75" s="452"/>
      <c r="HSZ75" s="452"/>
      <c r="HTB75" s="452"/>
      <c r="HTC75" s="452"/>
      <c r="HTD75" s="453"/>
      <c r="HTE75" s="452"/>
      <c r="HTF75" s="452"/>
      <c r="HTH75" s="452"/>
      <c r="HTI75" s="452"/>
      <c r="HTJ75" s="453"/>
      <c r="HTK75" s="452"/>
      <c r="HTL75" s="452"/>
      <c r="HTN75" s="452"/>
      <c r="HTO75" s="452"/>
      <c r="HTP75" s="453"/>
      <c r="HTQ75" s="452"/>
      <c r="HTR75" s="452"/>
      <c r="HTT75" s="452"/>
      <c r="HTU75" s="452"/>
      <c r="HTV75" s="453"/>
      <c r="HTW75" s="452"/>
      <c r="HTX75" s="452"/>
      <c r="HTZ75" s="452"/>
      <c r="HUA75" s="452"/>
      <c r="HUB75" s="453"/>
      <c r="HUC75" s="452"/>
      <c r="HUD75" s="452"/>
      <c r="HUF75" s="452"/>
      <c r="HUG75" s="452"/>
      <c r="HUH75" s="453"/>
      <c r="HUI75" s="452"/>
      <c r="HUJ75" s="452"/>
      <c r="HUL75" s="452"/>
      <c r="HUM75" s="452"/>
      <c r="HUN75" s="453"/>
      <c r="HUO75" s="452"/>
      <c r="HUP75" s="452"/>
      <c r="HUR75" s="452"/>
      <c r="HUS75" s="452"/>
      <c r="HUT75" s="453"/>
      <c r="HUU75" s="452"/>
      <c r="HUV75" s="452"/>
      <c r="HUX75" s="452"/>
      <c r="HUY75" s="452"/>
      <c r="HUZ75" s="453"/>
      <c r="HVA75" s="452"/>
      <c r="HVB75" s="452"/>
      <c r="HVD75" s="452"/>
      <c r="HVE75" s="452"/>
      <c r="HVF75" s="453"/>
      <c r="HVG75" s="452"/>
      <c r="HVH75" s="452"/>
      <c r="HVJ75" s="452"/>
      <c r="HVK75" s="452"/>
      <c r="HVL75" s="453"/>
      <c r="HVM75" s="452"/>
      <c r="HVN75" s="452"/>
      <c r="HVP75" s="452"/>
      <c r="HVQ75" s="452"/>
      <c r="HVR75" s="453"/>
      <c r="HVS75" s="452"/>
      <c r="HVT75" s="452"/>
      <c r="HVV75" s="452"/>
      <c r="HVW75" s="452"/>
      <c r="HVX75" s="453"/>
      <c r="HVY75" s="452"/>
      <c r="HVZ75" s="452"/>
      <c r="HWB75" s="452"/>
      <c r="HWC75" s="452"/>
      <c r="HWD75" s="453"/>
      <c r="HWE75" s="452"/>
      <c r="HWF75" s="452"/>
      <c r="HWH75" s="452"/>
      <c r="HWI75" s="452"/>
      <c r="HWJ75" s="453"/>
      <c r="HWK75" s="452"/>
      <c r="HWL75" s="452"/>
      <c r="HWN75" s="452"/>
      <c r="HWO75" s="452"/>
      <c r="HWP75" s="453"/>
      <c r="HWQ75" s="452"/>
      <c r="HWR75" s="452"/>
      <c r="HWT75" s="452"/>
      <c r="HWU75" s="452"/>
      <c r="HWV75" s="453"/>
      <c r="HWW75" s="452"/>
      <c r="HWX75" s="452"/>
      <c r="HWZ75" s="452"/>
      <c r="HXA75" s="452"/>
      <c r="HXB75" s="453"/>
      <c r="HXC75" s="452"/>
      <c r="HXD75" s="452"/>
      <c r="HXF75" s="452"/>
      <c r="HXG75" s="452"/>
      <c r="HXH75" s="453"/>
      <c r="HXI75" s="452"/>
      <c r="HXJ75" s="452"/>
      <c r="HXL75" s="452"/>
      <c r="HXM75" s="452"/>
      <c r="HXN75" s="453"/>
      <c r="HXO75" s="452"/>
      <c r="HXP75" s="452"/>
      <c r="HXR75" s="452"/>
      <c r="HXS75" s="452"/>
      <c r="HXT75" s="453"/>
      <c r="HXU75" s="452"/>
      <c r="HXV75" s="452"/>
      <c r="HXX75" s="452"/>
      <c r="HXY75" s="452"/>
      <c r="HXZ75" s="453"/>
      <c r="HYA75" s="452"/>
      <c r="HYB75" s="452"/>
      <c r="HYD75" s="452"/>
      <c r="HYE75" s="452"/>
      <c r="HYF75" s="453"/>
      <c r="HYG75" s="452"/>
      <c r="HYH75" s="452"/>
      <c r="HYJ75" s="452"/>
      <c r="HYK75" s="452"/>
      <c r="HYL75" s="453"/>
      <c r="HYM75" s="452"/>
      <c r="HYN75" s="452"/>
      <c r="HYP75" s="452"/>
      <c r="HYQ75" s="452"/>
      <c r="HYR75" s="453"/>
      <c r="HYS75" s="452"/>
      <c r="HYT75" s="452"/>
      <c r="HYV75" s="452"/>
      <c r="HYW75" s="452"/>
      <c r="HYX75" s="453"/>
      <c r="HYY75" s="452"/>
      <c r="HYZ75" s="452"/>
      <c r="HZB75" s="452"/>
      <c r="HZC75" s="452"/>
      <c r="HZD75" s="453"/>
      <c r="HZE75" s="452"/>
      <c r="HZF75" s="452"/>
      <c r="HZH75" s="452"/>
      <c r="HZI75" s="452"/>
      <c r="HZJ75" s="453"/>
      <c r="HZK75" s="452"/>
      <c r="HZL75" s="452"/>
      <c r="HZN75" s="452"/>
      <c r="HZO75" s="452"/>
      <c r="HZP75" s="453"/>
      <c r="HZQ75" s="452"/>
      <c r="HZR75" s="452"/>
      <c r="HZT75" s="452"/>
      <c r="HZU75" s="452"/>
      <c r="HZV75" s="453"/>
      <c r="HZW75" s="452"/>
      <c r="HZX75" s="452"/>
      <c r="HZZ75" s="452"/>
      <c r="IAA75" s="452"/>
      <c r="IAB75" s="453"/>
      <c r="IAC75" s="452"/>
      <c r="IAD75" s="452"/>
      <c r="IAF75" s="452"/>
      <c r="IAG75" s="452"/>
      <c r="IAH75" s="453"/>
      <c r="IAI75" s="452"/>
      <c r="IAJ75" s="452"/>
      <c r="IAL75" s="452"/>
      <c r="IAM75" s="452"/>
      <c r="IAN75" s="453"/>
      <c r="IAO75" s="452"/>
      <c r="IAP75" s="452"/>
      <c r="IAR75" s="452"/>
      <c r="IAS75" s="452"/>
      <c r="IAT75" s="453"/>
      <c r="IAU75" s="452"/>
      <c r="IAV75" s="452"/>
      <c r="IAX75" s="452"/>
      <c r="IAY75" s="452"/>
      <c r="IAZ75" s="453"/>
      <c r="IBA75" s="452"/>
      <c r="IBB75" s="452"/>
      <c r="IBD75" s="452"/>
      <c r="IBE75" s="452"/>
      <c r="IBF75" s="453"/>
      <c r="IBG75" s="452"/>
      <c r="IBH75" s="452"/>
      <c r="IBJ75" s="452"/>
      <c r="IBK75" s="452"/>
      <c r="IBL75" s="453"/>
      <c r="IBM75" s="452"/>
      <c r="IBN75" s="452"/>
      <c r="IBP75" s="452"/>
      <c r="IBQ75" s="452"/>
      <c r="IBR75" s="453"/>
      <c r="IBS75" s="452"/>
      <c r="IBT75" s="452"/>
      <c r="IBV75" s="452"/>
      <c r="IBW75" s="452"/>
      <c r="IBX75" s="453"/>
      <c r="IBY75" s="452"/>
      <c r="IBZ75" s="452"/>
      <c r="ICB75" s="452"/>
      <c r="ICC75" s="452"/>
      <c r="ICD75" s="453"/>
      <c r="ICE75" s="452"/>
      <c r="ICF75" s="452"/>
      <c r="ICH75" s="452"/>
      <c r="ICI75" s="452"/>
      <c r="ICJ75" s="453"/>
      <c r="ICK75" s="452"/>
      <c r="ICL75" s="452"/>
      <c r="ICN75" s="452"/>
      <c r="ICO75" s="452"/>
      <c r="ICP75" s="453"/>
      <c r="ICQ75" s="452"/>
      <c r="ICR75" s="452"/>
      <c r="ICT75" s="452"/>
      <c r="ICU75" s="452"/>
      <c r="ICV75" s="453"/>
      <c r="ICW75" s="452"/>
      <c r="ICX75" s="452"/>
      <c r="ICZ75" s="452"/>
      <c r="IDA75" s="452"/>
      <c r="IDB75" s="453"/>
      <c r="IDC75" s="452"/>
      <c r="IDD75" s="452"/>
      <c r="IDF75" s="452"/>
      <c r="IDG75" s="452"/>
      <c r="IDH75" s="453"/>
      <c r="IDI75" s="452"/>
      <c r="IDJ75" s="452"/>
      <c r="IDL75" s="452"/>
      <c r="IDM75" s="452"/>
      <c r="IDN75" s="453"/>
      <c r="IDO75" s="452"/>
      <c r="IDP75" s="452"/>
      <c r="IDR75" s="452"/>
      <c r="IDS75" s="452"/>
      <c r="IDT75" s="453"/>
      <c r="IDU75" s="452"/>
      <c r="IDV75" s="452"/>
      <c r="IDX75" s="452"/>
      <c r="IDY75" s="452"/>
      <c r="IDZ75" s="453"/>
      <c r="IEA75" s="452"/>
      <c r="IEB75" s="452"/>
      <c r="IED75" s="452"/>
      <c r="IEE75" s="452"/>
      <c r="IEF75" s="453"/>
      <c r="IEG75" s="452"/>
      <c r="IEH75" s="452"/>
      <c r="IEJ75" s="452"/>
      <c r="IEK75" s="452"/>
      <c r="IEL75" s="453"/>
      <c r="IEM75" s="452"/>
      <c r="IEN75" s="452"/>
      <c r="IEP75" s="452"/>
      <c r="IEQ75" s="452"/>
      <c r="IER75" s="453"/>
      <c r="IES75" s="452"/>
      <c r="IET75" s="452"/>
      <c r="IEV75" s="452"/>
      <c r="IEW75" s="452"/>
      <c r="IEX75" s="453"/>
      <c r="IEY75" s="452"/>
      <c r="IEZ75" s="452"/>
      <c r="IFB75" s="452"/>
      <c r="IFC75" s="452"/>
      <c r="IFD75" s="453"/>
      <c r="IFE75" s="452"/>
      <c r="IFF75" s="452"/>
      <c r="IFH75" s="452"/>
      <c r="IFI75" s="452"/>
      <c r="IFJ75" s="453"/>
      <c r="IFK75" s="452"/>
      <c r="IFL75" s="452"/>
      <c r="IFN75" s="452"/>
      <c r="IFO75" s="452"/>
      <c r="IFP75" s="453"/>
      <c r="IFQ75" s="452"/>
      <c r="IFR75" s="452"/>
      <c r="IFT75" s="452"/>
      <c r="IFU75" s="452"/>
      <c r="IFV75" s="453"/>
      <c r="IFW75" s="452"/>
      <c r="IFX75" s="452"/>
      <c r="IFZ75" s="452"/>
      <c r="IGA75" s="452"/>
      <c r="IGB75" s="453"/>
      <c r="IGC75" s="452"/>
      <c r="IGD75" s="452"/>
      <c r="IGF75" s="452"/>
      <c r="IGG75" s="452"/>
      <c r="IGH75" s="453"/>
      <c r="IGI75" s="452"/>
      <c r="IGJ75" s="452"/>
      <c r="IGL75" s="452"/>
      <c r="IGM75" s="452"/>
      <c r="IGN75" s="453"/>
      <c r="IGO75" s="452"/>
      <c r="IGP75" s="452"/>
      <c r="IGR75" s="452"/>
      <c r="IGS75" s="452"/>
      <c r="IGT75" s="453"/>
      <c r="IGU75" s="452"/>
      <c r="IGV75" s="452"/>
      <c r="IGX75" s="452"/>
      <c r="IGY75" s="452"/>
      <c r="IGZ75" s="453"/>
      <c r="IHA75" s="452"/>
      <c r="IHB75" s="452"/>
      <c r="IHD75" s="452"/>
      <c r="IHE75" s="452"/>
      <c r="IHF75" s="453"/>
      <c r="IHG75" s="452"/>
      <c r="IHH75" s="452"/>
      <c r="IHJ75" s="452"/>
      <c r="IHK75" s="452"/>
      <c r="IHL75" s="453"/>
      <c r="IHM75" s="452"/>
      <c r="IHN75" s="452"/>
      <c r="IHP75" s="452"/>
      <c r="IHQ75" s="452"/>
      <c r="IHR75" s="453"/>
      <c r="IHS75" s="452"/>
      <c r="IHT75" s="452"/>
      <c r="IHV75" s="452"/>
      <c r="IHW75" s="452"/>
      <c r="IHX75" s="453"/>
      <c r="IHY75" s="452"/>
      <c r="IHZ75" s="452"/>
      <c r="IIB75" s="452"/>
      <c r="IIC75" s="452"/>
      <c r="IID75" s="453"/>
      <c r="IIE75" s="452"/>
      <c r="IIF75" s="452"/>
      <c r="IIH75" s="452"/>
      <c r="III75" s="452"/>
      <c r="IIJ75" s="453"/>
      <c r="IIK75" s="452"/>
      <c r="IIL75" s="452"/>
      <c r="IIN75" s="452"/>
      <c r="IIO75" s="452"/>
      <c r="IIP75" s="453"/>
      <c r="IIQ75" s="452"/>
      <c r="IIR75" s="452"/>
      <c r="IIT75" s="452"/>
      <c r="IIU75" s="452"/>
      <c r="IIV75" s="453"/>
      <c r="IIW75" s="452"/>
      <c r="IIX75" s="452"/>
      <c r="IIZ75" s="452"/>
      <c r="IJA75" s="452"/>
      <c r="IJB75" s="453"/>
      <c r="IJC75" s="452"/>
      <c r="IJD75" s="452"/>
      <c r="IJF75" s="452"/>
      <c r="IJG75" s="452"/>
      <c r="IJH75" s="453"/>
      <c r="IJI75" s="452"/>
      <c r="IJJ75" s="452"/>
      <c r="IJL75" s="452"/>
      <c r="IJM75" s="452"/>
      <c r="IJN75" s="453"/>
      <c r="IJO75" s="452"/>
      <c r="IJP75" s="452"/>
      <c r="IJR75" s="452"/>
      <c r="IJS75" s="452"/>
      <c r="IJT75" s="453"/>
      <c r="IJU75" s="452"/>
      <c r="IJV75" s="452"/>
      <c r="IJX75" s="452"/>
      <c r="IJY75" s="452"/>
      <c r="IJZ75" s="453"/>
      <c r="IKA75" s="452"/>
      <c r="IKB75" s="452"/>
      <c r="IKD75" s="452"/>
      <c r="IKE75" s="452"/>
      <c r="IKF75" s="453"/>
      <c r="IKG75" s="452"/>
      <c r="IKH75" s="452"/>
      <c r="IKJ75" s="452"/>
      <c r="IKK75" s="452"/>
      <c r="IKL75" s="453"/>
      <c r="IKM75" s="452"/>
      <c r="IKN75" s="452"/>
      <c r="IKP75" s="452"/>
      <c r="IKQ75" s="452"/>
      <c r="IKR75" s="453"/>
      <c r="IKS75" s="452"/>
      <c r="IKT75" s="452"/>
      <c r="IKV75" s="452"/>
      <c r="IKW75" s="452"/>
      <c r="IKX75" s="453"/>
      <c r="IKY75" s="452"/>
      <c r="IKZ75" s="452"/>
      <c r="ILB75" s="452"/>
      <c r="ILC75" s="452"/>
      <c r="ILD75" s="453"/>
      <c r="ILE75" s="452"/>
      <c r="ILF75" s="452"/>
      <c r="ILH75" s="452"/>
      <c r="ILI75" s="452"/>
      <c r="ILJ75" s="453"/>
      <c r="ILK75" s="452"/>
      <c r="ILL75" s="452"/>
      <c r="ILN75" s="452"/>
      <c r="ILO75" s="452"/>
      <c r="ILP75" s="453"/>
      <c r="ILQ75" s="452"/>
      <c r="ILR75" s="452"/>
      <c r="ILT75" s="452"/>
      <c r="ILU75" s="452"/>
      <c r="ILV75" s="453"/>
      <c r="ILW75" s="452"/>
      <c r="ILX75" s="452"/>
      <c r="ILZ75" s="452"/>
      <c r="IMA75" s="452"/>
      <c r="IMB75" s="453"/>
      <c r="IMC75" s="452"/>
      <c r="IMD75" s="452"/>
      <c r="IMF75" s="452"/>
      <c r="IMG75" s="452"/>
      <c r="IMH75" s="453"/>
      <c r="IMI75" s="452"/>
      <c r="IMJ75" s="452"/>
      <c r="IML75" s="452"/>
      <c r="IMM75" s="452"/>
      <c r="IMN75" s="453"/>
      <c r="IMO75" s="452"/>
      <c r="IMP75" s="452"/>
      <c r="IMR75" s="452"/>
      <c r="IMS75" s="452"/>
      <c r="IMT75" s="453"/>
      <c r="IMU75" s="452"/>
      <c r="IMV75" s="452"/>
      <c r="IMX75" s="452"/>
      <c r="IMY75" s="452"/>
      <c r="IMZ75" s="453"/>
      <c r="INA75" s="452"/>
      <c r="INB75" s="452"/>
      <c r="IND75" s="452"/>
      <c r="INE75" s="452"/>
      <c r="INF75" s="453"/>
      <c r="ING75" s="452"/>
      <c r="INH75" s="452"/>
      <c r="INJ75" s="452"/>
      <c r="INK75" s="452"/>
      <c r="INL75" s="453"/>
      <c r="INM75" s="452"/>
      <c r="INN75" s="452"/>
      <c r="INP75" s="452"/>
      <c r="INQ75" s="452"/>
      <c r="INR75" s="453"/>
      <c r="INS75" s="452"/>
      <c r="INT75" s="452"/>
      <c r="INV75" s="452"/>
      <c r="INW75" s="452"/>
      <c r="INX75" s="453"/>
      <c r="INY75" s="452"/>
      <c r="INZ75" s="452"/>
      <c r="IOB75" s="452"/>
      <c r="IOC75" s="452"/>
      <c r="IOD75" s="453"/>
      <c r="IOE75" s="452"/>
      <c r="IOF75" s="452"/>
      <c r="IOH75" s="452"/>
      <c r="IOI75" s="452"/>
      <c r="IOJ75" s="453"/>
      <c r="IOK75" s="452"/>
      <c r="IOL75" s="452"/>
      <c r="ION75" s="452"/>
      <c r="IOO75" s="452"/>
      <c r="IOP75" s="453"/>
      <c r="IOQ75" s="452"/>
      <c r="IOR75" s="452"/>
      <c r="IOT75" s="452"/>
      <c r="IOU75" s="452"/>
      <c r="IOV75" s="453"/>
      <c r="IOW75" s="452"/>
      <c r="IOX75" s="452"/>
      <c r="IOZ75" s="452"/>
      <c r="IPA75" s="452"/>
      <c r="IPB75" s="453"/>
      <c r="IPC75" s="452"/>
      <c r="IPD75" s="452"/>
      <c r="IPF75" s="452"/>
      <c r="IPG75" s="452"/>
      <c r="IPH75" s="453"/>
      <c r="IPI75" s="452"/>
      <c r="IPJ75" s="452"/>
      <c r="IPL75" s="452"/>
      <c r="IPM75" s="452"/>
      <c r="IPN75" s="453"/>
      <c r="IPO75" s="452"/>
      <c r="IPP75" s="452"/>
      <c r="IPR75" s="452"/>
      <c r="IPS75" s="452"/>
      <c r="IPT75" s="453"/>
      <c r="IPU75" s="452"/>
      <c r="IPV75" s="452"/>
      <c r="IPX75" s="452"/>
      <c r="IPY75" s="452"/>
      <c r="IPZ75" s="453"/>
      <c r="IQA75" s="452"/>
      <c r="IQB75" s="452"/>
      <c r="IQD75" s="452"/>
      <c r="IQE75" s="452"/>
      <c r="IQF75" s="453"/>
      <c r="IQG75" s="452"/>
      <c r="IQH75" s="452"/>
      <c r="IQJ75" s="452"/>
      <c r="IQK75" s="452"/>
      <c r="IQL75" s="453"/>
      <c r="IQM75" s="452"/>
      <c r="IQN75" s="452"/>
      <c r="IQP75" s="452"/>
      <c r="IQQ75" s="452"/>
      <c r="IQR75" s="453"/>
      <c r="IQS75" s="452"/>
      <c r="IQT75" s="452"/>
      <c r="IQV75" s="452"/>
      <c r="IQW75" s="452"/>
      <c r="IQX75" s="453"/>
      <c r="IQY75" s="452"/>
      <c r="IQZ75" s="452"/>
      <c r="IRB75" s="452"/>
      <c r="IRC75" s="452"/>
      <c r="IRD75" s="453"/>
      <c r="IRE75" s="452"/>
      <c r="IRF75" s="452"/>
      <c r="IRH75" s="452"/>
      <c r="IRI75" s="452"/>
      <c r="IRJ75" s="453"/>
      <c r="IRK75" s="452"/>
      <c r="IRL75" s="452"/>
      <c r="IRN75" s="452"/>
      <c r="IRO75" s="452"/>
      <c r="IRP75" s="453"/>
      <c r="IRQ75" s="452"/>
      <c r="IRR75" s="452"/>
      <c r="IRT75" s="452"/>
      <c r="IRU75" s="452"/>
      <c r="IRV75" s="453"/>
      <c r="IRW75" s="452"/>
      <c r="IRX75" s="452"/>
      <c r="IRZ75" s="452"/>
      <c r="ISA75" s="452"/>
      <c r="ISB75" s="453"/>
      <c r="ISC75" s="452"/>
      <c r="ISD75" s="452"/>
      <c r="ISF75" s="452"/>
      <c r="ISG75" s="452"/>
      <c r="ISH75" s="453"/>
      <c r="ISI75" s="452"/>
      <c r="ISJ75" s="452"/>
      <c r="ISL75" s="452"/>
      <c r="ISM75" s="452"/>
      <c r="ISN75" s="453"/>
      <c r="ISO75" s="452"/>
      <c r="ISP75" s="452"/>
      <c r="ISR75" s="452"/>
      <c r="ISS75" s="452"/>
      <c r="IST75" s="453"/>
      <c r="ISU75" s="452"/>
      <c r="ISV75" s="452"/>
      <c r="ISX75" s="452"/>
      <c r="ISY75" s="452"/>
      <c r="ISZ75" s="453"/>
      <c r="ITA75" s="452"/>
      <c r="ITB75" s="452"/>
      <c r="ITD75" s="452"/>
      <c r="ITE75" s="452"/>
      <c r="ITF75" s="453"/>
      <c r="ITG75" s="452"/>
      <c r="ITH75" s="452"/>
      <c r="ITJ75" s="452"/>
      <c r="ITK75" s="452"/>
      <c r="ITL75" s="453"/>
      <c r="ITM75" s="452"/>
      <c r="ITN75" s="452"/>
      <c r="ITP75" s="452"/>
      <c r="ITQ75" s="452"/>
      <c r="ITR75" s="453"/>
      <c r="ITS75" s="452"/>
      <c r="ITT75" s="452"/>
      <c r="ITV75" s="452"/>
      <c r="ITW75" s="452"/>
      <c r="ITX75" s="453"/>
      <c r="ITY75" s="452"/>
      <c r="ITZ75" s="452"/>
      <c r="IUB75" s="452"/>
      <c r="IUC75" s="452"/>
      <c r="IUD75" s="453"/>
      <c r="IUE75" s="452"/>
      <c r="IUF75" s="452"/>
      <c r="IUH75" s="452"/>
      <c r="IUI75" s="452"/>
      <c r="IUJ75" s="453"/>
      <c r="IUK75" s="452"/>
      <c r="IUL75" s="452"/>
      <c r="IUN75" s="452"/>
      <c r="IUO75" s="452"/>
      <c r="IUP75" s="453"/>
      <c r="IUQ75" s="452"/>
      <c r="IUR75" s="452"/>
      <c r="IUT75" s="452"/>
      <c r="IUU75" s="452"/>
      <c r="IUV75" s="453"/>
      <c r="IUW75" s="452"/>
      <c r="IUX75" s="452"/>
      <c r="IUZ75" s="452"/>
      <c r="IVA75" s="452"/>
      <c r="IVB75" s="453"/>
      <c r="IVC75" s="452"/>
      <c r="IVD75" s="452"/>
      <c r="IVF75" s="452"/>
      <c r="IVG75" s="452"/>
      <c r="IVH75" s="453"/>
      <c r="IVI75" s="452"/>
      <c r="IVJ75" s="452"/>
      <c r="IVL75" s="452"/>
      <c r="IVM75" s="452"/>
      <c r="IVN75" s="453"/>
      <c r="IVO75" s="452"/>
      <c r="IVP75" s="452"/>
      <c r="IVR75" s="452"/>
      <c r="IVS75" s="452"/>
      <c r="IVT75" s="453"/>
      <c r="IVU75" s="452"/>
      <c r="IVV75" s="452"/>
      <c r="IVX75" s="452"/>
      <c r="IVY75" s="452"/>
      <c r="IVZ75" s="453"/>
      <c r="IWA75" s="452"/>
      <c r="IWB75" s="452"/>
      <c r="IWD75" s="452"/>
      <c r="IWE75" s="452"/>
      <c r="IWF75" s="453"/>
      <c r="IWG75" s="452"/>
      <c r="IWH75" s="452"/>
      <c r="IWJ75" s="452"/>
      <c r="IWK75" s="452"/>
      <c r="IWL75" s="453"/>
      <c r="IWM75" s="452"/>
      <c r="IWN75" s="452"/>
      <c r="IWP75" s="452"/>
      <c r="IWQ75" s="452"/>
      <c r="IWR75" s="453"/>
      <c r="IWS75" s="452"/>
      <c r="IWT75" s="452"/>
      <c r="IWV75" s="452"/>
      <c r="IWW75" s="452"/>
      <c r="IWX75" s="453"/>
      <c r="IWY75" s="452"/>
      <c r="IWZ75" s="452"/>
      <c r="IXB75" s="452"/>
      <c r="IXC75" s="452"/>
      <c r="IXD75" s="453"/>
      <c r="IXE75" s="452"/>
      <c r="IXF75" s="452"/>
      <c r="IXH75" s="452"/>
      <c r="IXI75" s="452"/>
      <c r="IXJ75" s="453"/>
      <c r="IXK75" s="452"/>
      <c r="IXL75" s="452"/>
      <c r="IXN75" s="452"/>
      <c r="IXO75" s="452"/>
      <c r="IXP75" s="453"/>
      <c r="IXQ75" s="452"/>
      <c r="IXR75" s="452"/>
      <c r="IXT75" s="452"/>
      <c r="IXU75" s="452"/>
      <c r="IXV75" s="453"/>
      <c r="IXW75" s="452"/>
      <c r="IXX75" s="452"/>
      <c r="IXZ75" s="452"/>
      <c r="IYA75" s="452"/>
      <c r="IYB75" s="453"/>
      <c r="IYC75" s="452"/>
      <c r="IYD75" s="452"/>
      <c r="IYF75" s="452"/>
      <c r="IYG75" s="452"/>
      <c r="IYH75" s="453"/>
      <c r="IYI75" s="452"/>
      <c r="IYJ75" s="452"/>
      <c r="IYL75" s="452"/>
      <c r="IYM75" s="452"/>
      <c r="IYN75" s="453"/>
      <c r="IYO75" s="452"/>
      <c r="IYP75" s="452"/>
      <c r="IYR75" s="452"/>
      <c r="IYS75" s="452"/>
      <c r="IYT75" s="453"/>
      <c r="IYU75" s="452"/>
      <c r="IYV75" s="452"/>
      <c r="IYX75" s="452"/>
      <c r="IYY75" s="452"/>
      <c r="IYZ75" s="453"/>
      <c r="IZA75" s="452"/>
      <c r="IZB75" s="452"/>
      <c r="IZD75" s="452"/>
      <c r="IZE75" s="452"/>
      <c r="IZF75" s="453"/>
      <c r="IZG75" s="452"/>
      <c r="IZH75" s="452"/>
      <c r="IZJ75" s="452"/>
      <c r="IZK75" s="452"/>
      <c r="IZL75" s="453"/>
      <c r="IZM75" s="452"/>
      <c r="IZN75" s="452"/>
      <c r="IZP75" s="452"/>
      <c r="IZQ75" s="452"/>
      <c r="IZR75" s="453"/>
      <c r="IZS75" s="452"/>
      <c r="IZT75" s="452"/>
      <c r="IZV75" s="452"/>
      <c r="IZW75" s="452"/>
      <c r="IZX75" s="453"/>
      <c r="IZY75" s="452"/>
      <c r="IZZ75" s="452"/>
      <c r="JAB75" s="452"/>
      <c r="JAC75" s="452"/>
      <c r="JAD75" s="453"/>
      <c r="JAE75" s="452"/>
      <c r="JAF75" s="452"/>
      <c r="JAH75" s="452"/>
      <c r="JAI75" s="452"/>
      <c r="JAJ75" s="453"/>
      <c r="JAK75" s="452"/>
      <c r="JAL75" s="452"/>
      <c r="JAN75" s="452"/>
      <c r="JAO75" s="452"/>
      <c r="JAP75" s="453"/>
      <c r="JAQ75" s="452"/>
      <c r="JAR75" s="452"/>
      <c r="JAT75" s="452"/>
      <c r="JAU75" s="452"/>
      <c r="JAV75" s="453"/>
      <c r="JAW75" s="452"/>
      <c r="JAX75" s="452"/>
      <c r="JAZ75" s="452"/>
      <c r="JBA75" s="452"/>
      <c r="JBB75" s="453"/>
      <c r="JBC75" s="452"/>
      <c r="JBD75" s="452"/>
      <c r="JBF75" s="452"/>
      <c r="JBG75" s="452"/>
      <c r="JBH75" s="453"/>
      <c r="JBI75" s="452"/>
      <c r="JBJ75" s="452"/>
      <c r="JBL75" s="452"/>
      <c r="JBM75" s="452"/>
      <c r="JBN75" s="453"/>
      <c r="JBO75" s="452"/>
      <c r="JBP75" s="452"/>
      <c r="JBR75" s="452"/>
      <c r="JBS75" s="452"/>
      <c r="JBT75" s="453"/>
      <c r="JBU75" s="452"/>
      <c r="JBV75" s="452"/>
      <c r="JBX75" s="452"/>
      <c r="JBY75" s="452"/>
      <c r="JBZ75" s="453"/>
      <c r="JCA75" s="452"/>
      <c r="JCB75" s="452"/>
      <c r="JCD75" s="452"/>
      <c r="JCE75" s="452"/>
      <c r="JCF75" s="453"/>
      <c r="JCG75" s="452"/>
      <c r="JCH75" s="452"/>
      <c r="JCJ75" s="452"/>
      <c r="JCK75" s="452"/>
      <c r="JCL75" s="453"/>
      <c r="JCM75" s="452"/>
      <c r="JCN75" s="452"/>
      <c r="JCP75" s="452"/>
      <c r="JCQ75" s="452"/>
      <c r="JCR75" s="453"/>
      <c r="JCS75" s="452"/>
      <c r="JCT75" s="452"/>
      <c r="JCV75" s="452"/>
      <c r="JCW75" s="452"/>
      <c r="JCX75" s="453"/>
      <c r="JCY75" s="452"/>
      <c r="JCZ75" s="452"/>
      <c r="JDB75" s="452"/>
      <c r="JDC75" s="452"/>
      <c r="JDD75" s="453"/>
      <c r="JDE75" s="452"/>
      <c r="JDF75" s="452"/>
      <c r="JDH75" s="452"/>
      <c r="JDI75" s="452"/>
      <c r="JDJ75" s="453"/>
      <c r="JDK75" s="452"/>
      <c r="JDL75" s="452"/>
      <c r="JDN75" s="452"/>
      <c r="JDO75" s="452"/>
      <c r="JDP75" s="453"/>
      <c r="JDQ75" s="452"/>
      <c r="JDR75" s="452"/>
      <c r="JDT75" s="452"/>
      <c r="JDU75" s="452"/>
      <c r="JDV75" s="453"/>
      <c r="JDW75" s="452"/>
      <c r="JDX75" s="452"/>
      <c r="JDZ75" s="452"/>
      <c r="JEA75" s="452"/>
      <c r="JEB75" s="453"/>
      <c r="JEC75" s="452"/>
      <c r="JED75" s="452"/>
      <c r="JEF75" s="452"/>
      <c r="JEG75" s="452"/>
      <c r="JEH75" s="453"/>
      <c r="JEI75" s="452"/>
      <c r="JEJ75" s="452"/>
      <c r="JEL75" s="452"/>
      <c r="JEM75" s="452"/>
      <c r="JEN75" s="453"/>
      <c r="JEO75" s="452"/>
      <c r="JEP75" s="452"/>
      <c r="JER75" s="452"/>
      <c r="JES75" s="452"/>
      <c r="JET75" s="453"/>
      <c r="JEU75" s="452"/>
      <c r="JEV75" s="452"/>
      <c r="JEX75" s="452"/>
      <c r="JEY75" s="452"/>
      <c r="JEZ75" s="453"/>
      <c r="JFA75" s="452"/>
      <c r="JFB75" s="452"/>
      <c r="JFD75" s="452"/>
      <c r="JFE75" s="452"/>
      <c r="JFF75" s="453"/>
      <c r="JFG75" s="452"/>
      <c r="JFH75" s="452"/>
      <c r="JFJ75" s="452"/>
      <c r="JFK75" s="452"/>
      <c r="JFL75" s="453"/>
      <c r="JFM75" s="452"/>
      <c r="JFN75" s="452"/>
      <c r="JFP75" s="452"/>
      <c r="JFQ75" s="452"/>
      <c r="JFR75" s="453"/>
      <c r="JFS75" s="452"/>
      <c r="JFT75" s="452"/>
      <c r="JFV75" s="452"/>
      <c r="JFW75" s="452"/>
      <c r="JFX75" s="453"/>
      <c r="JFY75" s="452"/>
      <c r="JFZ75" s="452"/>
      <c r="JGB75" s="452"/>
      <c r="JGC75" s="452"/>
      <c r="JGD75" s="453"/>
      <c r="JGE75" s="452"/>
      <c r="JGF75" s="452"/>
      <c r="JGH75" s="452"/>
      <c r="JGI75" s="452"/>
      <c r="JGJ75" s="453"/>
      <c r="JGK75" s="452"/>
      <c r="JGL75" s="452"/>
      <c r="JGN75" s="452"/>
      <c r="JGO75" s="452"/>
      <c r="JGP75" s="453"/>
      <c r="JGQ75" s="452"/>
      <c r="JGR75" s="452"/>
      <c r="JGT75" s="452"/>
      <c r="JGU75" s="452"/>
      <c r="JGV75" s="453"/>
      <c r="JGW75" s="452"/>
      <c r="JGX75" s="452"/>
      <c r="JGZ75" s="452"/>
      <c r="JHA75" s="452"/>
      <c r="JHB75" s="453"/>
      <c r="JHC75" s="452"/>
      <c r="JHD75" s="452"/>
      <c r="JHF75" s="452"/>
      <c r="JHG75" s="452"/>
      <c r="JHH75" s="453"/>
      <c r="JHI75" s="452"/>
      <c r="JHJ75" s="452"/>
      <c r="JHL75" s="452"/>
      <c r="JHM75" s="452"/>
      <c r="JHN75" s="453"/>
      <c r="JHO75" s="452"/>
      <c r="JHP75" s="452"/>
      <c r="JHR75" s="452"/>
      <c r="JHS75" s="452"/>
      <c r="JHT75" s="453"/>
      <c r="JHU75" s="452"/>
      <c r="JHV75" s="452"/>
      <c r="JHX75" s="452"/>
      <c r="JHY75" s="452"/>
      <c r="JHZ75" s="453"/>
      <c r="JIA75" s="452"/>
      <c r="JIB75" s="452"/>
      <c r="JID75" s="452"/>
      <c r="JIE75" s="452"/>
      <c r="JIF75" s="453"/>
      <c r="JIG75" s="452"/>
      <c r="JIH75" s="452"/>
      <c r="JIJ75" s="452"/>
      <c r="JIK75" s="452"/>
      <c r="JIL75" s="453"/>
      <c r="JIM75" s="452"/>
      <c r="JIN75" s="452"/>
      <c r="JIP75" s="452"/>
      <c r="JIQ75" s="452"/>
      <c r="JIR75" s="453"/>
      <c r="JIS75" s="452"/>
      <c r="JIT75" s="452"/>
      <c r="JIV75" s="452"/>
      <c r="JIW75" s="452"/>
      <c r="JIX75" s="453"/>
      <c r="JIY75" s="452"/>
      <c r="JIZ75" s="452"/>
      <c r="JJB75" s="452"/>
      <c r="JJC75" s="452"/>
      <c r="JJD75" s="453"/>
      <c r="JJE75" s="452"/>
      <c r="JJF75" s="452"/>
      <c r="JJH75" s="452"/>
      <c r="JJI75" s="452"/>
      <c r="JJJ75" s="453"/>
      <c r="JJK75" s="452"/>
      <c r="JJL75" s="452"/>
      <c r="JJN75" s="452"/>
      <c r="JJO75" s="452"/>
      <c r="JJP75" s="453"/>
      <c r="JJQ75" s="452"/>
      <c r="JJR75" s="452"/>
      <c r="JJT75" s="452"/>
      <c r="JJU75" s="452"/>
      <c r="JJV75" s="453"/>
      <c r="JJW75" s="452"/>
      <c r="JJX75" s="452"/>
      <c r="JJZ75" s="452"/>
      <c r="JKA75" s="452"/>
      <c r="JKB75" s="453"/>
      <c r="JKC75" s="452"/>
      <c r="JKD75" s="452"/>
      <c r="JKF75" s="452"/>
      <c r="JKG75" s="452"/>
      <c r="JKH75" s="453"/>
      <c r="JKI75" s="452"/>
      <c r="JKJ75" s="452"/>
      <c r="JKL75" s="452"/>
      <c r="JKM75" s="452"/>
      <c r="JKN75" s="453"/>
      <c r="JKO75" s="452"/>
      <c r="JKP75" s="452"/>
      <c r="JKR75" s="452"/>
      <c r="JKS75" s="452"/>
      <c r="JKT75" s="453"/>
      <c r="JKU75" s="452"/>
      <c r="JKV75" s="452"/>
      <c r="JKX75" s="452"/>
      <c r="JKY75" s="452"/>
      <c r="JKZ75" s="453"/>
      <c r="JLA75" s="452"/>
      <c r="JLB75" s="452"/>
      <c r="JLD75" s="452"/>
      <c r="JLE75" s="452"/>
      <c r="JLF75" s="453"/>
      <c r="JLG75" s="452"/>
      <c r="JLH75" s="452"/>
      <c r="JLJ75" s="452"/>
      <c r="JLK75" s="452"/>
      <c r="JLL75" s="453"/>
      <c r="JLM75" s="452"/>
      <c r="JLN75" s="452"/>
      <c r="JLP75" s="452"/>
      <c r="JLQ75" s="452"/>
      <c r="JLR75" s="453"/>
      <c r="JLS75" s="452"/>
      <c r="JLT75" s="452"/>
      <c r="JLV75" s="452"/>
      <c r="JLW75" s="452"/>
      <c r="JLX75" s="453"/>
      <c r="JLY75" s="452"/>
      <c r="JLZ75" s="452"/>
      <c r="JMB75" s="452"/>
      <c r="JMC75" s="452"/>
      <c r="JMD75" s="453"/>
      <c r="JME75" s="452"/>
      <c r="JMF75" s="452"/>
      <c r="JMH75" s="452"/>
      <c r="JMI75" s="452"/>
      <c r="JMJ75" s="453"/>
      <c r="JMK75" s="452"/>
      <c r="JML75" s="452"/>
      <c r="JMN75" s="452"/>
      <c r="JMO75" s="452"/>
      <c r="JMP75" s="453"/>
      <c r="JMQ75" s="452"/>
      <c r="JMR75" s="452"/>
      <c r="JMT75" s="452"/>
      <c r="JMU75" s="452"/>
      <c r="JMV75" s="453"/>
      <c r="JMW75" s="452"/>
      <c r="JMX75" s="452"/>
      <c r="JMZ75" s="452"/>
      <c r="JNA75" s="452"/>
      <c r="JNB75" s="453"/>
      <c r="JNC75" s="452"/>
      <c r="JND75" s="452"/>
      <c r="JNF75" s="452"/>
      <c r="JNG75" s="452"/>
      <c r="JNH75" s="453"/>
      <c r="JNI75" s="452"/>
      <c r="JNJ75" s="452"/>
      <c r="JNL75" s="452"/>
      <c r="JNM75" s="452"/>
      <c r="JNN75" s="453"/>
      <c r="JNO75" s="452"/>
      <c r="JNP75" s="452"/>
      <c r="JNR75" s="452"/>
      <c r="JNS75" s="452"/>
      <c r="JNT75" s="453"/>
      <c r="JNU75" s="452"/>
      <c r="JNV75" s="452"/>
      <c r="JNX75" s="452"/>
      <c r="JNY75" s="452"/>
      <c r="JNZ75" s="453"/>
      <c r="JOA75" s="452"/>
      <c r="JOB75" s="452"/>
      <c r="JOD75" s="452"/>
      <c r="JOE75" s="452"/>
      <c r="JOF75" s="453"/>
      <c r="JOG75" s="452"/>
      <c r="JOH75" s="452"/>
      <c r="JOJ75" s="452"/>
      <c r="JOK75" s="452"/>
      <c r="JOL75" s="453"/>
      <c r="JOM75" s="452"/>
      <c r="JON75" s="452"/>
      <c r="JOP75" s="452"/>
      <c r="JOQ75" s="452"/>
      <c r="JOR75" s="453"/>
      <c r="JOS75" s="452"/>
      <c r="JOT75" s="452"/>
      <c r="JOV75" s="452"/>
      <c r="JOW75" s="452"/>
      <c r="JOX75" s="453"/>
      <c r="JOY75" s="452"/>
      <c r="JOZ75" s="452"/>
      <c r="JPB75" s="452"/>
      <c r="JPC75" s="452"/>
      <c r="JPD75" s="453"/>
      <c r="JPE75" s="452"/>
      <c r="JPF75" s="452"/>
      <c r="JPH75" s="452"/>
      <c r="JPI75" s="452"/>
      <c r="JPJ75" s="453"/>
      <c r="JPK75" s="452"/>
      <c r="JPL75" s="452"/>
      <c r="JPN75" s="452"/>
      <c r="JPO75" s="452"/>
      <c r="JPP75" s="453"/>
      <c r="JPQ75" s="452"/>
      <c r="JPR75" s="452"/>
      <c r="JPT75" s="452"/>
      <c r="JPU75" s="452"/>
      <c r="JPV75" s="453"/>
      <c r="JPW75" s="452"/>
      <c r="JPX75" s="452"/>
      <c r="JPZ75" s="452"/>
      <c r="JQA75" s="452"/>
      <c r="JQB75" s="453"/>
      <c r="JQC75" s="452"/>
      <c r="JQD75" s="452"/>
      <c r="JQF75" s="452"/>
      <c r="JQG75" s="452"/>
      <c r="JQH75" s="453"/>
      <c r="JQI75" s="452"/>
      <c r="JQJ75" s="452"/>
      <c r="JQL75" s="452"/>
      <c r="JQM75" s="452"/>
      <c r="JQN75" s="453"/>
      <c r="JQO75" s="452"/>
      <c r="JQP75" s="452"/>
      <c r="JQR75" s="452"/>
      <c r="JQS75" s="452"/>
      <c r="JQT75" s="453"/>
      <c r="JQU75" s="452"/>
      <c r="JQV75" s="452"/>
      <c r="JQX75" s="452"/>
      <c r="JQY75" s="452"/>
      <c r="JQZ75" s="453"/>
      <c r="JRA75" s="452"/>
      <c r="JRB75" s="452"/>
      <c r="JRD75" s="452"/>
      <c r="JRE75" s="452"/>
      <c r="JRF75" s="453"/>
      <c r="JRG75" s="452"/>
      <c r="JRH75" s="452"/>
      <c r="JRJ75" s="452"/>
      <c r="JRK75" s="452"/>
      <c r="JRL75" s="453"/>
      <c r="JRM75" s="452"/>
      <c r="JRN75" s="452"/>
      <c r="JRP75" s="452"/>
      <c r="JRQ75" s="452"/>
      <c r="JRR75" s="453"/>
      <c r="JRS75" s="452"/>
      <c r="JRT75" s="452"/>
      <c r="JRV75" s="452"/>
      <c r="JRW75" s="452"/>
      <c r="JRX75" s="453"/>
      <c r="JRY75" s="452"/>
      <c r="JRZ75" s="452"/>
      <c r="JSB75" s="452"/>
      <c r="JSC75" s="452"/>
      <c r="JSD75" s="453"/>
      <c r="JSE75" s="452"/>
      <c r="JSF75" s="452"/>
      <c r="JSH75" s="452"/>
      <c r="JSI75" s="452"/>
      <c r="JSJ75" s="453"/>
      <c r="JSK75" s="452"/>
      <c r="JSL75" s="452"/>
      <c r="JSN75" s="452"/>
      <c r="JSO75" s="452"/>
      <c r="JSP75" s="453"/>
      <c r="JSQ75" s="452"/>
      <c r="JSR75" s="452"/>
      <c r="JST75" s="452"/>
      <c r="JSU75" s="452"/>
      <c r="JSV75" s="453"/>
      <c r="JSW75" s="452"/>
      <c r="JSX75" s="452"/>
      <c r="JSZ75" s="452"/>
      <c r="JTA75" s="452"/>
      <c r="JTB75" s="453"/>
      <c r="JTC75" s="452"/>
      <c r="JTD75" s="452"/>
      <c r="JTF75" s="452"/>
      <c r="JTG75" s="452"/>
      <c r="JTH75" s="453"/>
      <c r="JTI75" s="452"/>
      <c r="JTJ75" s="452"/>
      <c r="JTL75" s="452"/>
      <c r="JTM75" s="452"/>
      <c r="JTN75" s="453"/>
      <c r="JTO75" s="452"/>
      <c r="JTP75" s="452"/>
      <c r="JTR75" s="452"/>
      <c r="JTS75" s="452"/>
      <c r="JTT75" s="453"/>
      <c r="JTU75" s="452"/>
      <c r="JTV75" s="452"/>
      <c r="JTX75" s="452"/>
      <c r="JTY75" s="452"/>
      <c r="JTZ75" s="453"/>
      <c r="JUA75" s="452"/>
      <c r="JUB75" s="452"/>
      <c r="JUD75" s="452"/>
      <c r="JUE75" s="452"/>
      <c r="JUF75" s="453"/>
      <c r="JUG75" s="452"/>
      <c r="JUH75" s="452"/>
      <c r="JUJ75" s="452"/>
      <c r="JUK75" s="452"/>
      <c r="JUL75" s="453"/>
      <c r="JUM75" s="452"/>
      <c r="JUN75" s="452"/>
      <c r="JUP75" s="452"/>
      <c r="JUQ75" s="452"/>
      <c r="JUR75" s="453"/>
      <c r="JUS75" s="452"/>
      <c r="JUT75" s="452"/>
      <c r="JUV75" s="452"/>
      <c r="JUW75" s="452"/>
      <c r="JUX75" s="453"/>
      <c r="JUY75" s="452"/>
      <c r="JUZ75" s="452"/>
      <c r="JVB75" s="452"/>
      <c r="JVC75" s="452"/>
      <c r="JVD75" s="453"/>
      <c r="JVE75" s="452"/>
      <c r="JVF75" s="452"/>
      <c r="JVH75" s="452"/>
      <c r="JVI75" s="452"/>
      <c r="JVJ75" s="453"/>
      <c r="JVK75" s="452"/>
      <c r="JVL75" s="452"/>
      <c r="JVN75" s="452"/>
      <c r="JVO75" s="452"/>
      <c r="JVP75" s="453"/>
      <c r="JVQ75" s="452"/>
      <c r="JVR75" s="452"/>
      <c r="JVT75" s="452"/>
      <c r="JVU75" s="452"/>
      <c r="JVV75" s="453"/>
      <c r="JVW75" s="452"/>
      <c r="JVX75" s="452"/>
      <c r="JVZ75" s="452"/>
      <c r="JWA75" s="452"/>
      <c r="JWB75" s="453"/>
      <c r="JWC75" s="452"/>
      <c r="JWD75" s="452"/>
      <c r="JWF75" s="452"/>
      <c r="JWG75" s="452"/>
      <c r="JWH75" s="453"/>
      <c r="JWI75" s="452"/>
      <c r="JWJ75" s="452"/>
      <c r="JWL75" s="452"/>
      <c r="JWM75" s="452"/>
      <c r="JWN75" s="453"/>
      <c r="JWO75" s="452"/>
      <c r="JWP75" s="452"/>
      <c r="JWR75" s="452"/>
      <c r="JWS75" s="452"/>
      <c r="JWT75" s="453"/>
      <c r="JWU75" s="452"/>
      <c r="JWV75" s="452"/>
      <c r="JWX75" s="452"/>
      <c r="JWY75" s="452"/>
      <c r="JWZ75" s="453"/>
      <c r="JXA75" s="452"/>
      <c r="JXB75" s="452"/>
      <c r="JXD75" s="452"/>
      <c r="JXE75" s="452"/>
      <c r="JXF75" s="453"/>
      <c r="JXG75" s="452"/>
      <c r="JXH75" s="452"/>
      <c r="JXJ75" s="452"/>
      <c r="JXK75" s="452"/>
      <c r="JXL75" s="453"/>
      <c r="JXM75" s="452"/>
      <c r="JXN75" s="452"/>
      <c r="JXP75" s="452"/>
      <c r="JXQ75" s="452"/>
      <c r="JXR75" s="453"/>
      <c r="JXS75" s="452"/>
      <c r="JXT75" s="452"/>
      <c r="JXV75" s="452"/>
      <c r="JXW75" s="452"/>
      <c r="JXX75" s="453"/>
      <c r="JXY75" s="452"/>
      <c r="JXZ75" s="452"/>
      <c r="JYB75" s="452"/>
      <c r="JYC75" s="452"/>
      <c r="JYD75" s="453"/>
      <c r="JYE75" s="452"/>
      <c r="JYF75" s="452"/>
      <c r="JYH75" s="452"/>
      <c r="JYI75" s="452"/>
      <c r="JYJ75" s="453"/>
      <c r="JYK75" s="452"/>
      <c r="JYL75" s="452"/>
      <c r="JYN75" s="452"/>
      <c r="JYO75" s="452"/>
      <c r="JYP75" s="453"/>
      <c r="JYQ75" s="452"/>
      <c r="JYR75" s="452"/>
      <c r="JYT75" s="452"/>
      <c r="JYU75" s="452"/>
      <c r="JYV75" s="453"/>
      <c r="JYW75" s="452"/>
      <c r="JYX75" s="452"/>
      <c r="JYZ75" s="452"/>
      <c r="JZA75" s="452"/>
      <c r="JZB75" s="453"/>
      <c r="JZC75" s="452"/>
      <c r="JZD75" s="452"/>
      <c r="JZF75" s="452"/>
      <c r="JZG75" s="452"/>
      <c r="JZH75" s="453"/>
      <c r="JZI75" s="452"/>
      <c r="JZJ75" s="452"/>
      <c r="JZL75" s="452"/>
      <c r="JZM75" s="452"/>
      <c r="JZN75" s="453"/>
      <c r="JZO75" s="452"/>
      <c r="JZP75" s="452"/>
      <c r="JZR75" s="452"/>
      <c r="JZS75" s="452"/>
      <c r="JZT75" s="453"/>
      <c r="JZU75" s="452"/>
      <c r="JZV75" s="452"/>
      <c r="JZX75" s="452"/>
      <c r="JZY75" s="452"/>
      <c r="JZZ75" s="453"/>
      <c r="KAA75" s="452"/>
      <c r="KAB75" s="452"/>
      <c r="KAD75" s="452"/>
      <c r="KAE75" s="452"/>
      <c r="KAF75" s="453"/>
      <c r="KAG75" s="452"/>
      <c r="KAH75" s="452"/>
      <c r="KAJ75" s="452"/>
      <c r="KAK75" s="452"/>
      <c r="KAL75" s="453"/>
      <c r="KAM75" s="452"/>
      <c r="KAN75" s="452"/>
      <c r="KAP75" s="452"/>
      <c r="KAQ75" s="452"/>
      <c r="KAR75" s="453"/>
      <c r="KAS75" s="452"/>
      <c r="KAT75" s="452"/>
      <c r="KAV75" s="452"/>
      <c r="KAW75" s="452"/>
      <c r="KAX75" s="453"/>
      <c r="KAY75" s="452"/>
      <c r="KAZ75" s="452"/>
      <c r="KBB75" s="452"/>
      <c r="KBC75" s="452"/>
      <c r="KBD75" s="453"/>
      <c r="KBE75" s="452"/>
      <c r="KBF75" s="452"/>
      <c r="KBH75" s="452"/>
      <c r="KBI75" s="452"/>
      <c r="KBJ75" s="453"/>
      <c r="KBK75" s="452"/>
      <c r="KBL75" s="452"/>
      <c r="KBN75" s="452"/>
      <c r="KBO75" s="452"/>
      <c r="KBP75" s="453"/>
      <c r="KBQ75" s="452"/>
      <c r="KBR75" s="452"/>
      <c r="KBT75" s="452"/>
      <c r="KBU75" s="452"/>
      <c r="KBV75" s="453"/>
      <c r="KBW75" s="452"/>
      <c r="KBX75" s="452"/>
      <c r="KBZ75" s="452"/>
      <c r="KCA75" s="452"/>
      <c r="KCB75" s="453"/>
      <c r="KCC75" s="452"/>
      <c r="KCD75" s="452"/>
      <c r="KCF75" s="452"/>
      <c r="KCG75" s="452"/>
      <c r="KCH75" s="453"/>
      <c r="KCI75" s="452"/>
      <c r="KCJ75" s="452"/>
      <c r="KCL75" s="452"/>
      <c r="KCM75" s="452"/>
      <c r="KCN75" s="453"/>
      <c r="KCO75" s="452"/>
      <c r="KCP75" s="452"/>
      <c r="KCR75" s="452"/>
      <c r="KCS75" s="452"/>
      <c r="KCT75" s="453"/>
      <c r="KCU75" s="452"/>
      <c r="KCV75" s="452"/>
      <c r="KCX75" s="452"/>
      <c r="KCY75" s="452"/>
      <c r="KCZ75" s="453"/>
      <c r="KDA75" s="452"/>
      <c r="KDB75" s="452"/>
      <c r="KDD75" s="452"/>
      <c r="KDE75" s="452"/>
      <c r="KDF75" s="453"/>
      <c r="KDG75" s="452"/>
      <c r="KDH75" s="452"/>
      <c r="KDJ75" s="452"/>
      <c r="KDK75" s="452"/>
      <c r="KDL75" s="453"/>
      <c r="KDM75" s="452"/>
      <c r="KDN75" s="452"/>
      <c r="KDP75" s="452"/>
      <c r="KDQ75" s="452"/>
      <c r="KDR75" s="453"/>
      <c r="KDS75" s="452"/>
      <c r="KDT75" s="452"/>
      <c r="KDV75" s="452"/>
      <c r="KDW75" s="452"/>
      <c r="KDX75" s="453"/>
      <c r="KDY75" s="452"/>
      <c r="KDZ75" s="452"/>
      <c r="KEB75" s="452"/>
      <c r="KEC75" s="452"/>
      <c r="KED75" s="453"/>
      <c r="KEE75" s="452"/>
      <c r="KEF75" s="452"/>
      <c r="KEH75" s="452"/>
      <c r="KEI75" s="452"/>
      <c r="KEJ75" s="453"/>
      <c r="KEK75" s="452"/>
      <c r="KEL75" s="452"/>
      <c r="KEN75" s="452"/>
      <c r="KEO75" s="452"/>
      <c r="KEP75" s="453"/>
      <c r="KEQ75" s="452"/>
      <c r="KER75" s="452"/>
      <c r="KET75" s="452"/>
      <c r="KEU75" s="452"/>
      <c r="KEV75" s="453"/>
      <c r="KEW75" s="452"/>
      <c r="KEX75" s="452"/>
      <c r="KEZ75" s="452"/>
      <c r="KFA75" s="452"/>
      <c r="KFB75" s="453"/>
      <c r="KFC75" s="452"/>
      <c r="KFD75" s="452"/>
      <c r="KFF75" s="452"/>
      <c r="KFG75" s="452"/>
      <c r="KFH75" s="453"/>
      <c r="KFI75" s="452"/>
      <c r="KFJ75" s="452"/>
      <c r="KFL75" s="452"/>
      <c r="KFM75" s="452"/>
      <c r="KFN75" s="453"/>
      <c r="KFO75" s="452"/>
      <c r="KFP75" s="452"/>
      <c r="KFR75" s="452"/>
      <c r="KFS75" s="452"/>
      <c r="KFT75" s="453"/>
      <c r="KFU75" s="452"/>
      <c r="KFV75" s="452"/>
      <c r="KFX75" s="452"/>
      <c r="KFY75" s="452"/>
      <c r="KFZ75" s="453"/>
      <c r="KGA75" s="452"/>
      <c r="KGB75" s="452"/>
      <c r="KGD75" s="452"/>
      <c r="KGE75" s="452"/>
      <c r="KGF75" s="453"/>
      <c r="KGG75" s="452"/>
      <c r="KGH75" s="452"/>
      <c r="KGJ75" s="452"/>
      <c r="KGK75" s="452"/>
      <c r="KGL75" s="453"/>
      <c r="KGM75" s="452"/>
      <c r="KGN75" s="452"/>
      <c r="KGP75" s="452"/>
      <c r="KGQ75" s="452"/>
      <c r="KGR75" s="453"/>
      <c r="KGS75" s="452"/>
      <c r="KGT75" s="452"/>
      <c r="KGV75" s="452"/>
      <c r="KGW75" s="452"/>
      <c r="KGX75" s="453"/>
      <c r="KGY75" s="452"/>
      <c r="KGZ75" s="452"/>
      <c r="KHB75" s="452"/>
      <c r="KHC75" s="452"/>
      <c r="KHD75" s="453"/>
      <c r="KHE75" s="452"/>
      <c r="KHF75" s="452"/>
      <c r="KHH75" s="452"/>
      <c r="KHI75" s="452"/>
      <c r="KHJ75" s="453"/>
      <c r="KHK75" s="452"/>
      <c r="KHL75" s="452"/>
      <c r="KHN75" s="452"/>
      <c r="KHO75" s="452"/>
      <c r="KHP75" s="453"/>
      <c r="KHQ75" s="452"/>
      <c r="KHR75" s="452"/>
      <c r="KHT75" s="452"/>
      <c r="KHU75" s="452"/>
      <c r="KHV75" s="453"/>
      <c r="KHW75" s="452"/>
      <c r="KHX75" s="452"/>
      <c r="KHZ75" s="452"/>
      <c r="KIA75" s="452"/>
      <c r="KIB75" s="453"/>
      <c r="KIC75" s="452"/>
      <c r="KID75" s="452"/>
      <c r="KIF75" s="452"/>
      <c r="KIG75" s="452"/>
      <c r="KIH75" s="453"/>
      <c r="KII75" s="452"/>
      <c r="KIJ75" s="452"/>
      <c r="KIL75" s="452"/>
      <c r="KIM75" s="452"/>
      <c r="KIN75" s="453"/>
      <c r="KIO75" s="452"/>
      <c r="KIP75" s="452"/>
      <c r="KIR75" s="452"/>
      <c r="KIS75" s="452"/>
      <c r="KIT75" s="453"/>
      <c r="KIU75" s="452"/>
      <c r="KIV75" s="452"/>
      <c r="KIX75" s="452"/>
      <c r="KIY75" s="452"/>
      <c r="KIZ75" s="453"/>
      <c r="KJA75" s="452"/>
      <c r="KJB75" s="452"/>
      <c r="KJD75" s="452"/>
      <c r="KJE75" s="452"/>
      <c r="KJF75" s="453"/>
      <c r="KJG75" s="452"/>
      <c r="KJH75" s="452"/>
      <c r="KJJ75" s="452"/>
      <c r="KJK75" s="452"/>
      <c r="KJL75" s="453"/>
      <c r="KJM75" s="452"/>
      <c r="KJN75" s="452"/>
      <c r="KJP75" s="452"/>
      <c r="KJQ75" s="452"/>
      <c r="KJR75" s="453"/>
      <c r="KJS75" s="452"/>
      <c r="KJT75" s="452"/>
      <c r="KJV75" s="452"/>
      <c r="KJW75" s="452"/>
      <c r="KJX75" s="453"/>
      <c r="KJY75" s="452"/>
      <c r="KJZ75" s="452"/>
      <c r="KKB75" s="452"/>
      <c r="KKC75" s="452"/>
      <c r="KKD75" s="453"/>
      <c r="KKE75" s="452"/>
      <c r="KKF75" s="452"/>
      <c r="KKH75" s="452"/>
      <c r="KKI75" s="452"/>
      <c r="KKJ75" s="453"/>
      <c r="KKK75" s="452"/>
      <c r="KKL75" s="452"/>
      <c r="KKN75" s="452"/>
      <c r="KKO75" s="452"/>
      <c r="KKP75" s="453"/>
      <c r="KKQ75" s="452"/>
      <c r="KKR75" s="452"/>
      <c r="KKT75" s="452"/>
      <c r="KKU75" s="452"/>
      <c r="KKV75" s="453"/>
      <c r="KKW75" s="452"/>
      <c r="KKX75" s="452"/>
      <c r="KKZ75" s="452"/>
      <c r="KLA75" s="452"/>
      <c r="KLB75" s="453"/>
      <c r="KLC75" s="452"/>
      <c r="KLD75" s="452"/>
      <c r="KLF75" s="452"/>
      <c r="KLG75" s="452"/>
      <c r="KLH75" s="453"/>
      <c r="KLI75" s="452"/>
      <c r="KLJ75" s="452"/>
      <c r="KLL75" s="452"/>
      <c r="KLM75" s="452"/>
      <c r="KLN75" s="453"/>
      <c r="KLO75" s="452"/>
      <c r="KLP75" s="452"/>
      <c r="KLR75" s="452"/>
      <c r="KLS75" s="452"/>
      <c r="KLT75" s="453"/>
      <c r="KLU75" s="452"/>
      <c r="KLV75" s="452"/>
      <c r="KLX75" s="452"/>
      <c r="KLY75" s="452"/>
      <c r="KLZ75" s="453"/>
      <c r="KMA75" s="452"/>
      <c r="KMB75" s="452"/>
      <c r="KMD75" s="452"/>
      <c r="KME75" s="452"/>
      <c r="KMF75" s="453"/>
      <c r="KMG75" s="452"/>
      <c r="KMH75" s="452"/>
      <c r="KMJ75" s="452"/>
      <c r="KMK75" s="452"/>
      <c r="KML75" s="453"/>
      <c r="KMM75" s="452"/>
      <c r="KMN75" s="452"/>
      <c r="KMP75" s="452"/>
      <c r="KMQ75" s="452"/>
      <c r="KMR75" s="453"/>
      <c r="KMS75" s="452"/>
      <c r="KMT75" s="452"/>
      <c r="KMV75" s="452"/>
      <c r="KMW75" s="452"/>
      <c r="KMX75" s="453"/>
      <c r="KMY75" s="452"/>
      <c r="KMZ75" s="452"/>
      <c r="KNB75" s="452"/>
      <c r="KNC75" s="452"/>
      <c r="KND75" s="453"/>
      <c r="KNE75" s="452"/>
      <c r="KNF75" s="452"/>
      <c r="KNH75" s="452"/>
      <c r="KNI75" s="452"/>
      <c r="KNJ75" s="453"/>
      <c r="KNK75" s="452"/>
      <c r="KNL75" s="452"/>
      <c r="KNN75" s="452"/>
      <c r="KNO75" s="452"/>
      <c r="KNP75" s="453"/>
      <c r="KNQ75" s="452"/>
      <c r="KNR75" s="452"/>
      <c r="KNT75" s="452"/>
      <c r="KNU75" s="452"/>
      <c r="KNV75" s="453"/>
      <c r="KNW75" s="452"/>
      <c r="KNX75" s="452"/>
      <c r="KNZ75" s="452"/>
      <c r="KOA75" s="452"/>
      <c r="KOB75" s="453"/>
      <c r="KOC75" s="452"/>
      <c r="KOD75" s="452"/>
      <c r="KOF75" s="452"/>
      <c r="KOG75" s="452"/>
      <c r="KOH75" s="453"/>
      <c r="KOI75" s="452"/>
      <c r="KOJ75" s="452"/>
      <c r="KOL75" s="452"/>
      <c r="KOM75" s="452"/>
      <c r="KON75" s="453"/>
      <c r="KOO75" s="452"/>
      <c r="KOP75" s="452"/>
      <c r="KOR75" s="452"/>
      <c r="KOS75" s="452"/>
      <c r="KOT75" s="453"/>
      <c r="KOU75" s="452"/>
      <c r="KOV75" s="452"/>
      <c r="KOX75" s="452"/>
      <c r="KOY75" s="452"/>
      <c r="KOZ75" s="453"/>
      <c r="KPA75" s="452"/>
      <c r="KPB75" s="452"/>
      <c r="KPD75" s="452"/>
      <c r="KPE75" s="452"/>
      <c r="KPF75" s="453"/>
      <c r="KPG75" s="452"/>
      <c r="KPH75" s="452"/>
      <c r="KPJ75" s="452"/>
      <c r="KPK75" s="452"/>
      <c r="KPL75" s="453"/>
      <c r="KPM75" s="452"/>
      <c r="KPN75" s="452"/>
      <c r="KPP75" s="452"/>
      <c r="KPQ75" s="452"/>
      <c r="KPR75" s="453"/>
      <c r="KPS75" s="452"/>
      <c r="KPT75" s="452"/>
      <c r="KPV75" s="452"/>
      <c r="KPW75" s="452"/>
      <c r="KPX75" s="453"/>
      <c r="KPY75" s="452"/>
      <c r="KPZ75" s="452"/>
      <c r="KQB75" s="452"/>
      <c r="KQC75" s="452"/>
      <c r="KQD75" s="453"/>
      <c r="KQE75" s="452"/>
      <c r="KQF75" s="452"/>
      <c r="KQH75" s="452"/>
      <c r="KQI75" s="452"/>
      <c r="KQJ75" s="453"/>
      <c r="KQK75" s="452"/>
      <c r="KQL75" s="452"/>
      <c r="KQN75" s="452"/>
      <c r="KQO75" s="452"/>
      <c r="KQP75" s="453"/>
      <c r="KQQ75" s="452"/>
      <c r="KQR75" s="452"/>
      <c r="KQT75" s="452"/>
      <c r="KQU75" s="452"/>
      <c r="KQV75" s="453"/>
      <c r="KQW75" s="452"/>
      <c r="KQX75" s="452"/>
      <c r="KQZ75" s="452"/>
      <c r="KRA75" s="452"/>
      <c r="KRB75" s="453"/>
      <c r="KRC75" s="452"/>
      <c r="KRD75" s="452"/>
      <c r="KRF75" s="452"/>
      <c r="KRG75" s="452"/>
      <c r="KRH75" s="453"/>
      <c r="KRI75" s="452"/>
      <c r="KRJ75" s="452"/>
      <c r="KRL75" s="452"/>
      <c r="KRM75" s="452"/>
      <c r="KRN75" s="453"/>
      <c r="KRO75" s="452"/>
      <c r="KRP75" s="452"/>
      <c r="KRR75" s="452"/>
      <c r="KRS75" s="452"/>
      <c r="KRT75" s="453"/>
      <c r="KRU75" s="452"/>
      <c r="KRV75" s="452"/>
      <c r="KRX75" s="452"/>
      <c r="KRY75" s="452"/>
      <c r="KRZ75" s="453"/>
      <c r="KSA75" s="452"/>
      <c r="KSB75" s="452"/>
      <c r="KSD75" s="452"/>
      <c r="KSE75" s="452"/>
      <c r="KSF75" s="453"/>
      <c r="KSG75" s="452"/>
      <c r="KSH75" s="452"/>
      <c r="KSJ75" s="452"/>
      <c r="KSK75" s="452"/>
      <c r="KSL75" s="453"/>
      <c r="KSM75" s="452"/>
      <c r="KSN75" s="452"/>
      <c r="KSP75" s="452"/>
      <c r="KSQ75" s="452"/>
      <c r="KSR75" s="453"/>
      <c r="KSS75" s="452"/>
      <c r="KST75" s="452"/>
      <c r="KSV75" s="452"/>
      <c r="KSW75" s="452"/>
      <c r="KSX75" s="453"/>
      <c r="KSY75" s="452"/>
      <c r="KSZ75" s="452"/>
      <c r="KTB75" s="452"/>
      <c r="KTC75" s="452"/>
      <c r="KTD75" s="453"/>
      <c r="KTE75" s="452"/>
      <c r="KTF75" s="452"/>
      <c r="KTH75" s="452"/>
      <c r="KTI75" s="452"/>
      <c r="KTJ75" s="453"/>
      <c r="KTK75" s="452"/>
      <c r="KTL75" s="452"/>
      <c r="KTN75" s="452"/>
      <c r="KTO75" s="452"/>
      <c r="KTP75" s="453"/>
      <c r="KTQ75" s="452"/>
      <c r="KTR75" s="452"/>
      <c r="KTT75" s="452"/>
      <c r="KTU75" s="452"/>
      <c r="KTV75" s="453"/>
      <c r="KTW75" s="452"/>
      <c r="KTX75" s="452"/>
      <c r="KTZ75" s="452"/>
      <c r="KUA75" s="452"/>
      <c r="KUB75" s="453"/>
      <c r="KUC75" s="452"/>
      <c r="KUD75" s="452"/>
      <c r="KUF75" s="452"/>
      <c r="KUG75" s="452"/>
      <c r="KUH75" s="453"/>
      <c r="KUI75" s="452"/>
      <c r="KUJ75" s="452"/>
      <c r="KUL75" s="452"/>
      <c r="KUM75" s="452"/>
      <c r="KUN75" s="453"/>
      <c r="KUO75" s="452"/>
      <c r="KUP75" s="452"/>
      <c r="KUR75" s="452"/>
      <c r="KUS75" s="452"/>
      <c r="KUT75" s="453"/>
      <c r="KUU75" s="452"/>
      <c r="KUV75" s="452"/>
      <c r="KUX75" s="452"/>
      <c r="KUY75" s="452"/>
      <c r="KUZ75" s="453"/>
      <c r="KVA75" s="452"/>
      <c r="KVB75" s="452"/>
      <c r="KVD75" s="452"/>
      <c r="KVE75" s="452"/>
      <c r="KVF75" s="453"/>
      <c r="KVG75" s="452"/>
      <c r="KVH75" s="452"/>
      <c r="KVJ75" s="452"/>
      <c r="KVK75" s="452"/>
      <c r="KVL75" s="453"/>
      <c r="KVM75" s="452"/>
      <c r="KVN75" s="452"/>
      <c r="KVP75" s="452"/>
      <c r="KVQ75" s="452"/>
      <c r="KVR75" s="453"/>
      <c r="KVS75" s="452"/>
      <c r="KVT75" s="452"/>
      <c r="KVV75" s="452"/>
      <c r="KVW75" s="452"/>
      <c r="KVX75" s="453"/>
      <c r="KVY75" s="452"/>
      <c r="KVZ75" s="452"/>
      <c r="KWB75" s="452"/>
      <c r="KWC75" s="452"/>
      <c r="KWD75" s="453"/>
      <c r="KWE75" s="452"/>
      <c r="KWF75" s="452"/>
      <c r="KWH75" s="452"/>
      <c r="KWI75" s="452"/>
      <c r="KWJ75" s="453"/>
      <c r="KWK75" s="452"/>
      <c r="KWL75" s="452"/>
      <c r="KWN75" s="452"/>
      <c r="KWO75" s="452"/>
      <c r="KWP75" s="453"/>
      <c r="KWQ75" s="452"/>
      <c r="KWR75" s="452"/>
      <c r="KWT75" s="452"/>
      <c r="KWU75" s="452"/>
      <c r="KWV75" s="453"/>
      <c r="KWW75" s="452"/>
      <c r="KWX75" s="452"/>
      <c r="KWZ75" s="452"/>
      <c r="KXA75" s="452"/>
      <c r="KXB75" s="453"/>
      <c r="KXC75" s="452"/>
      <c r="KXD75" s="452"/>
      <c r="KXF75" s="452"/>
      <c r="KXG75" s="452"/>
      <c r="KXH75" s="453"/>
      <c r="KXI75" s="452"/>
      <c r="KXJ75" s="452"/>
      <c r="KXL75" s="452"/>
      <c r="KXM75" s="452"/>
      <c r="KXN75" s="453"/>
      <c r="KXO75" s="452"/>
      <c r="KXP75" s="452"/>
      <c r="KXR75" s="452"/>
      <c r="KXS75" s="452"/>
      <c r="KXT75" s="453"/>
      <c r="KXU75" s="452"/>
      <c r="KXV75" s="452"/>
      <c r="KXX75" s="452"/>
      <c r="KXY75" s="452"/>
      <c r="KXZ75" s="453"/>
      <c r="KYA75" s="452"/>
      <c r="KYB75" s="452"/>
      <c r="KYD75" s="452"/>
      <c r="KYE75" s="452"/>
      <c r="KYF75" s="453"/>
      <c r="KYG75" s="452"/>
      <c r="KYH75" s="452"/>
      <c r="KYJ75" s="452"/>
      <c r="KYK75" s="452"/>
      <c r="KYL75" s="453"/>
      <c r="KYM75" s="452"/>
      <c r="KYN75" s="452"/>
      <c r="KYP75" s="452"/>
      <c r="KYQ75" s="452"/>
      <c r="KYR75" s="453"/>
      <c r="KYS75" s="452"/>
      <c r="KYT75" s="452"/>
      <c r="KYV75" s="452"/>
      <c r="KYW75" s="452"/>
      <c r="KYX75" s="453"/>
      <c r="KYY75" s="452"/>
      <c r="KYZ75" s="452"/>
      <c r="KZB75" s="452"/>
      <c r="KZC75" s="452"/>
      <c r="KZD75" s="453"/>
      <c r="KZE75" s="452"/>
      <c r="KZF75" s="452"/>
      <c r="KZH75" s="452"/>
      <c r="KZI75" s="452"/>
      <c r="KZJ75" s="453"/>
      <c r="KZK75" s="452"/>
      <c r="KZL75" s="452"/>
      <c r="KZN75" s="452"/>
      <c r="KZO75" s="452"/>
      <c r="KZP75" s="453"/>
      <c r="KZQ75" s="452"/>
      <c r="KZR75" s="452"/>
      <c r="KZT75" s="452"/>
      <c r="KZU75" s="452"/>
      <c r="KZV75" s="453"/>
      <c r="KZW75" s="452"/>
      <c r="KZX75" s="452"/>
      <c r="KZZ75" s="452"/>
      <c r="LAA75" s="452"/>
      <c r="LAB75" s="453"/>
      <c r="LAC75" s="452"/>
      <c r="LAD75" s="452"/>
      <c r="LAF75" s="452"/>
      <c r="LAG75" s="452"/>
      <c r="LAH75" s="453"/>
      <c r="LAI75" s="452"/>
      <c r="LAJ75" s="452"/>
      <c r="LAL75" s="452"/>
      <c r="LAM75" s="452"/>
      <c r="LAN75" s="453"/>
      <c r="LAO75" s="452"/>
      <c r="LAP75" s="452"/>
      <c r="LAR75" s="452"/>
      <c r="LAS75" s="452"/>
      <c r="LAT75" s="453"/>
      <c r="LAU75" s="452"/>
      <c r="LAV75" s="452"/>
      <c r="LAX75" s="452"/>
      <c r="LAY75" s="452"/>
      <c r="LAZ75" s="453"/>
      <c r="LBA75" s="452"/>
      <c r="LBB75" s="452"/>
      <c r="LBD75" s="452"/>
      <c r="LBE75" s="452"/>
      <c r="LBF75" s="453"/>
      <c r="LBG75" s="452"/>
      <c r="LBH75" s="452"/>
      <c r="LBJ75" s="452"/>
      <c r="LBK75" s="452"/>
      <c r="LBL75" s="453"/>
      <c r="LBM75" s="452"/>
      <c r="LBN75" s="452"/>
      <c r="LBP75" s="452"/>
      <c r="LBQ75" s="452"/>
      <c r="LBR75" s="453"/>
      <c r="LBS75" s="452"/>
      <c r="LBT75" s="452"/>
      <c r="LBV75" s="452"/>
      <c r="LBW75" s="452"/>
      <c r="LBX75" s="453"/>
      <c r="LBY75" s="452"/>
      <c r="LBZ75" s="452"/>
      <c r="LCB75" s="452"/>
      <c r="LCC75" s="452"/>
      <c r="LCD75" s="453"/>
      <c r="LCE75" s="452"/>
      <c r="LCF75" s="452"/>
      <c r="LCH75" s="452"/>
      <c r="LCI75" s="452"/>
      <c r="LCJ75" s="453"/>
      <c r="LCK75" s="452"/>
      <c r="LCL75" s="452"/>
      <c r="LCN75" s="452"/>
      <c r="LCO75" s="452"/>
      <c r="LCP75" s="453"/>
      <c r="LCQ75" s="452"/>
      <c r="LCR75" s="452"/>
      <c r="LCT75" s="452"/>
      <c r="LCU75" s="452"/>
      <c r="LCV75" s="453"/>
      <c r="LCW75" s="452"/>
      <c r="LCX75" s="452"/>
      <c r="LCZ75" s="452"/>
      <c r="LDA75" s="452"/>
      <c r="LDB75" s="453"/>
      <c r="LDC75" s="452"/>
      <c r="LDD75" s="452"/>
      <c r="LDF75" s="452"/>
      <c r="LDG75" s="452"/>
      <c r="LDH75" s="453"/>
      <c r="LDI75" s="452"/>
      <c r="LDJ75" s="452"/>
      <c r="LDL75" s="452"/>
      <c r="LDM75" s="452"/>
      <c r="LDN75" s="453"/>
      <c r="LDO75" s="452"/>
      <c r="LDP75" s="452"/>
      <c r="LDR75" s="452"/>
      <c r="LDS75" s="452"/>
      <c r="LDT75" s="453"/>
      <c r="LDU75" s="452"/>
      <c r="LDV75" s="452"/>
      <c r="LDX75" s="452"/>
      <c r="LDY75" s="452"/>
      <c r="LDZ75" s="453"/>
      <c r="LEA75" s="452"/>
      <c r="LEB75" s="452"/>
      <c r="LED75" s="452"/>
      <c r="LEE75" s="452"/>
      <c r="LEF75" s="453"/>
      <c r="LEG75" s="452"/>
      <c r="LEH75" s="452"/>
      <c r="LEJ75" s="452"/>
      <c r="LEK75" s="452"/>
      <c r="LEL75" s="453"/>
      <c r="LEM75" s="452"/>
      <c r="LEN75" s="452"/>
      <c r="LEP75" s="452"/>
      <c r="LEQ75" s="452"/>
      <c r="LER75" s="453"/>
      <c r="LES75" s="452"/>
      <c r="LET75" s="452"/>
      <c r="LEV75" s="452"/>
      <c r="LEW75" s="452"/>
      <c r="LEX75" s="453"/>
      <c r="LEY75" s="452"/>
      <c r="LEZ75" s="452"/>
      <c r="LFB75" s="452"/>
      <c r="LFC75" s="452"/>
      <c r="LFD75" s="453"/>
      <c r="LFE75" s="452"/>
      <c r="LFF75" s="452"/>
      <c r="LFH75" s="452"/>
      <c r="LFI75" s="452"/>
      <c r="LFJ75" s="453"/>
      <c r="LFK75" s="452"/>
      <c r="LFL75" s="452"/>
      <c r="LFN75" s="452"/>
      <c r="LFO75" s="452"/>
      <c r="LFP75" s="453"/>
      <c r="LFQ75" s="452"/>
      <c r="LFR75" s="452"/>
      <c r="LFT75" s="452"/>
      <c r="LFU75" s="452"/>
      <c r="LFV75" s="453"/>
      <c r="LFW75" s="452"/>
      <c r="LFX75" s="452"/>
      <c r="LFZ75" s="452"/>
      <c r="LGA75" s="452"/>
      <c r="LGB75" s="453"/>
      <c r="LGC75" s="452"/>
      <c r="LGD75" s="452"/>
      <c r="LGF75" s="452"/>
      <c r="LGG75" s="452"/>
      <c r="LGH75" s="453"/>
      <c r="LGI75" s="452"/>
      <c r="LGJ75" s="452"/>
      <c r="LGL75" s="452"/>
      <c r="LGM75" s="452"/>
      <c r="LGN75" s="453"/>
      <c r="LGO75" s="452"/>
      <c r="LGP75" s="452"/>
      <c r="LGR75" s="452"/>
      <c r="LGS75" s="452"/>
      <c r="LGT75" s="453"/>
      <c r="LGU75" s="452"/>
      <c r="LGV75" s="452"/>
      <c r="LGX75" s="452"/>
      <c r="LGY75" s="452"/>
      <c r="LGZ75" s="453"/>
      <c r="LHA75" s="452"/>
      <c r="LHB75" s="452"/>
      <c r="LHD75" s="452"/>
      <c r="LHE75" s="452"/>
      <c r="LHF75" s="453"/>
      <c r="LHG75" s="452"/>
      <c r="LHH75" s="452"/>
      <c r="LHJ75" s="452"/>
      <c r="LHK75" s="452"/>
      <c r="LHL75" s="453"/>
      <c r="LHM75" s="452"/>
      <c r="LHN75" s="452"/>
      <c r="LHP75" s="452"/>
      <c r="LHQ75" s="452"/>
      <c r="LHR75" s="453"/>
      <c r="LHS75" s="452"/>
      <c r="LHT75" s="452"/>
      <c r="LHV75" s="452"/>
      <c r="LHW75" s="452"/>
      <c r="LHX75" s="453"/>
      <c r="LHY75" s="452"/>
      <c r="LHZ75" s="452"/>
      <c r="LIB75" s="452"/>
      <c r="LIC75" s="452"/>
      <c r="LID75" s="453"/>
      <c r="LIE75" s="452"/>
      <c r="LIF75" s="452"/>
      <c r="LIH75" s="452"/>
      <c r="LII75" s="452"/>
      <c r="LIJ75" s="453"/>
      <c r="LIK75" s="452"/>
      <c r="LIL75" s="452"/>
      <c r="LIN75" s="452"/>
      <c r="LIO75" s="452"/>
      <c r="LIP75" s="453"/>
      <c r="LIQ75" s="452"/>
      <c r="LIR75" s="452"/>
      <c r="LIT75" s="452"/>
      <c r="LIU75" s="452"/>
      <c r="LIV75" s="453"/>
      <c r="LIW75" s="452"/>
      <c r="LIX75" s="452"/>
      <c r="LIZ75" s="452"/>
      <c r="LJA75" s="452"/>
      <c r="LJB75" s="453"/>
      <c r="LJC75" s="452"/>
      <c r="LJD75" s="452"/>
      <c r="LJF75" s="452"/>
      <c r="LJG75" s="452"/>
      <c r="LJH75" s="453"/>
      <c r="LJI75" s="452"/>
      <c r="LJJ75" s="452"/>
      <c r="LJL75" s="452"/>
      <c r="LJM75" s="452"/>
      <c r="LJN75" s="453"/>
      <c r="LJO75" s="452"/>
      <c r="LJP75" s="452"/>
      <c r="LJR75" s="452"/>
      <c r="LJS75" s="452"/>
      <c r="LJT75" s="453"/>
      <c r="LJU75" s="452"/>
      <c r="LJV75" s="452"/>
      <c r="LJX75" s="452"/>
      <c r="LJY75" s="452"/>
      <c r="LJZ75" s="453"/>
      <c r="LKA75" s="452"/>
      <c r="LKB75" s="452"/>
      <c r="LKD75" s="452"/>
      <c r="LKE75" s="452"/>
      <c r="LKF75" s="453"/>
      <c r="LKG75" s="452"/>
      <c r="LKH75" s="452"/>
      <c r="LKJ75" s="452"/>
      <c r="LKK75" s="452"/>
      <c r="LKL75" s="453"/>
      <c r="LKM75" s="452"/>
      <c r="LKN75" s="452"/>
      <c r="LKP75" s="452"/>
      <c r="LKQ75" s="452"/>
      <c r="LKR75" s="453"/>
      <c r="LKS75" s="452"/>
      <c r="LKT75" s="452"/>
      <c r="LKV75" s="452"/>
      <c r="LKW75" s="452"/>
      <c r="LKX75" s="453"/>
      <c r="LKY75" s="452"/>
      <c r="LKZ75" s="452"/>
      <c r="LLB75" s="452"/>
      <c r="LLC75" s="452"/>
      <c r="LLD75" s="453"/>
      <c r="LLE75" s="452"/>
      <c r="LLF75" s="452"/>
      <c r="LLH75" s="452"/>
      <c r="LLI75" s="452"/>
      <c r="LLJ75" s="453"/>
      <c r="LLK75" s="452"/>
      <c r="LLL75" s="452"/>
      <c r="LLN75" s="452"/>
      <c r="LLO75" s="452"/>
      <c r="LLP75" s="453"/>
      <c r="LLQ75" s="452"/>
      <c r="LLR75" s="452"/>
      <c r="LLT75" s="452"/>
      <c r="LLU75" s="452"/>
      <c r="LLV75" s="453"/>
      <c r="LLW75" s="452"/>
      <c r="LLX75" s="452"/>
      <c r="LLZ75" s="452"/>
      <c r="LMA75" s="452"/>
      <c r="LMB75" s="453"/>
      <c r="LMC75" s="452"/>
      <c r="LMD75" s="452"/>
      <c r="LMF75" s="452"/>
      <c r="LMG75" s="452"/>
      <c r="LMH75" s="453"/>
      <c r="LMI75" s="452"/>
      <c r="LMJ75" s="452"/>
      <c r="LML75" s="452"/>
      <c r="LMM75" s="452"/>
      <c r="LMN75" s="453"/>
      <c r="LMO75" s="452"/>
      <c r="LMP75" s="452"/>
      <c r="LMR75" s="452"/>
      <c r="LMS75" s="452"/>
      <c r="LMT75" s="453"/>
      <c r="LMU75" s="452"/>
      <c r="LMV75" s="452"/>
      <c r="LMX75" s="452"/>
      <c r="LMY75" s="452"/>
      <c r="LMZ75" s="453"/>
      <c r="LNA75" s="452"/>
      <c r="LNB75" s="452"/>
      <c r="LND75" s="452"/>
      <c r="LNE75" s="452"/>
      <c r="LNF75" s="453"/>
      <c r="LNG75" s="452"/>
      <c r="LNH75" s="452"/>
      <c r="LNJ75" s="452"/>
      <c r="LNK75" s="452"/>
      <c r="LNL75" s="453"/>
      <c r="LNM75" s="452"/>
      <c r="LNN75" s="452"/>
      <c r="LNP75" s="452"/>
      <c r="LNQ75" s="452"/>
      <c r="LNR75" s="453"/>
      <c r="LNS75" s="452"/>
      <c r="LNT75" s="452"/>
      <c r="LNV75" s="452"/>
      <c r="LNW75" s="452"/>
      <c r="LNX75" s="453"/>
      <c r="LNY75" s="452"/>
      <c r="LNZ75" s="452"/>
      <c r="LOB75" s="452"/>
      <c r="LOC75" s="452"/>
      <c r="LOD75" s="453"/>
      <c r="LOE75" s="452"/>
      <c r="LOF75" s="452"/>
      <c r="LOH75" s="452"/>
      <c r="LOI75" s="452"/>
      <c r="LOJ75" s="453"/>
      <c r="LOK75" s="452"/>
      <c r="LOL75" s="452"/>
      <c r="LON75" s="452"/>
      <c r="LOO75" s="452"/>
      <c r="LOP75" s="453"/>
      <c r="LOQ75" s="452"/>
      <c r="LOR75" s="452"/>
      <c r="LOT75" s="452"/>
      <c r="LOU75" s="452"/>
      <c r="LOV75" s="453"/>
      <c r="LOW75" s="452"/>
      <c r="LOX75" s="452"/>
      <c r="LOZ75" s="452"/>
      <c r="LPA75" s="452"/>
      <c r="LPB75" s="453"/>
      <c r="LPC75" s="452"/>
      <c r="LPD75" s="452"/>
      <c r="LPF75" s="452"/>
      <c r="LPG75" s="452"/>
      <c r="LPH75" s="453"/>
      <c r="LPI75" s="452"/>
      <c r="LPJ75" s="452"/>
      <c r="LPL75" s="452"/>
      <c r="LPM75" s="452"/>
      <c r="LPN75" s="453"/>
      <c r="LPO75" s="452"/>
      <c r="LPP75" s="452"/>
      <c r="LPR75" s="452"/>
      <c r="LPS75" s="452"/>
      <c r="LPT75" s="453"/>
      <c r="LPU75" s="452"/>
      <c r="LPV75" s="452"/>
      <c r="LPX75" s="452"/>
      <c r="LPY75" s="452"/>
      <c r="LPZ75" s="453"/>
      <c r="LQA75" s="452"/>
      <c r="LQB75" s="452"/>
      <c r="LQD75" s="452"/>
      <c r="LQE75" s="452"/>
      <c r="LQF75" s="453"/>
      <c r="LQG75" s="452"/>
      <c r="LQH75" s="452"/>
      <c r="LQJ75" s="452"/>
      <c r="LQK75" s="452"/>
      <c r="LQL75" s="453"/>
      <c r="LQM75" s="452"/>
      <c r="LQN75" s="452"/>
      <c r="LQP75" s="452"/>
      <c r="LQQ75" s="452"/>
      <c r="LQR75" s="453"/>
      <c r="LQS75" s="452"/>
      <c r="LQT75" s="452"/>
      <c r="LQV75" s="452"/>
      <c r="LQW75" s="452"/>
      <c r="LQX75" s="453"/>
      <c r="LQY75" s="452"/>
      <c r="LQZ75" s="452"/>
      <c r="LRB75" s="452"/>
      <c r="LRC75" s="452"/>
      <c r="LRD75" s="453"/>
      <c r="LRE75" s="452"/>
      <c r="LRF75" s="452"/>
      <c r="LRH75" s="452"/>
      <c r="LRI75" s="452"/>
      <c r="LRJ75" s="453"/>
      <c r="LRK75" s="452"/>
      <c r="LRL75" s="452"/>
      <c r="LRN75" s="452"/>
      <c r="LRO75" s="452"/>
      <c r="LRP75" s="453"/>
      <c r="LRQ75" s="452"/>
      <c r="LRR75" s="452"/>
      <c r="LRT75" s="452"/>
      <c r="LRU75" s="452"/>
      <c r="LRV75" s="453"/>
      <c r="LRW75" s="452"/>
      <c r="LRX75" s="452"/>
      <c r="LRZ75" s="452"/>
      <c r="LSA75" s="452"/>
      <c r="LSB75" s="453"/>
      <c r="LSC75" s="452"/>
      <c r="LSD75" s="452"/>
      <c r="LSF75" s="452"/>
      <c r="LSG75" s="452"/>
      <c r="LSH75" s="453"/>
      <c r="LSI75" s="452"/>
      <c r="LSJ75" s="452"/>
      <c r="LSL75" s="452"/>
      <c r="LSM75" s="452"/>
      <c r="LSN75" s="453"/>
      <c r="LSO75" s="452"/>
      <c r="LSP75" s="452"/>
      <c r="LSR75" s="452"/>
      <c r="LSS75" s="452"/>
      <c r="LST75" s="453"/>
      <c r="LSU75" s="452"/>
      <c r="LSV75" s="452"/>
      <c r="LSX75" s="452"/>
      <c r="LSY75" s="452"/>
      <c r="LSZ75" s="453"/>
      <c r="LTA75" s="452"/>
      <c r="LTB75" s="452"/>
      <c r="LTD75" s="452"/>
      <c r="LTE75" s="452"/>
      <c r="LTF75" s="453"/>
      <c r="LTG75" s="452"/>
      <c r="LTH75" s="452"/>
      <c r="LTJ75" s="452"/>
      <c r="LTK75" s="452"/>
      <c r="LTL75" s="453"/>
      <c r="LTM75" s="452"/>
      <c r="LTN75" s="452"/>
      <c r="LTP75" s="452"/>
      <c r="LTQ75" s="452"/>
      <c r="LTR75" s="453"/>
      <c r="LTS75" s="452"/>
      <c r="LTT75" s="452"/>
      <c r="LTV75" s="452"/>
      <c r="LTW75" s="452"/>
      <c r="LTX75" s="453"/>
      <c r="LTY75" s="452"/>
      <c r="LTZ75" s="452"/>
      <c r="LUB75" s="452"/>
      <c r="LUC75" s="452"/>
      <c r="LUD75" s="453"/>
      <c r="LUE75" s="452"/>
      <c r="LUF75" s="452"/>
      <c r="LUH75" s="452"/>
      <c r="LUI75" s="452"/>
      <c r="LUJ75" s="453"/>
      <c r="LUK75" s="452"/>
      <c r="LUL75" s="452"/>
      <c r="LUN75" s="452"/>
      <c r="LUO75" s="452"/>
      <c r="LUP75" s="453"/>
      <c r="LUQ75" s="452"/>
      <c r="LUR75" s="452"/>
      <c r="LUT75" s="452"/>
      <c r="LUU75" s="452"/>
      <c r="LUV75" s="453"/>
      <c r="LUW75" s="452"/>
      <c r="LUX75" s="452"/>
      <c r="LUZ75" s="452"/>
      <c r="LVA75" s="452"/>
      <c r="LVB75" s="453"/>
      <c r="LVC75" s="452"/>
      <c r="LVD75" s="452"/>
      <c r="LVF75" s="452"/>
      <c r="LVG75" s="452"/>
      <c r="LVH75" s="453"/>
      <c r="LVI75" s="452"/>
      <c r="LVJ75" s="452"/>
      <c r="LVL75" s="452"/>
      <c r="LVM75" s="452"/>
      <c r="LVN75" s="453"/>
      <c r="LVO75" s="452"/>
      <c r="LVP75" s="452"/>
      <c r="LVR75" s="452"/>
      <c r="LVS75" s="452"/>
      <c r="LVT75" s="453"/>
      <c r="LVU75" s="452"/>
      <c r="LVV75" s="452"/>
      <c r="LVX75" s="452"/>
      <c r="LVY75" s="452"/>
      <c r="LVZ75" s="453"/>
      <c r="LWA75" s="452"/>
      <c r="LWB75" s="452"/>
      <c r="LWD75" s="452"/>
      <c r="LWE75" s="452"/>
      <c r="LWF75" s="453"/>
      <c r="LWG75" s="452"/>
      <c r="LWH75" s="452"/>
      <c r="LWJ75" s="452"/>
      <c r="LWK75" s="452"/>
      <c r="LWL75" s="453"/>
      <c r="LWM75" s="452"/>
      <c r="LWN75" s="452"/>
      <c r="LWP75" s="452"/>
      <c r="LWQ75" s="452"/>
      <c r="LWR75" s="453"/>
      <c r="LWS75" s="452"/>
      <c r="LWT75" s="452"/>
      <c r="LWV75" s="452"/>
      <c r="LWW75" s="452"/>
      <c r="LWX75" s="453"/>
      <c r="LWY75" s="452"/>
      <c r="LWZ75" s="452"/>
      <c r="LXB75" s="452"/>
      <c r="LXC75" s="452"/>
      <c r="LXD75" s="453"/>
      <c r="LXE75" s="452"/>
      <c r="LXF75" s="452"/>
      <c r="LXH75" s="452"/>
      <c r="LXI75" s="452"/>
      <c r="LXJ75" s="453"/>
      <c r="LXK75" s="452"/>
      <c r="LXL75" s="452"/>
      <c r="LXN75" s="452"/>
      <c r="LXO75" s="452"/>
      <c r="LXP75" s="453"/>
      <c r="LXQ75" s="452"/>
      <c r="LXR75" s="452"/>
      <c r="LXT75" s="452"/>
      <c r="LXU75" s="452"/>
      <c r="LXV75" s="453"/>
      <c r="LXW75" s="452"/>
      <c r="LXX75" s="452"/>
      <c r="LXZ75" s="452"/>
      <c r="LYA75" s="452"/>
      <c r="LYB75" s="453"/>
      <c r="LYC75" s="452"/>
      <c r="LYD75" s="452"/>
      <c r="LYF75" s="452"/>
      <c r="LYG75" s="452"/>
      <c r="LYH75" s="453"/>
      <c r="LYI75" s="452"/>
      <c r="LYJ75" s="452"/>
      <c r="LYL75" s="452"/>
      <c r="LYM75" s="452"/>
      <c r="LYN75" s="453"/>
      <c r="LYO75" s="452"/>
      <c r="LYP75" s="452"/>
      <c r="LYR75" s="452"/>
      <c r="LYS75" s="452"/>
      <c r="LYT75" s="453"/>
      <c r="LYU75" s="452"/>
      <c r="LYV75" s="452"/>
      <c r="LYX75" s="452"/>
      <c r="LYY75" s="452"/>
      <c r="LYZ75" s="453"/>
      <c r="LZA75" s="452"/>
      <c r="LZB75" s="452"/>
      <c r="LZD75" s="452"/>
      <c r="LZE75" s="452"/>
      <c r="LZF75" s="453"/>
      <c r="LZG75" s="452"/>
      <c r="LZH75" s="452"/>
      <c r="LZJ75" s="452"/>
      <c r="LZK75" s="452"/>
      <c r="LZL75" s="453"/>
      <c r="LZM75" s="452"/>
      <c r="LZN75" s="452"/>
      <c r="LZP75" s="452"/>
      <c r="LZQ75" s="452"/>
      <c r="LZR75" s="453"/>
      <c r="LZS75" s="452"/>
      <c r="LZT75" s="452"/>
      <c r="LZV75" s="452"/>
      <c r="LZW75" s="452"/>
      <c r="LZX75" s="453"/>
      <c r="LZY75" s="452"/>
      <c r="LZZ75" s="452"/>
      <c r="MAB75" s="452"/>
      <c r="MAC75" s="452"/>
      <c r="MAD75" s="453"/>
      <c r="MAE75" s="452"/>
      <c r="MAF75" s="452"/>
      <c r="MAH75" s="452"/>
      <c r="MAI75" s="452"/>
      <c r="MAJ75" s="453"/>
      <c r="MAK75" s="452"/>
      <c r="MAL75" s="452"/>
      <c r="MAN75" s="452"/>
      <c r="MAO75" s="452"/>
      <c r="MAP75" s="453"/>
      <c r="MAQ75" s="452"/>
      <c r="MAR75" s="452"/>
      <c r="MAT75" s="452"/>
      <c r="MAU75" s="452"/>
      <c r="MAV75" s="453"/>
      <c r="MAW75" s="452"/>
      <c r="MAX75" s="452"/>
      <c r="MAZ75" s="452"/>
      <c r="MBA75" s="452"/>
      <c r="MBB75" s="453"/>
      <c r="MBC75" s="452"/>
      <c r="MBD75" s="452"/>
      <c r="MBF75" s="452"/>
      <c r="MBG75" s="452"/>
      <c r="MBH75" s="453"/>
      <c r="MBI75" s="452"/>
      <c r="MBJ75" s="452"/>
      <c r="MBL75" s="452"/>
      <c r="MBM75" s="452"/>
      <c r="MBN75" s="453"/>
      <c r="MBO75" s="452"/>
      <c r="MBP75" s="452"/>
      <c r="MBR75" s="452"/>
      <c r="MBS75" s="452"/>
      <c r="MBT75" s="453"/>
      <c r="MBU75" s="452"/>
      <c r="MBV75" s="452"/>
      <c r="MBX75" s="452"/>
      <c r="MBY75" s="452"/>
      <c r="MBZ75" s="453"/>
      <c r="MCA75" s="452"/>
      <c r="MCB75" s="452"/>
      <c r="MCD75" s="452"/>
      <c r="MCE75" s="452"/>
      <c r="MCF75" s="453"/>
      <c r="MCG75" s="452"/>
      <c r="MCH75" s="452"/>
      <c r="MCJ75" s="452"/>
      <c r="MCK75" s="452"/>
      <c r="MCL75" s="453"/>
      <c r="MCM75" s="452"/>
      <c r="MCN75" s="452"/>
      <c r="MCP75" s="452"/>
      <c r="MCQ75" s="452"/>
      <c r="MCR75" s="453"/>
      <c r="MCS75" s="452"/>
      <c r="MCT75" s="452"/>
      <c r="MCV75" s="452"/>
      <c r="MCW75" s="452"/>
      <c r="MCX75" s="453"/>
      <c r="MCY75" s="452"/>
      <c r="MCZ75" s="452"/>
      <c r="MDB75" s="452"/>
      <c r="MDC75" s="452"/>
      <c r="MDD75" s="453"/>
      <c r="MDE75" s="452"/>
      <c r="MDF75" s="452"/>
      <c r="MDH75" s="452"/>
      <c r="MDI75" s="452"/>
      <c r="MDJ75" s="453"/>
      <c r="MDK75" s="452"/>
      <c r="MDL75" s="452"/>
      <c r="MDN75" s="452"/>
      <c r="MDO75" s="452"/>
      <c r="MDP75" s="453"/>
      <c r="MDQ75" s="452"/>
      <c r="MDR75" s="452"/>
      <c r="MDT75" s="452"/>
      <c r="MDU75" s="452"/>
      <c r="MDV75" s="453"/>
      <c r="MDW75" s="452"/>
      <c r="MDX75" s="452"/>
      <c r="MDZ75" s="452"/>
      <c r="MEA75" s="452"/>
      <c r="MEB75" s="453"/>
      <c r="MEC75" s="452"/>
      <c r="MED75" s="452"/>
      <c r="MEF75" s="452"/>
      <c r="MEG75" s="452"/>
      <c r="MEH75" s="453"/>
      <c r="MEI75" s="452"/>
      <c r="MEJ75" s="452"/>
      <c r="MEL75" s="452"/>
      <c r="MEM75" s="452"/>
      <c r="MEN75" s="453"/>
      <c r="MEO75" s="452"/>
      <c r="MEP75" s="452"/>
      <c r="MER75" s="452"/>
      <c r="MES75" s="452"/>
      <c r="MET75" s="453"/>
      <c r="MEU75" s="452"/>
      <c r="MEV75" s="452"/>
      <c r="MEX75" s="452"/>
      <c r="MEY75" s="452"/>
      <c r="MEZ75" s="453"/>
      <c r="MFA75" s="452"/>
      <c r="MFB75" s="452"/>
      <c r="MFD75" s="452"/>
      <c r="MFE75" s="452"/>
      <c r="MFF75" s="453"/>
      <c r="MFG75" s="452"/>
      <c r="MFH75" s="452"/>
      <c r="MFJ75" s="452"/>
      <c r="MFK75" s="452"/>
      <c r="MFL75" s="453"/>
      <c r="MFM75" s="452"/>
      <c r="MFN75" s="452"/>
      <c r="MFP75" s="452"/>
      <c r="MFQ75" s="452"/>
      <c r="MFR75" s="453"/>
      <c r="MFS75" s="452"/>
      <c r="MFT75" s="452"/>
      <c r="MFV75" s="452"/>
      <c r="MFW75" s="452"/>
      <c r="MFX75" s="453"/>
      <c r="MFY75" s="452"/>
      <c r="MFZ75" s="452"/>
      <c r="MGB75" s="452"/>
      <c r="MGC75" s="452"/>
      <c r="MGD75" s="453"/>
      <c r="MGE75" s="452"/>
      <c r="MGF75" s="452"/>
      <c r="MGH75" s="452"/>
      <c r="MGI75" s="452"/>
      <c r="MGJ75" s="453"/>
      <c r="MGK75" s="452"/>
      <c r="MGL75" s="452"/>
      <c r="MGN75" s="452"/>
      <c r="MGO75" s="452"/>
      <c r="MGP75" s="453"/>
      <c r="MGQ75" s="452"/>
      <c r="MGR75" s="452"/>
      <c r="MGT75" s="452"/>
      <c r="MGU75" s="452"/>
      <c r="MGV75" s="453"/>
      <c r="MGW75" s="452"/>
      <c r="MGX75" s="452"/>
      <c r="MGZ75" s="452"/>
      <c r="MHA75" s="452"/>
      <c r="MHB75" s="453"/>
      <c r="MHC75" s="452"/>
      <c r="MHD75" s="452"/>
      <c r="MHF75" s="452"/>
      <c r="MHG75" s="452"/>
      <c r="MHH75" s="453"/>
      <c r="MHI75" s="452"/>
      <c r="MHJ75" s="452"/>
      <c r="MHL75" s="452"/>
      <c r="MHM75" s="452"/>
      <c r="MHN75" s="453"/>
      <c r="MHO75" s="452"/>
      <c r="MHP75" s="452"/>
      <c r="MHR75" s="452"/>
      <c r="MHS75" s="452"/>
      <c r="MHT75" s="453"/>
      <c r="MHU75" s="452"/>
      <c r="MHV75" s="452"/>
      <c r="MHX75" s="452"/>
      <c r="MHY75" s="452"/>
      <c r="MHZ75" s="453"/>
      <c r="MIA75" s="452"/>
      <c r="MIB75" s="452"/>
      <c r="MID75" s="452"/>
      <c r="MIE75" s="452"/>
      <c r="MIF75" s="453"/>
      <c r="MIG75" s="452"/>
      <c r="MIH75" s="452"/>
      <c r="MIJ75" s="452"/>
      <c r="MIK75" s="452"/>
      <c r="MIL75" s="453"/>
      <c r="MIM75" s="452"/>
      <c r="MIN75" s="452"/>
      <c r="MIP75" s="452"/>
      <c r="MIQ75" s="452"/>
      <c r="MIR75" s="453"/>
      <c r="MIS75" s="452"/>
      <c r="MIT75" s="452"/>
      <c r="MIV75" s="452"/>
      <c r="MIW75" s="452"/>
      <c r="MIX75" s="453"/>
      <c r="MIY75" s="452"/>
      <c r="MIZ75" s="452"/>
      <c r="MJB75" s="452"/>
      <c r="MJC75" s="452"/>
      <c r="MJD75" s="453"/>
      <c r="MJE75" s="452"/>
      <c r="MJF75" s="452"/>
      <c r="MJH75" s="452"/>
      <c r="MJI75" s="452"/>
      <c r="MJJ75" s="453"/>
      <c r="MJK75" s="452"/>
      <c r="MJL75" s="452"/>
      <c r="MJN75" s="452"/>
      <c r="MJO75" s="452"/>
      <c r="MJP75" s="453"/>
      <c r="MJQ75" s="452"/>
      <c r="MJR75" s="452"/>
      <c r="MJT75" s="452"/>
      <c r="MJU75" s="452"/>
      <c r="MJV75" s="453"/>
      <c r="MJW75" s="452"/>
      <c r="MJX75" s="452"/>
      <c r="MJZ75" s="452"/>
      <c r="MKA75" s="452"/>
      <c r="MKB75" s="453"/>
      <c r="MKC75" s="452"/>
      <c r="MKD75" s="452"/>
      <c r="MKF75" s="452"/>
      <c r="MKG75" s="452"/>
      <c r="MKH75" s="453"/>
      <c r="MKI75" s="452"/>
      <c r="MKJ75" s="452"/>
      <c r="MKL75" s="452"/>
      <c r="MKM75" s="452"/>
      <c r="MKN75" s="453"/>
      <c r="MKO75" s="452"/>
      <c r="MKP75" s="452"/>
      <c r="MKR75" s="452"/>
      <c r="MKS75" s="452"/>
      <c r="MKT75" s="453"/>
      <c r="MKU75" s="452"/>
      <c r="MKV75" s="452"/>
      <c r="MKX75" s="452"/>
      <c r="MKY75" s="452"/>
      <c r="MKZ75" s="453"/>
      <c r="MLA75" s="452"/>
      <c r="MLB75" s="452"/>
      <c r="MLD75" s="452"/>
      <c r="MLE75" s="452"/>
      <c r="MLF75" s="453"/>
      <c r="MLG75" s="452"/>
      <c r="MLH75" s="452"/>
      <c r="MLJ75" s="452"/>
      <c r="MLK75" s="452"/>
      <c r="MLL75" s="453"/>
      <c r="MLM75" s="452"/>
      <c r="MLN75" s="452"/>
      <c r="MLP75" s="452"/>
      <c r="MLQ75" s="452"/>
      <c r="MLR75" s="453"/>
      <c r="MLS75" s="452"/>
      <c r="MLT75" s="452"/>
      <c r="MLV75" s="452"/>
      <c r="MLW75" s="452"/>
      <c r="MLX75" s="453"/>
      <c r="MLY75" s="452"/>
      <c r="MLZ75" s="452"/>
      <c r="MMB75" s="452"/>
      <c r="MMC75" s="452"/>
      <c r="MMD75" s="453"/>
      <c r="MME75" s="452"/>
      <c r="MMF75" s="452"/>
      <c r="MMH75" s="452"/>
      <c r="MMI75" s="452"/>
      <c r="MMJ75" s="453"/>
      <c r="MMK75" s="452"/>
      <c r="MML75" s="452"/>
      <c r="MMN75" s="452"/>
      <c r="MMO75" s="452"/>
      <c r="MMP75" s="453"/>
      <c r="MMQ75" s="452"/>
      <c r="MMR75" s="452"/>
      <c r="MMT75" s="452"/>
      <c r="MMU75" s="452"/>
      <c r="MMV75" s="453"/>
      <c r="MMW75" s="452"/>
      <c r="MMX75" s="452"/>
      <c r="MMZ75" s="452"/>
      <c r="MNA75" s="452"/>
      <c r="MNB75" s="453"/>
      <c r="MNC75" s="452"/>
      <c r="MND75" s="452"/>
      <c r="MNF75" s="452"/>
      <c r="MNG75" s="452"/>
      <c r="MNH75" s="453"/>
      <c r="MNI75" s="452"/>
      <c r="MNJ75" s="452"/>
      <c r="MNL75" s="452"/>
      <c r="MNM75" s="452"/>
      <c r="MNN75" s="453"/>
      <c r="MNO75" s="452"/>
      <c r="MNP75" s="452"/>
      <c r="MNR75" s="452"/>
      <c r="MNS75" s="452"/>
      <c r="MNT75" s="453"/>
      <c r="MNU75" s="452"/>
      <c r="MNV75" s="452"/>
      <c r="MNX75" s="452"/>
      <c r="MNY75" s="452"/>
      <c r="MNZ75" s="453"/>
      <c r="MOA75" s="452"/>
      <c r="MOB75" s="452"/>
      <c r="MOD75" s="452"/>
      <c r="MOE75" s="452"/>
      <c r="MOF75" s="453"/>
      <c r="MOG75" s="452"/>
      <c r="MOH75" s="452"/>
      <c r="MOJ75" s="452"/>
      <c r="MOK75" s="452"/>
      <c r="MOL75" s="453"/>
      <c r="MOM75" s="452"/>
      <c r="MON75" s="452"/>
      <c r="MOP75" s="452"/>
      <c r="MOQ75" s="452"/>
      <c r="MOR75" s="453"/>
      <c r="MOS75" s="452"/>
      <c r="MOT75" s="452"/>
      <c r="MOV75" s="452"/>
      <c r="MOW75" s="452"/>
      <c r="MOX75" s="453"/>
      <c r="MOY75" s="452"/>
      <c r="MOZ75" s="452"/>
      <c r="MPB75" s="452"/>
      <c r="MPC75" s="452"/>
      <c r="MPD75" s="453"/>
      <c r="MPE75" s="452"/>
      <c r="MPF75" s="452"/>
      <c r="MPH75" s="452"/>
      <c r="MPI75" s="452"/>
      <c r="MPJ75" s="453"/>
      <c r="MPK75" s="452"/>
      <c r="MPL75" s="452"/>
      <c r="MPN75" s="452"/>
      <c r="MPO75" s="452"/>
      <c r="MPP75" s="453"/>
      <c r="MPQ75" s="452"/>
      <c r="MPR75" s="452"/>
      <c r="MPT75" s="452"/>
      <c r="MPU75" s="452"/>
      <c r="MPV75" s="453"/>
      <c r="MPW75" s="452"/>
      <c r="MPX75" s="452"/>
      <c r="MPZ75" s="452"/>
      <c r="MQA75" s="452"/>
      <c r="MQB75" s="453"/>
      <c r="MQC75" s="452"/>
      <c r="MQD75" s="452"/>
      <c r="MQF75" s="452"/>
      <c r="MQG75" s="452"/>
      <c r="MQH75" s="453"/>
      <c r="MQI75" s="452"/>
      <c r="MQJ75" s="452"/>
      <c r="MQL75" s="452"/>
      <c r="MQM75" s="452"/>
      <c r="MQN75" s="453"/>
      <c r="MQO75" s="452"/>
      <c r="MQP75" s="452"/>
      <c r="MQR75" s="452"/>
      <c r="MQS75" s="452"/>
      <c r="MQT75" s="453"/>
      <c r="MQU75" s="452"/>
      <c r="MQV75" s="452"/>
      <c r="MQX75" s="452"/>
      <c r="MQY75" s="452"/>
      <c r="MQZ75" s="453"/>
      <c r="MRA75" s="452"/>
      <c r="MRB75" s="452"/>
      <c r="MRD75" s="452"/>
      <c r="MRE75" s="452"/>
      <c r="MRF75" s="453"/>
      <c r="MRG75" s="452"/>
      <c r="MRH75" s="452"/>
      <c r="MRJ75" s="452"/>
      <c r="MRK75" s="452"/>
      <c r="MRL75" s="453"/>
      <c r="MRM75" s="452"/>
      <c r="MRN75" s="452"/>
      <c r="MRP75" s="452"/>
      <c r="MRQ75" s="452"/>
      <c r="MRR75" s="453"/>
      <c r="MRS75" s="452"/>
      <c r="MRT75" s="452"/>
      <c r="MRV75" s="452"/>
      <c r="MRW75" s="452"/>
      <c r="MRX75" s="453"/>
      <c r="MRY75" s="452"/>
      <c r="MRZ75" s="452"/>
      <c r="MSB75" s="452"/>
      <c r="MSC75" s="452"/>
      <c r="MSD75" s="453"/>
      <c r="MSE75" s="452"/>
      <c r="MSF75" s="452"/>
      <c r="MSH75" s="452"/>
      <c r="MSI75" s="452"/>
      <c r="MSJ75" s="453"/>
      <c r="MSK75" s="452"/>
      <c r="MSL75" s="452"/>
      <c r="MSN75" s="452"/>
      <c r="MSO75" s="452"/>
      <c r="MSP75" s="453"/>
      <c r="MSQ75" s="452"/>
      <c r="MSR75" s="452"/>
      <c r="MST75" s="452"/>
      <c r="MSU75" s="452"/>
      <c r="MSV75" s="453"/>
      <c r="MSW75" s="452"/>
      <c r="MSX75" s="452"/>
      <c r="MSZ75" s="452"/>
      <c r="MTA75" s="452"/>
      <c r="MTB75" s="453"/>
      <c r="MTC75" s="452"/>
      <c r="MTD75" s="452"/>
      <c r="MTF75" s="452"/>
      <c r="MTG75" s="452"/>
      <c r="MTH75" s="453"/>
      <c r="MTI75" s="452"/>
      <c r="MTJ75" s="452"/>
      <c r="MTL75" s="452"/>
      <c r="MTM75" s="452"/>
      <c r="MTN75" s="453"/>
      <c r="MTO75" s="452"/>
      <c r="MTP75" s="452"/>
      <c r="MTR75" s="452"/>
      <c r="MTS75" s="452"/>
      <c r="MTT75" s="453"/>
      <c r="MTU75" s="452"/>
      <c r="MTV75" s="452"/>
      <c r="MTX75" s="452"/>
      <c r="MTY75" s="452"/>
      <c r="MTZ75" s="453"/>
      <c r="MUA75" s="452"/>
      <c r="MUB75" s="452"/>
      <c r="MUD75" s="452"/>
      <c r="MUE75" s="452"/>
      <c r="MUF75" s="453"/>
      <c r="MUG75" s="452"/>
      <c r="MUH75" s="452"/>
      <c r="MUJ75" s="452"/>
      <c r="MUK75" s="452"/>
      <c r="MUL75" s="453"/>
      <c r="MUM75" s="452"/>
      <c r="MUN75" s="452"/>
      <c r="MUP75" s="452"/>
      <c r="MUQ75" s="452"/>
      <c r="MUR75" s="453"/>
      <c r="MUS75" s="452"/>
      <c r="MUT75" s="452"/>
      <c r="MUV75" s="452"/>
      <c r="MUW75" s="452"/>
      <c r="MUX75" s="453"/>
      <c r="MUY75" s="452"/>
      <c r="MUZ75" s="452"/>
      <c r="MVB75" s="452"/>
      <c r="MVC75" s="452"/>
      <c r="MVD75" s="453"/>
      <c r="MVE75" s="452"/>
      <c r="MVF75" s="452"/>
      <c r="MVH75" s="452"/>
      <c r="MVI75" s="452"/>
      <c r="MVJ75" s="453"/>
      <c r="MVK75" s="452"/>
      <c r="MVL75" s="452"/>
      <c r="MVN75" s="452"/>
      <c r="MVO75" s="452"/>
      <c r="MVP75" s="453"/>
      <c r="MVQ75" s="452"/>
      <c r="MVR75" s="452"/>
      <c r="MVT75" s="452"/>
      <c r="MVU75" s="452"/>
      <c r="MVV75" s="453"/>
      <c r="MVW75" s="452"/>
      <c r="MVX75" s="452"/>
      <c r="MVZ75" s="452"/>
      <c r="MWA75" s="452"/>
      <c r="MWB75" s="453"/>
      <c r="MWC75" s="452"/>
      <c r="MWD75" s="452"/>
      <c r="MWF75" s="452"/>
      <c r="MWG75" s="452"/>
      <c r="MWH75" s="453"/>
      <c r="MWI75" s="452"/>
      <c r="MWJ75" s="452"/>
      <c r="MWL75" s="452"/>
      <c r="MWM75" s="452"/>
      <c r="MWN75" s="453"/>
      <c r="MWO75" s="452"/>
      <c r="MWP75" s="452"/>
      <c r="MWR75" s="452"/>
      <c r="MWS75" s="452"/>
      <c r="MWT75" s="453"/>
      <c r="MWU75" s="452"/>
      <c r="MWV75" s="452"/>
      <c r="MWX75" s="452"/>
      <c r="MWY75" s="452"/>
      <c r="MWZ75" s="453"/>
      <c r="MXA75" s="452"/>
      <c r="MXB75" s="452"/>
      <c r="MXD75" s="452"/>
      <c r="MXE75" s="452"/>
      <c r="MXF75" s="453"/>
      <c r="MXG75" s="452"/>
      <c r="MXH75" s="452"/>
      <c r="MXJ75" s="452"/>
      <c r="MXK75" s="452"/>
      <c r="MXL75" s="453"/>
      <c r="MXM75" s="452"/>
      <c r="MXN75" s="452"/>
      <c r="MXP75" s="452"/>
      <c r="MXQ75" s="452"/>
      <c r="MXR75" s="453"/>
      <c r="MXS75" s="452"/>
      <c r="MXT75" s="452"/>
      <c r="MXV75" s="452"/>
      <c r="MXW75" s="452"/>
      <c r="MXX75" s="453"/>
      <c r="MXY75" s="452"/>
      <c r="MXZ75" s="452"/>
      <c r="MYB75" s="452"/>
      <c r="MYC75" s="452"/>
      <c r="MYD75" s="453"/>
      <c r="MYE75" s="452"/>
      <c r="MYF75" s="452"/>
      <c r="MYH75" s="452"/>
      <c r="MYI75" s="452"/>
      <c r="MYJ75" s="453"/>
      <c r="MYK75" s="452"/>
      <c r="MYL75" s="452"/>
      <c r="MYN75" s="452"/>
      <c r="MYO75" s="452"/>
      <c r="MYP75" s="453"/>
      <c r="MYQ75" s="452"/>
      <c r="MYR75" s="452"/>
      <c r="MYT75" s="452"/>
      <c r="MYU75" s="452"/>
      <c r="MYV75" s="453"/>
      <c r="MYW75" s="452"/>
      <c r="MYX75" s="452"/>
      <c r="MYZ75" s="452"/>
      <c r="MZA75" s="452"/>
      <c r="MZB75" s="453"/>
      <c r="MZC75" s="452"/>
      <c r="MZD75" s="452"/>
      <c r="MZF75" s="452"/>
      <c r="MZG75" s="452"/>
      <c r="MZH75" s="453"/>
      <c r="MZI75" s="452"/>
      <c r="MZJ75" s="452"/>
      <c r="MZL75" s="452"/>
      <c r="MZM75" s="452"/>
      <c r="MZN75" s="453"/>
      <c r="MZO75" s="452"/>
      <c r="MZP75" s="452"/>
      <c r="MZR75" s="452"/>
      <c r="MZS75" s="452"/>
      <c r="MZT75" s="453"/>
      <c r="MZU75" s="452"/>
      <c r="MZV75" s="452"/>
      <c r="MZX75" s="452"/>
      <c r="MZY75" s="452"/>
      <c r="MZZ75" s="453"/>
      <c r="NAA75" s="452"/>
      <c r="NAB75" s="452"/>
      <c r="NAD75" s="452"/>
      <c r="NAE75" s="452"/>
      <c r="NAF75" s="453"/>
      <c r="NAG75" s="452"/>
      <c r="NAH75" s="452"/>
      <c r="NAJ75" s="452"/>
      <c r="NAK75" s="452"/>
      <c r="NAL75" s="453"/>
      <c r="NAM75" s="452"/>
      <c r="NAN75" s="452"/>
      <c r="NAP75" s="452"/>
      <c r="NAQ75" s="452"/>
      <c r="NAR75" s="453"/>
      <c r="NAS75" s="452"/>
      <c r="NAT75" s="452"/>
      <c r="NAV75" s="452"/>
      <c r="NAW75" s="452"/>
      <c r="NAX75" s="453"/>
      <c r="NAY75" s="452"/>
      <c r="NAZ75" s="452"/>
      <c r="NBB75" s="452"/>
      <c r="NBC75" s="452"/>
      <c r="NBD75" s="453"/>
      <c r="NBE75" s="452"/>
      <c r="NBF75" s="452"/>
      <c r="NBH75" s="452"/>
      <c r="NBI75" s="452"/>
      <c r="NBJ75" s="453"/>
      <c r="NBK75" s="452"/>
      <c r="NBL75" s="452"/>
      <c r="NBN75" s="452"/>
      <c r="NBO75" s="452"/>
      <c r="NBP75" s="453"/>
      <c r="NBQ75" s="452"/>
      <c r="NBR75" s="452"/>
      <c r="NBT75" s="452"/>
      <c r="NBU75" s="452"/>
      <c r="NBV75" s="453"/>
      <c r="NBW75" s="452"/>
      <c r="NBX75" s="452"/>
      <c r="NBZ75" s="452"/>
      <c r="NCA75" s="452"/>
      <c r="NCB75" s="453"/>
      <c r="NCC75" s="452"/>
      <c r="NCD75" s="452"/>
      <c r="NCF75" s="452"/>
      <c r="NCG75" s="452"/>
      <c r="NCH75" s="453"/>
      <c r="NCI75" s="452"/>
      <c r="NCJ75" s="452"/>
      <c r="NCL75" s="452"/>
      <c r="NCM75" s="452"/>
      <c r="NCN75" s="453"/>
      <c r="NCO75" s="452"/>
      <c r="NCP75" s="452"/>
      <c r="NCR75" s="452"/>
      <c r="NCS75" s="452"/>
      <c r="NCT75" s="453"/>
      <c r="NCU75" s="452"/>
      <c r="NCV75" s="452"/>
      <c r="NCX75" s="452"/>
      <c r="NCY75" s="452"/>
      <c r="NCZ75" s="453"/>
      <c r="NDA75" s="452"/>
      <c r="NDB75" s="452"/>
      <c r="NDD75" s="452"/>
      <c r="NDE75" s="452"/>
      <c r="NDF75" s="453"/>
      <c r="NDG75" s="452"/>
      <c r="NDH75" s="452"/>
      <c r="NDJ75" s="452"/>
      <c r="NDK75" s="452"/>
      <c r="NDL75" s="453"/>
      <c r="NDM75" s="452"/>
      <c r="NDN75" s="452"/>
      <c r="NDP75" s="452"/>
      <c r="NDQ75" s="452"/>
      <c r="NDR75" s="453"/>
      <c r="NDS75" s="452"/>
      <c r="NDT75" s="452"/>
      <c r="NDV75" s="452"/>
      <c r="NDW75" s="452"/>
      <c r="NDX75" s="453"/>
      <c r="NDY75" s="452"/>
      <c r="NDZ75" s="452"/>
      <c r="NEB75" s="452"/>
      <c r="NEC75" s="452"/>
      <c r="NED75" s="453"/>
      <c r="NEE75" s="452"/>
      <c r="NEF75" s="452"/>
      <c r="NEH75" s="452"/>
      <c r="NEI75" s="452"/>
      <c r="NEJ75" s="453"/>
      <c r="NEK75" s="452"/>
      <c r="NEL75" s="452"/>
      <c r="NEN75" s="452"/>
      <c r="NEO75" s="452"/>
      <c r="NEP75" s="453"/>
      <c r="NEQ75" s="452"/>
      <c r="NER75" s="452"/>
      <c r="NET75" s="452"/>
      <c r="NEU75" s="452"/>
      <c r="NEV75" s="453"/>
      <c r="NEW75" s="452"/>
      <c r="NEX75" s="452"/>
      <c r="NEZ75" s="452"/>
      <c r="NFA75" s="452"/>
      <c r="NFB75" s="453"/>
      <c r="NFC75" s="452"/>
      <c r="NFD75" s="452"/>
      <c r="NFF75" s="452"/>
      <c r="NFG75" s="452"/>
      <c r="NFH75" s="453"/>
      <c r="NFI75" s="452"/>
      <c r="NFJ75" s="452"/>
      <c r="NFL75" s="452"/>
      <c r="NFM75" s="452"/>
      <c r="NFN75" s="453"/>
      <c r="NFO75" s="452"/>
      <c r="NFP75" s="452"/>
      <c r="NFR75" s="452"/>
      <c r="NFS75" s="452"/>
      <c r="NFT75" s="453"/>
      <c r="NFU75" s="452"/>
      <c r="NFV75" s="452"/>
      <c r="NFX75" s="452"/>
      <c r="NFY75" s="452"/>
      <c r="NFZ75" s="453"/>
      <c r="NGA75" s="452"/>
      <c r="NGB75" s="452"/>
      <c r="NGD75" s="452"/>
      <c r="NGE75" s="452"/>
      <c r="NGF75" s="453"/>
      <c r="NGG75" s="452"/>
      <c r="NGH75" s="452"/>
      <c r="NGJ75" s="452"/>
      <c r="NGK75" s="452"/>
      <c r="NGL75" s="453"/>
      <c r="NGM75" s="452"/>
      <c r="NGN75" s="452"/>
      <c r="NGP75" s="452"/>
      <c r="NGQ75" s="452"/>
      <c r="NGR75" s="453"/>
      <c r="NGS75" s="452"/>
      <c r="NGT75" s="452"/>
      <c r="NGV75" s="452"/>
      <c r="NGW75" s="452"/>
      <c r="NGX75" s="453"/>
      <c r="NGY75" s="452"/>
      <c r="NGZ75" s="452"/>
      <c r="NHB75" s="452"/>
      <c r="NHC75" s="452"/>
      <c r="NHD75" s="453"/>
      <c r="NHE75" s="452"/>
      <c r="NHF75" s="452"/>
      <c r="NHH75" s="452"/>
      <c r="NHI75" s="452"/>
      <c r="NHJ75" s="453"/>
      <c r="NHK75" s="452"/>
      <c r="NHL75" s="452"/>
      <c r="NHN75" s="452"/>
      <c r="NHO75" s="452"/>
      <c r="NHP75" s="453"/>
      <c r="NHQ75" s="452"/>
      <c r="NHR75" s="452"/>
      <c r="NHT75" s="452"/>
      <c r="NHU75" s="452"/>
      <c r="NHV75" s="453"/>
      <c r="NHW75" s="452"/>
      <c r="NHX75" s="452"/>
      <c r="NHZ75" s="452"/>
      <c r="NIA75" s="452"/>
      <c r="NIB75" s="453"/>
      <c r="NIC75" s="452"/>
      <c r="NID75" s="452"/>
      <c r="NIF75" s="452"/>
      <c r="NIG75" s="452"/>
      <c r="NIH75" s="453"/>
      <c r="NII75" s="452"/>
      <c r="NIJ75" s="452"/>
      <c r="NIL75" s="452"/>
      <c r="NIM75" s="452"/>
      <c r="NIN75" s="453"/>
      <c r="NIO75" s="452"/>
      <c r="NIP75" s="452"/>
      <c r="NIR75" s="452"/>
      <c r="NIS75" s="452"/>
      <c r="NIT75" s="453"/>
      <c r="NIU75" s="452"/>
      <c r="NIV75" s="452"/>
      <c r="NIX75" s="452"/>
      <c r="NIY75" s="452"/>
      <c r="NIZ75" s="453"/>
      <c r="NJA75" s="452"/>
      <c r="NJB75" s="452"/>
      <c r="NJD75" s="452"/>
      <c r="NJE75" s="452"/>
      <c r="NJF75" s="453"/>
      <c r="NJG75" s="452"/>
      <c r="NJH75" s="452"/>
      <c r="NJJ75" s="452"/>
      <c r="NJK75" s="452"/>
      <c r="NJL75" s="453"/>
      <c r="NJM75" s="452"/>
      <c r="NJN75" s="452"/>
      <c r="NJP75" s="452"/>
      <c r="NJQ75" s="452"/>
      <c r="NJR75" s="453"/>
      <c r="NJS75" s="452"/>
      <c r="NJT75" s="452"/>
      <c r="NJV75" s="452"/>
      <c r="NJW75" s="452"/>
      <c r="NJX75" s="453"/>
      <c r="NJY75" s="452"/>
      <c r="NJZ75" s="452"/>
      <c r="NKB75" s="452"/>
      <c r="NKC75" s="452"/>
      <c r="NKD75" s="453"/>
      <c r="NKE75" s="452"/>
      <c r="NKF75" s="452"/>
      <c r="NKH75" s="452"/>
      <c r="NKI75" s="452"/>
      <c r="NKJ75" s="453"/>
      <c r="NKK75" s="452"/>
      <c r="NKL75" s="452"/>
      <c r="NKN75" s="452"/>
      <c r="NKO75" s="452"/>
      <c r="NKP75" s="453"/>
      <c r="NKQ75" s="452"/>
      <c r="NKR75" s="452"/>
      <c r="NKT75" s="452"/>
      <c r="NKU75" s="452"/>
      <c r="NKV75" s="453"/>
      <c r="NKW75" s="452"/>
      <c r="NKX75" s="452"/>
      <c r="NKZ75" s="452"/>
      <c r="NLA75" s="452"/>
      <c r="NLB75" s="453"/>
      <c r="NLC75" s="452"/>
      <c r="NLD75" s="452"/>
      <c r="NLF75" s="452"/>
      <c r="NLG75" s="452"/>
      <c r="NLH75" s="453"/>
      <c r="NLI75" s="452"/>
      <c r="NLJ75" s="452"/>
      <c r="NLL75" s="452"/>
      <c r="NLM75" s="452"/>
      <c r="NLN75" s="453"/>
      <c r="NLO75" s="452"/>
      <c r="NLP75" s="452"/>
      <c r="NLR75" s="452"/>
      <c r="NLS75" s="452"/>
      <c r="NLT75" s="453"/>
      <c r="NLU75" s="452"/>
      <c r="NLV75" s="452"/>
      <c r="NLX75" s="452"/>
      <c r="NLY75" s="452"/>
      <c r="NLZ75" s="453"/>
      <c r="NMA75" s="452"/>
      <c r="NMB75" s="452"/>
      <c r="NMD75" s="452"/>
      <c r="NME75" s="452"/>
      <c r="NMF75" s="453"/>
      <c r="NMG75" s="452"/>
      <c r="NMH75" s="452"/>
      <c r="NMJ75" s="452"/>
      <c r="NMK75" s="452"/>
      <c r="NML75" s="453"/>
      <c r="NMM75" s="452"/>
      <c r="NMN75" s="452"/>
      <c r="NMP75" s="452"/>
      <c r="NMQ75" s="452"/>
      <c r="NMR75" s="453"/>
      <c r="NMS75" s="452"/>
      <c r="NMT75" s="452"/>
      <c r="NMV75" s="452"/>
      <c r="NMW75" s="452"/>
      <c r="NMX75" s="453"/>
      <c r="NMY75" s="452"/>
      <c r="NMZ75" s="452"/>
      <c r="NNB75" s="452"/>
      <c r="NNC75" s="452"/>
      <c r="NND75" s="453"/>
      <c r="NNE75" s="452"/>
      <c r="NNF75" s="452"/>
      <c r="NNH75" s="452"/>
      <c r="NNI75" s="452"/>
      <c r="NNJ75" s="453"/>
      <c r="NNK75" s="452"/>
      <c r="NNL75" s="452"/>
      <c r="NNN75" s="452"/>
      <c r="NNO75" s="452"/>
      <c r="NNP75" s="453"/>
      <c r="NNQ75" s="452"/>
      <c r="NNR75" s="452"/>
      <c r="NNT75" s="452"/>
      <c r="NNU75" s="452"/>
      <c r="NNV75" s="453"/>
      <c r="NNW75" s="452"/>
      <c r="NNX75" s="452"/>
      <c r="NNZ75" s="452"/>
      <c r="NOA75" s="452"/>
      <c r="NOB75" s="453"/>
      <c r="NOC75" s="452"/>
      <c r="NOD75" s="452"/>
      <c r="NOF75" s="452"/>
      <c r="NOG75" s="452"/>
      <c r="NOH75" s="453"/>
      <c r="NOI75" s="452"/>
      <c r="NOJ75" s="452"/>
      <c r="NOL75" s="452"/>
      <c r="NOM75" s="452"/>
      <c r="NON75" s="453"/>
      <c r="NOO75" s="452"/>
      <c r="NOP75" s="452"/>
      <c r="NOR75" s="452"/>
      <c r="NOS75" s="452"/>
      <c r="NOT75" s="453"/>
      <c r="NOU75" s="452"/>
      <c r="NOV75" s="452"/>
      <c r="NOX75" s="452"/>
      <c r="NOY75" s="452"/>
      <c r="NOZ75" s="453"/>
      <c r="NPA75" s="452"/>
      <c r="NPB75" s="452"/>
      <c r="NPD75" s="452"/>
      <c r="NPE75" s="452"/>
      <c r="NPF75" s="453"/>
      <c r="NPG75" s="452"/>
      <c r="NPH75" s="452"/>
      <c r="NPJ75" s="452"/>
      <c r="NPK75" s="452"/>
      <c r="NPL75" s="453"/>
      <c r="NPM75" s="452"/>
      <c r="NPN75" s="452"/>
      <c r="NPP75" s="452"/>
      <c r="NPQ75" s="452"/>
      <c r="NPR75" s="453"/>
      <c r="NPS75" s="452"/>
      <c r="NPT75" s="452"/>
      <c r="NPV75" s="452"/>
      <c r="NPW75" s="452"/>
      <c r="NPX75" s="453"/>
      <c r="NPY75" s="452"/>
      <c r="NPZ75" s="452"/>
      <c r="NQB75" s="452"/>
      <c r="NQC75" s="452"/>
      <c r="NQD75" s="453"/>
      <c r="NQE75" s="452"/>
      <c r="NQF75" s="452"/>
      <c r="NQH75" s="452"/>
      <c r="NQI75" s="452"/>
      <c r="NQJ75" s="453"/>
      <c r="NQK75" s="452"/>
      <c r="NQL75" s="452"/>
      <c r="NQN75" s="452"/>
      <c r="NQO75" s="452"/>
      <c r="NQP75" s="453"/>
      <c r="NQQ75" s="452"/>
      <c r="NQR75" s="452"/>
      <c r="NQT75" s="452"/>
      <c r="NQU75" s="452"/>
      <c r="NQV75" s="453"/>
      <c r="NQW75" s="452"/>
      <c r="NQX75" s="452"/>
      <c r="NQZ75" s="452"/>
      <c r="NRA75" s="452"/>
      <c r="NRB75" s="453"/>
      <c r="NRC75" s="452"/>
      <c r="NRD75" s="452"/>
      <c r="NRF75" s="452"/>
      <c r="NRG75" s="452"/>
      <c r="NRH75" s="453"/>
      <c r="NRI75" s="452"/>
      <c r="NRJ75" s="452"/>
      <c r="NRL75" s="452"/>
      <c r="NRM75" s="452"/>
      <c r="NRN75" s="453"/>
      <c r="NRO75" s="452"/>
      <c r="NRP75" s="452"/>
      <c r="NRR75" s="452"/>
      <c r="NRS75" s="452"/>
      <c r="NRT75" s="453"/>
      <c r="NRU75" s="452"/>
      <c r="NRV75" s="452"/>
      <c r="NRX75" s="452"/>
      <c r="NRY75" s="452"/>
      <c r="NRZ75" s="453"/>
      <c r="NSA75" s="452"/>
      <c r="NSB75" s="452"/>
      <c r="NSD75" s="452"/>
      <c r="NSE75" s="452"/>
      <c r="NSF75" s="453"/>
      <c r="NSG75" s="452"/>
      <c r="NSH75" s="452"/>
      <c r="NSJ75" s="452"/>
      <c r="NSK75" s="452"/>
      <c r="NSL75" s="453"/>
      <c r="NSM75" s="452"/>
      <c r="NSN75" s="452"/>
      <c r="NSP75" s="452"/>
      <c r="NSQ75" s="452"/>
      <c r="NSR75" s="453"/>
      <c r="NSS75" s="452"/>
      <c r="NST75" s="452"/>
      <c r="NSV75" s="452"/>
      <c r="NSW75" s="452"/>
      <c r="NSX75" s="453"/>
      <c r="NSY75" s="452"/>
      <c r="NSZ75" s="452"/>
      <c r="NTB75" s="452"/>
      <c r="NTC75" s="452"/>
      <c r="NTD75" s="453"/>
      <c r="NTE75" s="452"/>
      <c r="NTF75" s="452"/>
      <c r="NTH75" s="452"/>
      <c r="NTI75" s="452"/>
      <c r="NTJ75" s="453"/>
      <c r="NTK75" s="452"/>
      <c r="NTL75" s="452"/>
      <c r="NTN75" s="452"/>
      <c r="NTO75" s="452"/>
      <c r="NTP75" s="453"/>
      <c r="NTQ75" s="452"/>
      <c r="NTR75" s="452"/>
      <c r="NTT75" s="452"/>
      <c r="NTU75" s="452"/>
      <c r="NTV75" s="453"/>
      <c r="NTW75" s="452"/>
      <c r="NTX75" s="452"/>
      <c r="NTZ75" s="452"/>
      <c r="NUA75" s="452"/>
      <c r="NUB75" s="453"/>
      <c r="NUC75" s="452"/>
      <c r="NUD75" s="452"/>
      <c r="NUF75" s="452"/>
      <c r="NUG75" s="452"/>
      <c r="NUH75" s="453"/>
      <c r="NUI75" s="452"/>
      <c r="NUJ75" s="452"/>
      <c r="NUL75" s="452"/>
      <c r="NUM75" s="452"/>
      <c r="NUN75" s="453"/>
      <c r="NUO75" s="452"/>
      <c r="NUP75" s="452"/>
      <c r="NUR75" s="452"/>
      <c r="NUS75" s="452"/>
      <c r="NUT75" s="453"/>
      <c r="NUU75" s="452"/>
      <c r="NUV75" s="452"/>
      <c r="NUX75" s="452"/>
      <c r="NUY75" s="452"/>
      <c r="NUZ75" s="453"/>
      <c r="NVA75" s="452"/>
      <c r="NVB75" s="452"/>
      <c r="NVD75" s="452"/>
      <c r="NVE75" s="452"/>
      <c r="NVF75" s="453"/>
      <c r="NVG75" s="452"/>
      <c r="NVH75" s="452"/>
      <c r="NVJ75" s="452"/>
      <c r="NVK75" s="452"/>
      <c r="NVL75" s="453"/>
      <c r="NVM75" s="452"/>
      <c r="NVN75" s="452"/>
      <c r="NVP75" s="452"/>
      <c r="NVQ75" s="452"/>
      <c r="NVR75" s="453"/>
      <c r="NVS75" s="452"/>
      <c r="NVT75" s="452"/>
      <c r="NVV75" s="452"/>
      <c r="NVW75" s="452"/>
      <c r="NVX75" s="453"/>
      <c r="NVY75" s="452"/>
      <c r="NVZ75" s="452"/>
      <c r="NWB75" s="452"/>
      <c r="NWC75" s="452"/>
      <c r="NWD75" s="453"/>
      <c r="NWE75" s="452"/>
      <c r="NWF75" s="452"/>
      <c r="NWH75" s="452"/>
      <c r="NWI75" s="452"/>
      <c r="NWJ75" s="453"/>
      <c r="NWK75" s="452"/>
      <c r="NWL75" s="452"/>
      <c r="NWN75" s="452"/>
      <c r="NWO75" s="452"/>
      <c r="NWP75" s="453"/>
      <c r="NWQ75" s="452"/>
      <c r="NWR75" s="452"/>
      <c r="NWT75" s="452"/>
      <c r="NWU75" s="452"/>
      <c r="NWV75" s="453"/>
      <c r="NWW75" s="452"/>
      <c r="NWX75" s="452"/>
      <c r="NWZ75" s="452"/>
      <c r="NXA75" s="452"/>
      <c r="NXB75" s="453"/>
      <c r="NXC75" s="452"/>
      <c r="NXD75" s="452"/>
      <c r="NXF75" s="452"/>
      <c r="NXG75" s="452"/>
      <c r="NXH75" s="453"/>
      <c r="NXI75" s="452"/>
      <c r="NXJ75" s="452"/>
      <c r="NXL75" s="452"/>
      <c r="NXM75" s="452"/>
      <c r="NXN75" s="453"/>
      <c r="NXO75" s="452"/>
      <c r="NXP75" s="452"/>
      <c r="NXR75" s="452"/>
      <c r="NXS75" s="452"/>
      <c r="NXT75" s="453"/>
      <c r="NXU75" s="452"/>
      <c r="NXV75" s="452"/>
      <c r="NXX75" s="452"/>
      <c r="NXY75" s="452"/>
      <c r="NXZ75" s="453"/>
      <c r="NYA75" s="452"/>
      <c r="NYB75" s="452"/>
      <c r="NYD75" s="452"/>
      <c r="NYE75" s="452"/>
      <c r="NYF75" s="453"/>
      <c r="NYG75" s="452"/>
      <c r="NYH75" s="452"/>
      <c r="NYJ75" s="452"/>
      <c r="NYK75" s="452"/>
      <c r="NYL75" s="453"/>
      <c r="NYM75" s="452"/>
      <c r="NYN75" s="452"/>
      <c r="NYP75" s="452"/>
      <c r="NYQ75" s="452"/>
      <c r="NYR75" s="453"/>
      <c r="NYS75" s="452"/>
      <c r="NYT75" s="452"/>
      <c r="NYV75" s="452"/>
      <c r="NYW75" s="452"/>
      <c r="NYX75" s="453"/>
      <c r="NYY75" s="452"/>
      <c r="NYZ75" s="452"/>
      <c r="NZB75" s="452"/>
      <c r="NZC75" s="452"/>
      <c r="NZD75" s="453"/>
      <c r="NZE75" s="452"/>
      <c r="NZF75" s="452"/>
      <c r="NZH75" s="452"/>
      <c r="NZI75" s="452"/>
      <c r="NZJ75" s="453"/>
      <c r="NZK75" s="452"/>
      <c r="NZL75" s="452"/>
      <c r="NZN75" s="452"/>
      <c r="NZO75" s="452"/>
      <c r="NZP75" s="453"/>
      <c r="NZQ75" s="452"/>
      <c r="NZR75" s="452"/>
      <c r="NZT75" s="452"/>
      <c r="NZU75" s="452"/>
      <c r="NZV75" s="453"/>
      <c r="NZW75" s="452"/>
      <c r="NZX75" s="452"/>
      <c r="NZZ75" s="452"/>
      <c r="OAA75" s="452"/>
      <c r="OAB75" s="453"/>
      <c r="OAC75" s="452"/>
      <c r="OAD75" s="452"/>
      <c r="OAF75" s="452"/>
      <c r="OAG75" s="452"/>
      <c r="OAH75" s="453"/>
      <c r="OAI75" s="452"/>
      <c r="OAJ75" s="452"/>
      <c r="OAL75" s="452"/>
      <c r="OAM75" s="452"/>
      <c r="OAN75" s="453"/>
      <c r="OAO75" s="452"/>
      <c r="OAP75" s="452"/>
      <c r="OAR75" s="452"/>
      <c r="OAS75" s="452"/>
      <c r="OAT75" s="453"/>
      <c r="OAU75" s="452"/>
      <c r="OAV75" s="452"/>
      <c r="OAX75" s="452"/>
      <c r="OAY75" s="452"/>
      <c r="OAZ75" s="453"/>
      <c r="OBA75" s="452"/>
      <c r="OBB75" s="452"/>
      <c r="OBD75" s="452"/>
      <c r="OBE75" s="452"/>
      <c r="OBF75" s="453"/>
      <c r="OBG75" s="452"/>
      <c r="OBH75" s="452"/>
      <c r="OBJ75" s="452"/>
      <c r="OBK75" s="452"/>
      <c r="OBL75" s="453"/>
      <c r="OBM75" s="452"/>
      <c r="OBN75" s="452"/>
      <c r="OBP75" s="452"/>
      <c r="OBQ75" s="452"/>
      <c r="OBR75" s="453"/>
      <c r="OBS75" s="452"/>
      <c r="OBT75" s="452"/>
      <c r="OBV75" s="452"/>
      <c r="OBW75" s="452"/>
      <c r="OBX75" s="453"/>
      <c r="OBY75" s="452"/>
      <c r="OBZ75" s="452"/>
      <c r="OCB75" s="452"/>
      <c r="OCC75" s="452"/>
      <c r="OCD75" s="453"/>
      <c r="OCE75" s="452"/>
      <c r="OCF75" s="452"/>
      <c r="OCH75" s="452"/>
      <c r="OCI75" s="452"/>
      <c r="OCJ75" s="453"/>
      <c r="OCK75" s="452"/>
      <c r="OCL75" s="452"/>
      <c r="OCN75" s="452"/>
      <c r="OCO75" s="452"/>
      <c r="OCP75" s="453"/>
      <c r="OCQ75" s="452"/>
      <c r="OCR75" s="452"/>
      <c r="OCT75" s="452"/>
      <c r="OCU75" s="452"/>
      <c r="OCV75" s="453"/>
      <c r="OCW75" s="452"/>
      <c r="OCX75" s="452"/>
      <c r="OCZ75" s="452"/>
      <c r="ODA75" s="452"/>
      <c r="ODB75" s="453"/>
      <c r="ODC75" s="452"/>
      <c r="ODD75" s="452"/>
      <c r="ODF75" s="452"/>
      <c r="ODG75" s="452"/>
      <c r="ODH75" s="453"/>
      <c r="ODI75" s="452"/>
      <c r="ODJ75" s="452"/>
      <c r="ODL75" s="452"/>
      <c r="ODM75" s="452"/>
      <c r="ODN75" s="453"/>
      <c r="ODO75" s="452"/>
      <c r="ODP75" s="452"/>
      <c r="ODR75" s="452"/>
      <c r="ODS75" s="452"/>
      <c r="ODT75" s="453"/>
      <c r="ODU75" s="452"/>
      <c r="ODV75" s="452"/>
      <c r="ODX75" s="452"/>
      <c r="ODY75" s="452"/>
      <c r="ODZ75" s="453"/>
      <c r="OEA75" s="452"/>
      <c r="OEB75" s="452"/>
      <c r="OED75" s="452"/>
      <c r="OEE75" s="452"/>
      <c r="OEF75" s="453"/>
      <c r="OEG75" s="452"/>
      <c r="OEH75" s="452"/>
      <c r="OEJ75" s="452"/>
      <c r="OEK75" s="452"/>
      <c r="OEL75" s="453"/>
      <c r="OEM75" s="452"/>
      <c r="OEN75" s="452"/>
      <c r="OEP75" s="452"/>
      <c r="OEQ75" s="452"/>
      <c r="OER75" s="453"/>
      <c r="OES75" s="452"/>
      <c r="OET75" s="452"/>
      <c r="OEV75" s="452"/>
      <c r="OEW75" s="452"/>
      <c r="OEX75" s="453"/>
      <c r="OEY75" s="452"/>
      <c r="OEZ75" s="452"/>
      <c r="OFB75" s="452"/>
      <c r="OFC75" s="452"/>
      <c r="OFD75" s="453"/>
      <c r="OFE75" s="452"/>
      <c r="OFF75" s="452"/>
      <c r="OFH75" s="452"/>
      <c r="OFI75" s="452"/>
      <c r="OFJ75" s="453"/>
      <c r="OFK75" s="452"/>
      <c r="OFL75" s="452"/>
      <c r="OFN75" s="452"/>
      <c r="OFO75" s="452"/>
      <c r="OFP75" s="453"/>
      <c r="OFQ75" s="452"/>
      <c r="OFR75" s="452"/>
      <c r="OFT75" s="452"/>
      <c r="OFU75" s="452"/>
      <c r="OFV75" s="453"/>
      <c r="OFW75" s="452"/>
      <c r="OFX75" s="452"/>
      <c r="OFZ75" s="452"/>
      <c r="OGA75" s="452"/>
      <c r="OGB75" s="453"/>
      <c r="OGC75" s="452"/>
      <c r="OGD75" s="452"/>
      <c r="OGF75" s="452"/>
      <c r="OGG75" s="452"/>
      <c r="OGH75" s="453"/>
      <c r="OGI75" s="452"/>
      <c r="OGJ75" s="452"/>
      <c r="OGL75" s="452"/>
      <c r="OGM75" s="452"/>
      <c r="OGN75" s="453"/>
      <c r="OGO75" s="452"/>
      <c r="OGP75" s="452"/>
      <c r="OGR75" s="452"/>
      <c r="OGS75" s="452"/>
      <c r="OGT75" s="453"/>
      <c r="OGU75" s="452"/>
      <c r="OGV75" s="452"/>
      <c r="OGX75" s="452"/>
      <c r="OGY75" s="452"/>
      <c r="OGZ75" s="453"/>
      <c r="OHA75" s="452"/>
      <c r="OHB75" s="452"/>
      <c r="OHD75" s="452"/>
      <c r="OHE75" s="452"/>
      <c r="OHF75" s="453"/>
      <c r="OHG75" s="452"/>
      <c r="OHH75" s="452"/>
      <c r="OHJ75" s="452"/>
      <c r="OHK75" s="452"/>
      <c r="OHL75" s="453"/>
      <c r="OHM75" s="452"/>
      <c r="OHN75" s="452"/>
      <c r="OHP75" s="452"/>
      <c r="OHQ75" s="452"/>
      <c r="OHR75" s="453"/>
      <c r="OHS75" s="452"/>
      <c r="OHT75" s="452"/>
      <c r="OHV75" s="452"/>
      <c r="OHW75" s="452"/>
      <c r="OHX75" s="453"/>
      <c r="OHY75" s="452"/>
      <c r="OHZ75" s="452"/>
      <c r="OIB75" s="452"/>
      <c r="OIC75" s="452"/>
      <c r="OID75" s="453"/>
      <c r="OIE75" s="452"/>
      <c r="OIF75" s="452"/>
      <c r="OIH75" s="452"/>
      <c r="OII75" s="452"/>
      <c r="OIJ75" s="453"/>
      <c r="OIK75" s="452"/>
      <c r="OIL75" s="452"/>
      <c r="OIN75" s="452"/>
      <c r="OIO75" s="452"/>
      <c r="OIP75" s="453"/>
      <c r="OIQ75" s="452"/>
      <c r="OIR75" s="452"/>
      <c r="OIT75" s="452"/>
      <c r="OIU75" s="452"/>
      <c r="OIV75" s="453"/>
      <c r="OIW75" s="452"/>
      <c r="OIX75" s="452"/>
      <c r="OIZ75" s="452"/>
      <c r="OJA75" s="452"/>
      <c r="OJB75" s="453"/>
      <c r="OJC75" s="452"/>
      <c r="OJD75" s="452"/>
      <c r="OJF75" s="452"/>
      <c r="OJG75" s="452"/>
      <c r="OJH75" s="453"/>
      <c r="OJI75" s="452"/>
      <c r="OJJ75" s="452"/>
      <c r="OJL75" s="452"/>
      <c r="OJM75" s="452"/>
      <c r="OJN75" s="453"/>
      <c r="OJO75" s="452"/>
      <c r="OJP75" s="452"/>
      <c r="OJR75" s="452"/>
      <c r="OJS75" s="452"/>
      <c r="OJT75" s="453"/>
      <c r="OJU75" s="452"/>
      <c r="OJV75" s="452"/>
      <c r="OJX75" s="452"/>
      <c r="OJY75" s="452"/>
      <c r="OJZ75" s="453"/>
      <c r="OKA75" s="452"/>
      <c r="OKB75" s="452"/>
      <c r="OKD75" s="452"/>
      <c r="OKE75" s="452"/>
      <c r="OKF75" s="453"/>
      <c r="OKG75" s="452"/>
      <c r="OKH75" s="452"/>
      <c r="OKJ75" s="452"/>
      <c r="OKK75" s="452"/>
      <c r="OKL75" s="453"/>
      <c r="OKM75" s="452"/>
      <c r="OKN75" s="452"/>
      <c r="OKP75" s="452"/>
      <c r="OKQ75" s="452"/>
      <c r="OKR75" s="453"/>
      <c r="OKS75" s="452"/>
      <c r="OKT75" s="452"/>
      <c r="OKV75" s="452"/>
      <c r="OKW75" s="452"/>
      <c r="OKX75" s="453"/>
      <c r="OKY75" s="452"/>
      <c r="OKZ75" s="452"/>
      <c r="OLB75" s="452"/>
      <c r="OLC75" s="452"/>
      <c r="OLD75" s="453"/>
      <c r="OLE75" s="452"/>
      <c r="OLF75" s="452"/>
      <c r="OLH75" s="452"/>
      <c r="OLI75" s="452"/>
      <c r="OLJ75" s="453"/>
      <c r="OLK75" s="452"/>
      <c r="OLL75" s="452"/>
      <c r="OLN75" s="452"/>
      <c r="OLO75" s="452"/>
      <c r="OLP75" s="453"/>
      <c r="OLQ75" s="452"/>
      <c r="OLR75" s="452"/>
      <c r="OLT75" s="452"/>
      <c r="OLU75" s="452"/>
      <c r="OLV75" s="453"/>
      <c r="OLW75" s="452"/>
      <c r="OLX75" s="452"/>
      <c r="OLZ75" s="452"/>
      <c r="OMA75" s="452"/>
      <c r="OMB75" s="453"/>
      <c r="OMC75" s="452"/>
      <c r="OMD75" s="452"/>
      <c r="OMF75" s="452"/>
      <c r="OMG75" s="452"/>
      <c r="OMH75" s="453"/>
      <c r="OMI75" s="452"/>
      <c r="OMJ75" s="452"/>
      <c r="OML75" s="452"/>
      <c r="OMM75" s="452"/>
      <c r="OMN75" s="453"/>
      <c r="OMO75" s="452"/>
      <c r="OMP75" s="452"/>
      <c r="OMR75" s="452"/>
      <c r="OMS75" s="452"/>
      <c r="OMT75" s="453"/>
      <c r="OMU75" s="452"/>
      <c r="OMV75" s="452"/>
      <c r="OMX75" s="452"/>
      <c r="OMY75" s="452"/>
      <c r="OMZ75" s="453"/>
      <c r="ONA75" s="452"/>
      <c r="ONB75" s="452"/>
      <c r="OND75" s="452"/>
      <c r="ONE75" s="452"/>
      <c r="ONF75" s="453"/>
      <c r="ONG75" s="452"/>
      <c r="ONH75" s="452"/>
      <c r="ONJ75" s="452"/>
      <c r="ONK75" s="452"/>
      <c r="ONL75" s="453"/>
      <c r="ONM75" s="452"/>
      <c r="ONN75" s="452"/>
      <c r="ONP75" s="452"/>
      <c r="ONQ75" s="452"/>
      <c r="ONR75" s="453"/>
      <c r="ONS75" s="452"/>
      <c r="ONT75" s="452"/>
      <c r="ONV75" s="452"/>
      <c r="ONW75" s="452"/>
      <c r="ONX75" s="453"/>
      <c r="ONY75" s="452"/>
      <c r="ONZ75" s="452"/>
      <c r="OOB75" s="452"/>
      <c r="OOC75" s="452"/>
      <c r="OOD75" s="453"/>
      <c r="OOE75" s="452"/>
      <c r="OOF75" s="452"/>
      <c r="OOH75" s="452"/>
      <c r="OOI75" s="452"/>
      <c r="OOJ75" s="453"/>
      <c r="OOK75" s="452"/>
      <c r="OOL75" s="452"/>
      <c r="OON75" s="452"/>
      <c r="OOO75" s="452"/>
      <c r="OOP75" s="453"/>
      <c r="OOQ75" s="452"/>
      <c r="OOR75" s="452"/>
      <c r="OOT75" s="452"/>
      <c r="OOU75" s="452"/>
      <c r="OOV75" s="453"/>
      <c r="OOW75" s="452"/>
      <c r="OOX75" s="452"/>
      <c r="OOZ75" s="452"/>
      <c r="OPA75" s="452"/>
      <c r="OPB75" s="453"/>
      <c r="OPC75" s="452"/>
      <c r="OPD75" s="452"/>
      <c r="OPF75" s="452"/>
      <c r="OPG75" s="452"/>
      <c r="OPH75" s="453"/>
      <c r="OPI75" s="452"/>
      <c r="OPJ75" s="452"/>
      <c r="OPL75" s="452"/>
      <c r="OPM75" s="452"/>
      <c r="OPN75" s="453"/>
      <c r="OPO75" s="452"/>
      <c r="OPP75" s="452"/>
      <c r="OPR75" s="452"/>
      <c r="OPS75" s="452"/>
      <c r="OPT75" s="453"/>
      <c r="OPU75" s="452"/>
      <c r="OPV75" s="452"/>
      <c r="OPX75" s="452"/>
      <c r="OPY75" s="452"/>
      <c r="OPZ75" s="453"/>
      <c r="OQA75" s="452"/>
      <c r="OQB75" s="452"/>
      <c r="OQD75" s="452"/>
      <c r="OQE75" s="452"/>
      <c r="OQF75" s="453"/>
      <c r="OQG75" s="452"/>
      <c r="OQH75" s="452"/>
      <c r="OQJ75" s="452"/>
      <c r="OQK75" s="452"/>
      <c r="OQL75" s="453"/>
      <c r="OQM75" s="452"/>
      <c r="OQN75" s="452"/>
      <c r="OQP75" s="452"/>
      <c r="OQQ75" s="452"/>
      <c r="OQR75" s="453"/>
      <c r="OQS75" s="452"/>
      <c r="OQT75" s="452"/>
      <c r="OQV75" s="452"/>
      <c r="OQW75" s="452"/>
      <c r="OQX75" s="453"/>
      <c r="OQY75" s="452"/>
      <c r="OQZ75" s="452"/>
      <c r="ORB75" s="452"/>
      <c r="ORC75" s="452"/>
      <c r="ORD75" s="453"/>
      <c r="ORE75" s="452"/>
      <c r="ORF75" s="452"/>
      <c r="ORH75" s="452"/>
      <c r="ORI75" s="452"/>
      <c r="ORJ75" s="453"/>
      <c r="ORK75" s="452"/>
      <c r="ORL75" s="452"/>
      <c r="ORN75" s="452"/>
      <c r="ORO75" s="452"/>
      <c r="ORP75" s="453"/>
      <c r="ORQ75" s="452"/>
      <c r="ORR75" s="452"/>
      <c r="ORT75" s="452"/>
      <c r="ORU75" s="452"/>
      <c r="ORV75" s="453"/>
      <c r="ORW75" s="452"/>
      <c r="ORX75" s="452"/>
      <c r="ORZ75" s="452"/>
      <c r="OSA75" s="452"/>
      <c r="OSB75" s="453"/>
      <c r="OSC75" s="452"/>
      <c r="OSD75" s="452"/>
      <c r="OSF75" s="452"/>
      <c r="OSG75" s="452"/>
      <c r="OSH75" s="453"/>
      <c r="OSI75" s="452"/>
      <c r="OSJ75" s="452"/>
      <c r="OSL75" s="452"/>
      <c r="OSM75" s="452"/>
      <c r="OSN75" s="453"/>
      <c r="OSO75" s="452"/>
      <c r="OSP75" s="452"/>
      <c r="OSR75" s="452"/>
      <c r="OSS75" s="452"/>
      <c r="OST75" s="453"/>
      <c r="OSU75" s="452"/>
      <c r="OSV75" s="452"/>
      <c r="OSX75" s="452"/>
      <c r="OSY75" s="452"/>
      <c r="OSZ75" s="453"/>
      <c r="OTA75" s="452"/>
      <c r="OTB75" s="452"/>
      <c r="OTD75" s="452"/>
      <c r="OTE75" s="452"/>
      <c r="OTF75" s="453"/>
      <c r="OTG75" s="452"/>
      <c r="OTH75" s="452"/>
      <c r="OTJ75" s="452"/>
      <c r="OTK75" s="452"/>
      <c r="OTL75" s="453"/>
      <c r="OTM75" s="452"/>
      <c r="OTN75" s="452"/>
      <c r="OTP75" s="452"/>
      <c r="OTQ75" s="452"/>
      <c r="OTR75" s="453"/>
      <c r="OTS75" s="452"/>
      <c r="OTT75" s="452"/>
      <c r="OTV75" s="452"/>
      <c r="OTW75" s="452"/>
      <c r="OTX75" s="453"/>
      <c r="OTY75" s="452"/>
      <c r="OTZ75" s="452"/>
      <c r="OUB75" s="452"/>
      <c r="OUC75" s="452"/>
      <c r="OUD75" s="453"/>
      <c r="OUE75" s="452"/>
      <c r="OUF75" s="452"/>
      <c r="OUH75" s="452"/>
      <c r="OUI75" s="452"/>
      <c r="OUJ75" s="453"/>
      <c r="OUK75" s="452"/>
      <c r="OUL75" s="452"/>
      <c r="OUN75" s="452"/>
      <c r="OUO75" s="452"/>
      <c r="OUP75" s="453"/>
      <c r="OUQ75" s="452"/>
      <c r="OUR75" s="452"/>
      <c r="OUT75" s="452"/>
      <c r="OUU75" s="452"/>
      <c r="OUV75" s="453"/>
      <c r="OUW75" s="452"/>
      <c r="OUX75" s="452"/>
      <c r="OUZ75" s="452"/>
      <c r="OVA75" s="452"/>
      <c r="OVB75" s="453"/>
      <c r="OVC75" s="452"/>
      <c r="OVD75" s="452"/>
      <c r="OVF75" s="452"/>
      <c r="OVG75" s="452"/>
      <c r="OVH75" s="453"/>
      <c r="OVI75" s="452"/>
      <c r="OVJ75" s="452"/>
      <c r="OVL75" s="452"/>
      <c r="OVM75" s="452"/>
      <c r="OVN75" s="453"/>
      <c r="OVO75" s="452"/>
      <c r="OVP75" s="452"/>
      <c r="OVR75" s="452"/>
      <c r="OVS75" s="452"/>
      <c r="OVT75" s="453"/>
      <c r="OVU75" s="452"/>
      <c r="OVV75" s="452"/>
      <c r="OVX75" s="452"/>
      <c r="OVY75" s="452"/>
      <c r="OVZ75" s="453"/>
      <c r="OWA75" s="452"/>
      <c r="OWB75" s="452"/>
      <c r="OWD75" s="452"/>
      <c r="OWE75" s="452"/>
      <c r="OWF75" s="453"/>
      <c r="OWG75" s="452"/>
      <c r="OWH75" s="452"/>
      <c r="OWJ75" s="452"/>
      <c r="OWK75" s="452"/>
      <c r="OWL75" s="453"/>
      <c r="OWM75" s="452"/>
      <c r="OWN75" s="452"/>
      <c r="OWP75" s="452"/>
      <c r="OWQ75" s="452"/>
      <c r="OWR75" s="453"/>
      <c r="OWS75" s="452"/>
      <c r="OWT75" s="452"/>
      <c r="OWV75" s="452"/>
      <c r="OWW75" s="452"/>
      <c r="OWX75" s="453"/>
      <c r="OWY75" s="452"/>
      <c r="OWZ75" s="452"/>
      <c r="OXB75" s="452"/>
      <c r="OXC75" s="452"/>
      <c r="OXD75" s="453"/>
      <c r="OXE75" s="452"/>
      <c r="OXF75" s="452"/>
      <c r="OXH75" s="452"/>
      <c r="OXI75" s="452"/>
      <c r="OXJ75" s="453"/>
      <c r="OXK75" s="452"/>
      <c r="OXL75" s="452"/>
      <c r="OXN75" s="452"/>
      <c r="OXO75" s="452"/>
      <c r="OXP75" s="453"/>
      <c r="OXQ75" s="452"/>
      <c r="OXR75" s="452"/>
      <c r="OXT75" s="452"/>
      <c r="OXU75" s="452"/>
      <c r="OXV75" s="453"/>
      <c r="OXW75" s="452"/>
      <c r="OXX75" s="452"/>
      <c r="OXZ75" s="452"/>
      <c r="OYA75" s="452"/>
      <c r="OYB75" s="453"/>
      <c r="OYC75" s="452"/>
      <c r="OYD75" s="452"/>
      <c r="OYF75" s="452"/>
      <c r="OYG75" s="452"/>
      <c r="OYH75" s="453"/>
      <c r="OYI75" s="452"/>
      <c r="OYJ75" s="452"/>
      <c r="OYL75" s="452"/>
      <c r="OYM75" s="452"/>
      <c r="OYN75" s="453"/>
      <c r="OYO75" s="452"/>
      <c r="OYP75" s="452"/>
      <c r="OYR75" s="452"/>
      <c r="OYS75" s="452"/>
      <c r="OYT75" s="453"/>
      <c r="OYU75" s="452"/>
      <c r="OYV75" s="452"/>
      <c r="OYX75" s="452"/>
      <c r="OYY75" s="452"/>
      <c r="OYZ75" s="453"/>
      <c r="OZA75" s="452"/>
      <c r="OZB75" s="452"/>
      <c r="OZD75" s="452"/>
      <c r="OZE75" s="452"/>
      <c r="OZF75" s="453"/>
      <c r="OZG75" s="452"/>
      <c r="OZH75" s="452"/>
      <c r="OZJ75" s="452"/>
      <c r="OZK75" s="452"/>
      <c r="OZL75" s="453"/>
      <c r="OZM75" s="452"/>
      <c r="OZN75" s="452"/>
      <c r="OZP75" s="452"/>
      <c r="OZQ75" s="452"/>
      <c r="OZR75" s="453"/>
      <c r="OZS75" s="452"/>
      <c r="OZT75" s="452"/>
      <c r="OZV75" s="452"/>
      <c r="OZW75" s="452"/>
      <c r="OZX75" s="453"/>
      <c r="OZY75" s="452"/>
      <c r="OZZ75" s="452"/>
      <c r="PAB75" s="452"/>
      <c r="PAC75" s="452"/>
      <c r="PAD75" s="453"/>
      <c r="PAE75" s="452"/>
      <c r="PAF75" s="452"/>
      <c r="PAH75" s="452"/>
      <c r="PAI75" s="452"/>
      <c r="PAJ75" s="453"/>
      <c r="PAK75" s="452"/>
      <c r="PAL75" s="452"/>
      <c r="PAN75" s="452"/>
      <c r="PAO75" s="452"/>
      <c r="PAP75" s="453"/>
      <c r="PAQ75" s="452"/>
      <c r="PAR75" s="452"/>
      <c r="PAT75" s="452"/>
      <c r="PAU75" s="452"/>
      <c r="PAV75" s="453"/>
      <c r="PAW75" s="452"/>
      <c r="PAX75" s="452"/>
      <c r="PAZ75" s="452"/>
      <c r="PBA75" s="452"/>
      <c r="PBB75" s="453"/>
      <c r="PBC75" s="452"/>
      <c r="PBD75" s="452"/>
      <c r="PBF75" s="452"/>
      <c r="PBG75" s="452"/>
      <c r="PBH75" s="453"/>
      <c r="PBI75" s="452"/>
      <c r="PBJ75" s="452"/>
      <c r="PBL75" s="452"/>
      <c r="PBM75" s="452"/>
      <c r="PBN75" s="453"/>
      <c r="PBO75" s="452"/>
      <c r="PBP75" s="452"/>
      <c r="PBR75" s="452"/>
      <c r="PBS75" s="452"/>
      <c r="PBT75" s="453"/>
      <c r="PBU75" s="452"/>
      <c r="PBV75" s="452"/>
      <c r="PBX75" s="452"/>
      <c r="PBY75" s="452"/>
      <c r="PBZ75" s="453"/>
      <c r="PCA75" s="452"/>
      <c r="PCB75" s="452"/>
      <c r="PCD75" s="452"/>
      <c r="PCE75" s="452"/>
      <c r="PCF75" s="453"/>
      <c r="PCG75" s="452"/>
      <c r="PCH75" s="452"/>
      <c r="PCJ75" s="452"/>
      <c r="PCK75" s="452"/>
      <c r="PCL75" s="453"/>
      <c r="PCM75" s="452"/>
      <c r="PCN75" s="452"/>
      <c r="PCP75" s="452"/>
      <c r="PCQ75" s="452"/>
      <c r="PCR75" s="453"/>
      <c r="PCS75" s="452"/>
      <c r="PCT75" s="452"/>
      <c r="PCV75" s="452"/>
      <c r="PCW75" s="452"/>
      <c r="PCX75" s="453"/>
      <c r="PCY75" s="452"/>
      <c r="PCZ75" s="452"/>
      <c r="PDB75" s="452"/>
      <c r="PDC75" s="452"/>
      <c r="PDD75" s="453"/>
      <c r="PDE75" s="452"/>
      <c r="PDF75" s="452"/>
      <c r="PDH75" s="452"/>
      <c r="PDI75" s="452"/>
      <c r="PDJ75" s="453"/>
      <c r="PDK75" s="452"/>
      <c r="PDL75" s="452"/>
      <c r="PDN75" s="452"/>
      <c r="PDO75" s="452"/>
      <c r="PDP75" s="453"/>
      <c r="PDQ75" s="452"/>
      <c r="PDR75" s="452"/>
      <c r="PDT75" s="452"/>
      <c r="PDU75" s="452"/>
      <c r="PDV75" s="453"/>
      <c r="PDW75" s="452"/>
      <c r="PDX75" s="452"/>
      <c r="PDZ75" s="452"/>
      <c r="PEA75" s="452"/>
      <c r="PEB75" s="453"/>
      <c r="PEC75" s="452"/>
      <c r="PED75" s="452"/>
      <c r="PEF75" s="452"/>
      <c r="PEG75" s="452"/>
      <c r="PEH75" s="453"/>
      <c r="PEI75" s="452"/>
      <c r="PEJ75" s="452"/>
      <c r="PEL75" s="452"/>
      <c r="PEM75" s="452"/>
      <c r="PEN75" s="453"/>
      <c r="PEO75" s="452"/>
      <c r="PEP75" s="452"/>
      <c r="PER75" s="452"/>
      <c r="PES75" s="452"/>
      <c r="PET75" s="453"/>
      <c r="PEU75" s="452"/>
      <c r="PEV75" s="452"/>
      <c r="PEX75" s="452"/>
      <c r="PEY75" s="452"/>
      <c r="PEZ75" s="453"/>
      <c r="PFA75" s="452"/>
      <c r="PFB75" s="452"/>
      <c r="PFD75" s="452"/>
      <c r="PFE75" s="452"/>
      <c r="PFF75" s="453"/>
      <c r="PFG75" s="452"/>
      <c r="PFH75" s="452"/>
      <c r="PFJ75" s="452"/>
      <c r="PFK75" s="452"/>
      <c r="PFL75" s="453"/>
      <c r="PFM75" s="452"/>
      <c r="PFN75" s="452"/>
      <c r="PFP75" s="452"/>
      <c r="PFQ75" s="452"/>
      <c r="PFR75" s="453"/>
      <c r="PFS75" s="452"/>
      <c r="PFT75" s="452"/>
      <c r="PFV75" s="452"/>
      <c r="PFW75" s="452"/>
      <c r="PFX75" s="453"/>
      <c r="PFY75" s="452"/>
      <c r="PFZ75" s="452"/>
      <c r="PGB75" s="452"/>
      <c r="PGC75" s="452"/>
      <c r="PGD75" s="453"/>
      <c r="PGE75" s="452"/>
      <c r="PGF75" s="452"/>
      <c r="PGH75" s="452"/>
      <c r="PGI75" s="452"/>
      <c r="PGJ75" s="453"/>
      <c r="PGK75" s="452"/>
      <c r="PGL75" s="452"/>
      <c r="PGN75" s="452"/>
      <c r="PGO75" s="452"/>
      <c r="PGP75" s="453"/>
      <c r="PGQ75" s="452"/>
      <c r="PGR75" s="452"/>
      <c r="PGT75" s="452"/>
      <c r="PGU75" s="452"/>
      <c r="PGV75" s="453"/>
      <c r="PGW75" s="452"/>
      <c r="PGX75" s="452"/>
      <c r="PGZ75" s="452"/>
      <c r="PHA75" s="452"/>
      <c r="PHB75" s="453"/>
      <c r="PHC75" s="452"/>
      <c r="PHD75" s="452"/>
      <c r="PHF75" s="452"/>
      <c r="PHG75" s="452"/>
      <c r="PHH75" s="453"/>
      <c r="PHI75" s="452"/>
      <c r="PHJ75" s="452"/>
      <c r="PHL75" s="452"/>
      <c r="PHM75" s="452"/>
      <c r="PHN75" s="453"/>
      <c r="PHO75" s="452"/>
      <c r="PHP75" s="452"/>
      <c r="PHR75" s="452"/>
      <c r="PHS75" s="452"/>
      <c r="PHT75" s="453"/>
      <c r="PHU75" s="452"/>
      <c r="PHV75" s="452"/>
      <c r="PHX75" s="452"/>
      <c r="PHY75" s="452"/>
      <c r="PHZ75" s="453"/>
      <c r="PIA75" s="452"/>
      <c r="PIB75" s="452"/>
      <c r="PID75" s="452"/>
      <c r="PIE75" s="452"/>
      <c r="PIF75" s="453"/>
      <c r="PIG75" s="452"/>
      <c r="PIH75" s="452"/>
      <c r="PIJ75" s="452"/>
      <c r="PIK75" s="452"/>
      <c r="PIL75" s="453"/>
      <c r="PIM75" s="452"/>
      <c r="PIN75" s="452"/>
      <c r="PIP75" s="452"/>
      <c r="PIQ75" s="452"/>
      <c r="PIR75" s="453"/>
      <c r="PIS75" s="452"/>
      <c r="PIT75" s="452"/>
      <c r="PIV75" s="452"/>
      <c r="PIW75" s="452"/>
      <c r="PIX75" s="453"/>
      <c r="PIY75" s="452"/>
      <c r="PIZ75" s="452"/>
      <c r="PJB75" s="452"/>
      <c r="PJC75" s="452"/>
      <c r="PJD75" s="453"/>
      <c r="PJE75" s="452"/>
      <c r="PJF75" s="452"/>
      <c r="PJH75" s="452"/>
      <c r="PJI75" s="452"/>
      <c r="PJJ75" s="453"/>
      <c r="PJK75" s="452"/>
      <c r="PJL75" s="452"/>
      <c r="PJN75" s="452"/>
      <c r="PJO75" s="452"/>
      <c r="PJP75" s="453"/>
      <c r="PJQ75" s="452"/>
      <c r="PJR75" s="452"/>
      <c r="PJT75" s="452"/>
      <c r="PJU75" s="452"/>
      <c r="PJV75" s="453"/>
      <c r="PJW75" s="452"/>
      <c r="PJX75" s="452"/>
      <c r="PJZ75" s="452"/>
      <c r="PKA75" s="452"/>
      <c r="PKB75" s="453"/>
      <c r="PKC75" s="452"/>
      <c r="PKD75" s="452"/>
      <c r="PKF75" s="452"/>
      <c r="PKG75" s="452"/>
      <c r="PKH75" s="453"/>
      <c r="PKI75" s="452"/>
      <c r="PKJ75" s="452"/>
      <c r="PKL75" s="452"/>
      <c r="PKM75" s="452"/>
      <c r="PKN75" s="453"/>
      <c r="PKO75" s="452"/>
      <c r="PKP75" s="452"/>
      <c r="PKR75" s="452"/>
      <c r="PKS75" s="452"/>
      <c r="PKT75" s="453"/>
      <c r="PKU75" s="452"/>
      <c r="PKV75" s="452"/>
      <c r="PKX75" s="452"/>
      <c r="PKY75" s="452"/>
      <c r="PKZ75" s="453"/>
      <c r="PLA75" s="452"/>
      <c r="PLB75" s="452"/>
      <c r="PLD75" s="452"/>
      <c r="PLE75" s="452"/>
      <c r="PLF75" s="453"/>
      <c r="PLG75" s="452"/>
      <c r="PLH75" s="452"/>
      <c r="PLJ75" s="452"/>
      <c r="PLK75" s="452"/>
      <c r="PLL75" s="453"/>
      <c r="PLM75" s="452"/>
      <c r="PLN75" s="452"/>
      <c r="PLP75" s="452"/>
      <c r="PLQ75" s="452"/>
      <c r="PLR75" s="453"/>
      <c r="PLS75" s="452"/>
      <c r="PLT75" s="452"/>
      <c r="PLV75" s="452"/>
      <c r="PLW75" s="452"/>
      <c r="PLX75" s="453"/>
      <c r="PLY75" s="452"/>
      <c r="PLZ75" s="452"/>
      <c r="PMB75" s="452"/>
      <c r="PMC75" s="452"/>
      <c r="PMD75" s="453"/>
      <c r="PME75" s="452"/>
      <c r="PMF75" s="452"/>
      <c r="PMH75" s="452"/>
      <c r="PMI75" s="452"/>
      <c r="PMJ75" s="453"/>
      <c r="PMK75" s="452"/>
      <c r="PML75" s="452"/>
      <c r="PMN75" s="452"/>
      <c r="PMO75" s="452"/>
      <c r="PMP75" s="453"/>
      <c r="PMQ75" s="452"/>
      <c r="PMR75" s="452"/>
      <c r="PMT75" s="452"/>
      <c r="PMU75" s="452"/>
      <c r="PMV75" s="453"/>
      <c r="PMW75" s="452"/>
      <c r="PMX75" s="452"/>
      <c r="PMZ75" s="452"/>
      <c r="PNA75" s="452"/>
      <c r="PNB75" s="453"/>
      <c r="PNC75" s="452"/>
      <c r="PND75" s="452"/>
      <c r="PNF75" s="452"/>
      <c r="PNG75" s="452"/>
      <c r="PNH75" s="453"/>
      <c r="PNI75" s="452"/>
      <c r="PNJ75" s="452"/>
      <c r="PNL75" s="452"/>
      <c r="PNM75" s="452"/>
      <c r="PNN75" s="453"/>
      <c r="PNO75" s="452"/>
      <c r="PNP75" s="452"/>
      <c r="PNR75" s="452"/>
      <c r="PNS75" s="452"/>
      <c r="PNT75" s="453"/>
      <c r="PNU75" s="452"/>
      <c r="PNV75" s="452"/>
      <c r="PNX75" s="452"/>
      <c r="PNY75" s="452"/>
      <c r="PNZ75" s="453"/>
      <c r="POA75" s="452"/>
      <c r="POB75" s="452"/>
      <c r="POD75" s="452"/>
      <c r="POE75" s="452"/>
      <c r="POF75" s="453"/>
      <c r="POG75" s="452"/>
      <c r="POH75" s="452"/>
      <c r="POJ75" s="452"/>
      <c r="POK75" s="452"/>
      <c r="POL75" s="453"/>
      <c r="POM75" s="452"/>
      <c r="PON75" s="452"/>
      <c r="POP75" s="452"/>
      <c r="POQ75" s="452"/>
      <c r="POR75" s="453"/>
      <c r="POS75" s="452"/>
      <c r="POT75" s="452"/>
      <c r="POV75" s="452"/>
      <c r="POW75" s="452"/>
      <c r="POX75" s="453"/>
      <c r="POY75" s="452"/>
      <c r="POZ75" s="452"/>
      <c r="PPB75" s="452"/>
      <c r="PPC75" s="452"/>
      <c r="PPD75" s="453"/>
      <c r="PPE75" s="452"/>
      <c r="PPF75" s="452"/>
      <c r="PPH75" s="452"/>
      <c r="PPI75" s="452"/>
      <c r="PPJ75" s="453"/>
      <c r="PPK75" s="452"/>
      <c r="PPL75" s="452"/>
      <c r="PPN75" s="452"/>
      <c r="PPO75" s="452"/>
      <c r="PPP75" s="453"/>
      <c r="PPQ75" s="452"/>
      <c r="PPR75" s="452"/>
      <c r="PPT75" s="452"/>
      <c r="PPU75" s="452"/>
      <c r="PPV75" s="453"/>
      <c r="PPW75" s="452"/>
      <c r="PPX75" s="452"/>
      <c r="PPZ75" s="452"/>
      <c r="PQA75" s="452"/>
      <c r="PQB75" s="453"/>
      <c r="PQC75" s="452"/>
      <c r="PQD75" s="452"/>
      <c r="PQF75" s="452"/>
      <c r="PQG75" s="452"/>
      <c r="PQH75" s="453"/>
      <c r="PQI75" s="452"/>
      <c r="PQJ75" s="452"/>
      <c r="PQL75" s="452"/>
      <c r="PQM75" s="452"/>
      <c r="PQN75" s="453"/>
      <c r="PQO75" s="452"/>
      <c r="PQP75" s="452"/>
      <c r="PQR75" s="452"/>
      <c r="PQS75" s="452"/>
      <c r="PQT75" s="453"/>
      <c r="PQU75" s="452"/>
      <c r="PQV75" s="452"/>
      <c r="PQX75" s="452"/>
      <c r="PQY75" s="452"/>
      <c r="PQZ75" s="453"/>
      <c r="PRA75" s="452"/>
      <c r="PRB75" s="452"/>
      <c r="PRD75" s="452"/>
      <c r="PRE75" s="452"/>
      <c r="PRF75" s="453"/>
      <c r="PRG75" s="452"/>
      <c r="PRH75" s="452"/>
      <c r="PRJ75" s="452"/>
      <c r="PRK75" s="452"/>
      <c r="PRL75" s="453"/>
      <c r="PRM75" s="452"/>
      <c r="PRN75" s="452"/>
      <c r="PRP75" s="452"/>
      <c r="PRQ75" s="452"/>
      <c r="PRR75" s="453"/>
      <c r="PRS75" s="452"/>
      <c r="PRT75" s="452"/>
      <c r="PRV75" s="452"/>
      <c r="PRW75" s="452"/>
      <c r="PRX75" s="453"/>
      <c r="PRY75" s="452"/>
      <c r="PRZ75" s="452"/>
      <c r="PSB75" s="452"/>
      <c r="PSC75" s="452"/>
      <c r="PSD75" s="453"/>
      <c r="PSE75" s="452"/>
      <c r="PSF75" s="452"/>
      <c r="PSH75" s="452"/>
      <c r="PSI75" s="452"/>
      <c r="PSJ75" s="453"/>
      <c r="PSK75" s="452"/>
      <c r="PSL75" s="452"/>
      <c r="PSN75" s="452"/>
      <c r="PSO75" s="452"/>
      <c r="PSP75" s="453"/>
      <c r="PSQ75" s="452"/>
      <c r="PSR75" s="452"/>
      <c r="PST75" s="452"/>
      <c r="PSU75" s="452"/>
      <c r="PSV75" s="453"/>
      <c r="PSW75" s="452"/>
      <c r="PSX75" s="452"/>
      <c r="PSZ75" s="452"/>
      <c r="PTA75" s="452"/>
      <c r="PTB75" s="453"/>
      <c r="PTC75" s="452"/>
      <c r="PTD75" s="452"/>
      <c r="PTF75" s="452"/>
      <c r="PTG75" s="452"/>
      <c r="PTH75" s="453"/>
      <c r="PTI75" s="452"/>
      <c r="PTJ75" s="452"/>
      <c r="PTL75" s="452"/>
      <c r="PTM75" s="452"/>
      <c r="PTN75" s="453"/>
      <c r="PTO75" s="452"/>
      <c r="PTP75" s="452"/>
      <c r="PTR75" s="452"/>
      <c r="PTS75" s="452"/>
      <c r="PTT75" s="453"/>
      <c r="PTU75" s="452"/>
      <c r="PTV75" s="452"/>
      <c r="PTX75" s="452"/>
      <c r="PTY75" s="452"/>
      <c r="PTZ75" s="453"/>
      <c r="PUA75" s="452"/>
      <c r="PUB75" s="452"/>
      <c r="PUD75" s="452"/>
      <c r="PUE75" s="452"/>
      <c r="PUF75" s="453"/>
      <c r="PUG75" s="452"/>
      <c r="PUH75" s="452"/>
      <c r="PUJ75" s="452"/>
      <c r="PUK75" s="452"/>
      <c r="PUL75" s="453"/>
      <c r="PUM75" s="452"/>
      <c r="PUN75" s="452"/>
      <c r="PUP75" s="452"/>
      <c r="PUQ75" s="452"/>
      <c r="PUR75" s="453"/>
      <c r="PUS75" s="452"/>
      <c r="PUT75" s="452"/>
      <c r="PUV75" s="452"/>
      <c r="PUW75" s="452"/>
      <c r="PUX75" s="453"/>
      <c r="PUY75" s="452"/>
      <c r="PUZ75" s="452"/>
      <c r="PVB75" s="452"/>
      <c r="PVC75" s="452"/>
      <c r="PVD75" s="453"/>
      <c r="PVE75" s="452"/>
      <c r="PVF75" s="452"/>
      <c r="PVH75" s="452"/>
      <c r="PVI75" s="452"/>
      <c r="PVJ75" s="453"/>
      <c r="PVK75" s="452"/>
      <c r="PVL75" s="452"/>
      <c r="PVN75" s="452"/>
      <c r="PVO75" s="452"/>
      <c r="PVP75" s="453"/>
      <c r="PVQ75" s="452"/>
      <c r="PVR75" s="452"/>
      <c r="PVT75" s="452"/>
      <c r="PVU75" s="452"/>
      <c r="PVV75" s="453"/>
      <c r="PVW75" s="452"/>
      <c r="PVX75" s="452"/>
      <c r="PVZ75" s="452"/>
      <c r="PWA75" s="452"/>
      <c r="PWB75" s="453"/>
      <c r="PWC75" s="452"/>
      <c r="PWD75" s="452"/>
      <c r="PWF75" s="452"/>
      <c r="PWG75" s="452"/>
      <c r="PWH75" s="453"/>
      <c r="PWI75" s="452"/>
      <c r="PWJ75" s="452"/>
      <c r="PWL75" s="452"/>
      <c r="PWM75" s="452"/>
      <c r="PWN75" s="453"/>
      <c r="PWO75" s="452"/>
      <c r="PWP75" s="452"/>
      <c r="PWR75" s="452"/>
      <c r="PWS75" s="452"/>
      <c r="PWT75" s="453"/>
      <c r="PWU75" s="452"/>
      <c r="PWV75" s="452"/>
      <c r="PWX75" s="452"/>
      <c r="PWY75" s="452"/>
      <c r="PWZ75" s="453"/>
      <c r="PXA75" s="452"/>
      <c r="PXB75" s="452"/>
      <c r="PXD75" s="452"/>
      <c r="PXE75" s="452"/>
      <c r="PXF75" s="453"/>
      <c r="PXG75" s="452"/>
      <c r="PXH75" s="452"/>
      <c r="PXJ75" s="452"/>
      <c r="PXK75" s="452"/>
      <c r="PXL75" s="453"/>
      <c r="PXM75" s="452"/>
      <c r="PXN75" s="452"/>
      <c r="PXP75" s="452"/>
      <c r="PXQ75" s="452"/>
      <c r="PXR75" s="453"/>
      <c r="PXS75" s="452"/>
      <c r="PXT75" s="452"/>
      <c r="PXV75" s="452"/>
      <c r="PXW75" s="452"/>
      <c r="PXX75" s="453"/>
      <c r="PXY75" s="452"/>
      <c r="PXZ75" s="452"/>
      <c r="PYB75" s="452"/>
      <c r="PYC75" s="452"/>
      <c r="PYD75" s="453"/>
      <c r="PYE75" s="452"/>
      <c r="PYF75" s="452"/>
      <c r="PYH75" s="452"/>
      <c r="PYI75" s="452"/>
      <c r="PYJ75" s="453"/>
      <c r="PYK75" s="452"/>
      <c r="PYL75" s="452"/>
      <c r="PYN75" s="452"/>
      <c r="PYO75" s="452"/>
      <c r="PYP75" s="453"/>
      <c r="PYQ75" s="452"/>
      <c r="PYR75" s="452"/>
      <c r="PYT75" s="452"/>
      <c r="PYU75" s="452"/>
      <c r="PYV75" s="453"/>
      <c r="PYW75" s="452"/>
      <c r="PYX75" s="452"/>
      <c r="PYZ75" s="452"/>
      <c r="PZA75" s="452"/>
      <c r="PZB75" s="453"/>
      <c r="PZC75" s="452"/>
      <c r="PZD75" s="452"/>
      <c r="PZF75" s="452"/>
      <c r="PZG75" s="452"/>
      <c r="PZH75" s="453"/>
      <c r="PZI75" s="452"/>
      <c r="PZJ75" s="452"/>
      <c r="PZL75" s="452"/>
      <c r="PZM75" s="452"/>
      <c r="PZN75" s="453"/>
      <c r="PZO75" s="452"/>
      <c r="PZP75" s="452"/>
      <c r="PZR75" s="452"/>
      <c r="PZS75" s="452"/>
      <c r="PZT75" s="453"/>
      <c r="PZU75" s="452"/>
      <c r="PZV75" s="452"/>
      <c r="PZX75" s="452"/>
      <c r="PZY75" s="452"/>
      <c r="PZZ75" s="453"/>
      <c r="QAA75" s="452"/>
      <c r="QAB75" s="452"/>
      <c r="QAD75" s="452"/>
      <c r="QAE75" s="452"/>
      <c r="QAF75" s="453"/>
      <c r="QAG75" s="452"/>
      <c r="QAH75" s="452"/>
      <c r="QAJ75" s="452"/>
      <c r="QAK75" s="452"/>
      <c r="QAL75" s="453"/>
      <c r="QAM75" s="452"/>
      <c r="QAN75" s="452"/>
      <c r="QAP75" s="452"/>
      <c r="QAQ75" s="452"/>
      <c r="QAR75" s="453"/>
      <c r="QAS75" s="452"/>
      <c r="QAT75" s="452"/>
      <c r="QAV75" s="452"/>
      <c r="QAW75" s="452"/>
      <c r="QAX75" s="453"/>
      <c r="QAY75" s="452"/>
      <c r="QAZ75" s="452"/>
      <c r="QBB75" s="452"/>
      <c r="QBC75" s="452"/>
      <c r="QBD75" s="453"/>
      <c r="QBE75" s="452"/>
      <c r="QBF75" s="452"/>
      <c r="QBH75" s="452"/>
      <c r="QBI75" s="452"/>
      <c r="QBJ75" s="453"/>
      <c r="QBK75" s="452"/>
      <c r="QBL75" s="452"/>
      <c r="QBN75" s="452"/>
      <c r="QBO75" s="452"/>
      <c r="QBP75" s="453"/>
      <c r="QBQ75" s="452"/>
      <c r="QBR75" s="452"/>
      <c r="QBT75" s="452"/>
      <c r="QBU75" s="452"/>
      <c r="QBV75" s="453"/>
      <c r="QBW75" s="452"/>
      <c r="QBX75" s="452"/>
      <c r="QBZ75" s="452"/>
      <c r="QCA75" s="452"/>
      <c r="QCB75" s="453"/>
      <c r="QCC75" s="452"/>
      <c r="QCD75" s="452"/>
      <c r="QCF75" s="452"/>
      <c r="QCG75" s="452"/>
      <c r="QCH75" s="453"/>
      <c r="QCI75" s="452"/>
      <c r="QCJ75" s="452"/>
      <c r="QCL75" s="452"/>
      <c r="QCM75" s="452"/>
      <c r="QCN75" s="453"/>
      <c r="QCO75" s="452"/>
      <c r="QCP75" s="452"/>
      <c r="QCR75" s="452"/>
      <c r="QCS75" s="452"/>
      <c r="QCT75" s="453"/>
      <c r="QCU75" s="452"/>
      <c r="QCV75" s="452"/>
      <c r="QCX75" s="452"/>
      <c r="QCY75" s="452"/>
      <c r="QCZ75" s="453"/>
      <c r="QDA75" s="452"/>
      <c r="QDB75" s="452"/>
      <c r="QDD75" s="452"/>
      <c r="QDE75" s="452"/>
      <c r="QDF75" s="453"/>
      <c r="QDG75" s="452"/>
      <c r="QDH75" s="452"/>
      <c r="QDJ75" s="452"/>
      <c r="QDK75" s="452"/>
      <c r="QDL75" s="453"/>
      <c r="QDM75" s="452"/>
      <c r="QDN75" s="452"/>
      <c r="QDP75" s="452"/>
      <c r="QDQ75" s="452"/>
      <c r="QDR75" s="453"/>
      <c r="QDS75" s="452"/>
      <c r="QDT75" s="452"/>
      <c r="QDV75" s="452"/>
      <c r="QDW75" s="452"/>
      <c r="QDX75" s="453"/>
      <c r="QDY75" s="452"/>
      <c r="QDZ75" s="452"/>
      <c r="QEB75" s="452"/>
      <c r="QEC75" s="452"/>
      <c r="QED75" s="453"/>
      <c r="QEE75" s="452"/>
      <c r="QEF75" s="452"/>
      <c r="QEH75" s="452"/>
      <c r="QEI75" s="452"/>
      <c r="QEJ75" s="453"/>
      <c r="QEK75" s="452"/>
      <c r="QEL75" s="452"/>
      <c r="QEN75" s="452"/>
      <c r="QEO75" s="452"/>
      <c r="QEP75" s="453"/>
      <c r="QEQ75" s="452"/>
      <c r="QER75" s="452"/>
      <c r="QET75" s="452"/>
      <c r="QEU75" s="452"/>
      <c r="QEV75" s="453"/>
      <c r="QEW75" s="452"/>
      <c r="QEX75" s="452"/>
      <c r="QEZ75" s="452"/>
      <c r="QFA75" s="452"/>
      <c r="QFB75" s="453"/>
      <c r="QFC75" s="452"/>
      <c r="QFD75" s="452"/>
      <c r="QFF75" s="452"/>
      <c r="QFG75" s="452"/>
      <c r="QFH75" s="453"/>
      <c r="QFI75" s="452"/>
      <c r="QFJ75" s="452"/>
      <c r="QFL75" s="452"/>
      <c r="QFM75" s="452"/>
      <c r="QFN75" s="453"/>
      <c r="QFO75" s="452"/>
      <c r="QFP75" s="452"/>
      <c r="QFR75" s="452"/>
      <c r="QFS75" s="452"/>
      <c r="QFT75" s="453"/>
      <c r="QFU75" s="452"/>
      <c r="QFV75" s="452"/>
      <c r="QFX75" s="452"/>
      <c r="QFY75" s="452"/>
      <c r="QFZ75" s="453"/>
      <c r="QGA75" s="452"/>
      <c r="QGB75" s="452"/>
      <c r="QGD75" s="452"/>
      <c r="QGE75" s="452"/>
      <c r="QGF75" s="453"/>
      <c r="QGG75" s="452"/>
      <c r="QGH75" s="452"/>
      <c r="QGJ75" s="452"/>
      <c r="QGK75" s="452"/>
      <c r="QGL75" s="453"/>
      <c r="QGM75" s="452"/>
      <c r="QGN75" s="452"/>
      <c r="QGP75" s="452"/>
      <c r="QGQ75" s="452"/>
      <c r="QGR75" s="453"/>
      <c r="QGS75" s="452"/>
      <c r="QGT75" s="452"/>
      <c r="QGV75" s="452"/>
      <c r="QGW75" s="452"/>
      <c r="QGX75" s="453"/>
      <c r="QGY75" s="452"/>
      <c r="QGZ75" s="452"/>
      <c r="QHB75" s="452"/>
      <c r="QHC75" s="452"/>
      <c r="QHD75" s="453"/>
      <c r="QHE75" s="452"/>
      <c r="QHF75" s="452"/>
      <c r="QHH75" s="452"/>
      <c r="QHI75" s="452"/>
      <c r="QHJ75" s="453"/>
      <c r="QHK75" s="452"/>
      <c r="QHL75" s="452"/>
      <c r="QHN75" s="452"/>
      <c r="QHO75" s="452"/>
      <c r="QHP75" s="453"/>
      <c r="QHQ75" s="452"/>
      <c r="QHR75" s="452"/>
      <c r="QHT75" s="452"/>
      <c r="QHU75" s="452"/>
      <c r="QHV75" s="453"/>
      <c r="QHW75" s="452"/>
      <c r="QHX75" s="452"/>
      <c r="QHZ75" s="452"/>
      <c r="QIA75" s="452"/>
      <c r="QIB75" s="453"/>
      <c r="QIC75" s="452"/>
      <c r="QID75" s="452"/>
      <c r="QIF75" s="452"/>
      <c r="QIG75" s="452"/>
      <c r="QIH75" s="453"/>
      <c r="QII75" s="452"/>
      <c r="QIJ75" s="452"/>
      <c r="QIL75" s="452"/>
      <c r="QIM75" s="452"/>
      <c r="QIN75" s="453"/>
      <c r="QIO75" s="452"/>
      <c r="QIP75" s="452"/>
      <c r="QIR75" s="452"/>
      <c r="QIS75" s="452"/>
      <c r="QIT75" s="453"/>
      <c r="QIU75" s="452"/>
      <c r="QIV75" s="452"/>
      <c r="QIX75" s="452"/>
      <c r="QIY75" s="452"/>
      <c r="QIZ75" s="453"/>
      <c r="QJA75" s="452"/>
      <c r="QJB75" s="452"/>
      <c r="QJD75" s="452"/>
      <c r="QJE75" s="452"/>
      <c r="QJF75" s="453"/>
      <c r="QJG75" s="452"/>
      <c r="QJH75" s="452"/>
      <c r="QJJ75" s="452"/>
      <c r="QJK75" s="452"/>
      <c r="QJL75" s="453"/>
      <c r="QJM75" s="452"/>
      <c r="QJN75" s="452"/>
      <c r="QJP75" s="452"/>
      <c r="QJQ75" s="452"/>
      <c r="QJR75" s="453"/>
      <c r="QJS75" s="452"/>
      <c r="QJT75" s="452"/>
      <c r="QJV75" s="452"/>
      <c r="QJW75" s="452"/>
      <c r="QJX75" s="453"/>
      <c r="QJY75" s="452"/>
      <c r="QJZ75" s="452"/>
      <c r="QKB75" s="452"/>
      <c r="QKC75" s="452"/>
      <c r="QKD75" s="453"/>
      <c r="QKE75" s="452"/>
      <c r="QKF75" s="452"/>
      <c r="QKH75" s="452"/>
      <c r="QKI75" s="452"/>
      <c r="QKJ75" s="453"/>
      <c r="QKK75" s="452"/>
      <c r="QKL75" s="452"/>
      <c r="QKN75" s="452"/>
      <c r="QKO75" s="452"/>
      <c r="QKP75" s="453"/>
      <c r="QKQ75" s="452"/>
      <c r="QKR75" s="452"/>
      <c r="QKT75" s="452"/>
      <c r="QKU75" s="452"/>
      <c r="QKV75" s="453"/>
      <c r="QKW75" s="452"/>
      <c r="QKX75" s="452"/>
      <c r="QKZ75" s="452"/>
      <c r="QLA75" s="452"/>
      <c r="QLB75" s="453"/>
      <c r="QLC75" s="452"/>
      <c r="QLD75" s="452"/>
      <c r="QLF75" s="452"/>
      <c r="QLG75" s="452"/>
      <c r="QLH75" s="453"/>
      <c r="QLI75" s="452"/>
      <c r="QLJ75" s="452"/>
      <c r="QLL75" s="452"/>
      <c r="QLM75" s="452"/>
      <c r="QLN75" s="453"/>
      <c r="QLO75" s="452"/>
      <c r="QLP75" s="452"/>
      <c r="QLR75" s="452"/>
      <c r="QLS75" s="452"/>
      <c r="QLT75" s="453"/>
      <c r="QLU75" s="452"/>
      <c r="QLV75" s="452"/>
      <c r="QLX75" s="452"/>
      <c r="QLY75" s="452"/>
      <c r="QLZ75" s="453"/>
      <c r="QMA75" s="452"/>
      <c r="QMB75" s="452"/>
      <c r="QMD75" s="452"/>
      <c r="QME75" s="452"/>
      <c r="QMF75" s="453"/>
      <c r="QMG75" s="452"/>
      <c r="QMH75" s="452"/>
      <c r="QMJ75" s="452"/>
      <c r="QMK75" s="452"/>
      <c r="QML75" s="453"/>
      <c r="QMM75" s="452"/>
      <c r="QMN75" s="452"/>
      <c r="QMP75" s="452"/>
      <c r="QMQ75" s="452"/>
      <c r="QMR75" s="453"/>
      <c r="QMS75" s="452"/>
      <c r="QMT75" s="452"/>
      <c r="QMV75" s="452"/>
      <c r="QMW75" s="452"/>
      <c r="QMX75" s="453"/>
      <c r="QMY75" s="452"/>
      <c r="QMZ75" s="452"/>
      <c r="QNB75" s="452"/>
      <c r="QNC75" s="452"/>
      <c r="QND75" s="453"/>
      <c r="QNE75" s="452"/>
      <c r="QNF75" s="452"/>
      <c r="QNH75" s="452"/>
      <c r="QNI75" s="452"/>
      <c r="QNJ75" s="453"/>
      <c r="QNK75" s="452"/>
      <c r="QNL75" s="452"/>
      <c r="QNN75" s="452"/>
      <c r="QNO75" s="452"/>
      <c r="QNP75" s="453"/>
      <c r="QNQ75" s="452"/>
      <c r="QNR75" s="452"/>
      <c r="QNT75" s="452"/>
      <c r="QNU75" s="452"/>
      <c r="QNV75" s="453"/>
      <c r="QNW75" s="452"/>
      <c r="QNX75" s="452"/>
      <c r="QNZ75" s="452"/>
      <c r="QOA75" s="452"/>
      <c r="QOB75" s="453"/>
      <c r="QOC75" s="452"/>
      <c r="QOD75" s="452"/>
      <c r="QOF75" s="452"/>
      <c r="QOG75" s="452"/>
      <c r="QOH75" s="453"/>
      <c r="QOI75" s="452"/>
      <c r="QOJ75" s="452"/>
      <c r="QOL75" s="452"/>
      <c r="QOM75" s="452"/>
      <c r="QON75" s="453"/>
      <c r="QOO75" s="452"/>
      <c r="QOP75" s="452"/>
      <c r="QOR75" s="452"/>
      <c r="QOS75" s="452"/>
      <c r="QOT75" s="453"/>
      <c r="QOU75" s="452"/>
      <c r="QOV75" s="452"/>
      <c r="QOX75" s="452"/>
      <c r="QOY75" s="452"/>
      <c r="QOZ75" s="453"/>
      <c r="QPA75" s="452"/>
      <c r="QPB75" s="452"/>
      <c r="QPD75" s="452"/>
      <c r="QPE75" s="452"/>
      <c r="QPF75" s="453"/>
      <c r="QPG75" s="452"/>
      <c r="QPH75" s="452"/>
      <c r="QPJ75" s="452"/>
      <c r="QPK75" s="452"/>
      <c r="QPL75" s="453"/>
      <c r="QPM75" s="452"/>
      <c r="QPN75" s="452"/>
      <c r="QPP75" s="452"/>
      <c r="QPQ75" s="452"/>
      <c r="QPR75" s="453"/>
      <c r="QPS75" s="452"/>
      <c r="QPT75" s="452"/>
      <c r="QPV75" s="452"/>
      <c r="QPW75" s="452"/>
      <c r="QPX75" s="453"/>
      <c r="QPY75" s="452"/>
      <c r="QPZ75" s="452"/>
      <c r="QQB75" s="452"/>
      <c r="QQC75" s="452"/>
      <c r="QQD75" s="453"/>
      <c r="QQE75" s="452"/>
      <c r="QQF75" s="452"/>
      <c r="QQH75" s="452"/>
      <c r="QQI75" s="452"/>
      <c r="QQJ75" s="453"/>
      <c r="QQK75" s="452"/>
      <c r="QQL75" s="452"/>
      <c r="QQN75" s="452"/>
      <c r="QQO75" s="452"/>
      <c r="QQP75" s="453"/>
      <c r="QQQ75" s="452"/>
      <c r="QQR75" s="452"/>
      <c r="QQT75" s="452"/>
      <c r="QQU75" s="452"/>
      <c r="QQV75" s="453"/>
      <c r="QQW75" s="452"/>
      <c r="QQX75" s="452"/>
      <c r="QQZ75" s="452"/>
      <c r="QRA75" s="452"/>
      <c r="QRB75" s="453"/>
      <c r="QRC75" s="452"/>
      <c r="QRD75" s="452"/>
      <c r="QRF75" s="452"/>
      <c r="QRG75" s="452"/>
      <c r="QRH75" s="453"/>
      <c r="QRI75" s="452"/>
      <c r="QRJ75" s="452"/>
      <c r="QRL75" s="452"/>
      <c r="QRM75" s="452"/>
      <c r="QRN75" s="453"/>
      <c r="QRO75" s="452"/>
      <c r="QRP75" s="452"/>
      <c r="QRR75" s="452"/>
      <c r="QRS75" s="452"/>
      <c r="QRT75" s="453"/>
      <c r="QRU75" s="452"/>
      <c r="QRV75" s="452"/>
      <c r="QRX75" s="452"/>
      <c r="QRY75" s="452"/>
      <c r="QRZ75" s="453"/>
      <c r="QSA75" s="452"/>
      <c r="QSB75" s="452"/>
      <c r="QSD75" s="452"/>
      <c r="QSE75" s="452"/>
      <c r="QSF75" s="453"/>
      <c r="QSG75" s="452"/>
      <c r="QSH75" s="452"/>
      <c r="QSJ75" s="452"/>
      <c r="QSK75" s="452"/>
      <c r="QSL75" s="453"/>
      <c r="QSM75" s="452"/>
      <c r="QSN75" s="452"/>
      <c r="QSP75" s="452"/>
      <c r="QSQ75" s="452"/>
      <c r="QSR75" s="453"/>
      <c r="QSS75" s="452"/>
      <c r="QST75" s="452"/>
      <c r="QSV75" s="452"/>
      <c r="QSW75" s="452"/>
      <c r="QSX75" s="453"/>
      <c r="QSY75" s="452"/>
      <c r="QSZ75" s="452"/>
      <c r="QTB75" s="452"/>
      <c r="QTC75" s="452"/>
      <c r="QTD75" s="453"/>
      <c r="QTE75" s="452"/>
      <c r="QTF75" s="452"/>
      <c r="QTH75" s="452"/>
      <c r="QTI75" s="452"/>
      <c r="QTJ75" s="453"/>
      <c r="QTK75" s="452"/>
      <c r="QTL75" s="452"/>
      <c r="QTN75" s="452"/>
      <c r="QTO75" s="452"/>
      <c r="QTP75" s="453"/>
      <c r="QTQ75" s="452"/>
      <c r="QTR75" s="452"/>
      <c r="QTT75" s="452"/>
      <c r="QTU75" s="452"/>
      <c r="QTV75" s="453"/>
      <c r="QTW75" s="452"/>
      <c r="QTX75" s="452"/>
      <c r="QTZ75" s="452"/>
      <c r="QUA75" s="452"/>
      <c r="QUB75" s="453"/>
      <c r="QUC75" s="452"/>
      <c r="QUD75" s="452"/>
      <c r="QUF75" s="452"/>
      <c r="QUG75" s="452"/>
      <c r="QUH75" s="453"/>
      <c r="QUI75" s="452"/>
      <c r="QUJ75" s="452"/>
      <c r="QUL75" s="452"/>
      <c r="QUM75" s="452"/>
      <c r="QUN75" s="453"/>
      <c r="QUO75" s="452"/>
      <c r="QUP75" s="452"/>
      <c r="QUR75" s="452"/>
      <c r="QUS75" s="452"/>
      <c r="QUT75" s="453"/>
      <c r="QUU75" s="452"/>
      <c r="QUV75" s="452"/>
      <c r="QUX75" s="452"/>
      <c r="QUY75" s="452"/>
      <c r="QUZ75" s="453"/>
      <c r="QVA75" s="452"/>
      <c r="QVB75" s="452"/>
      <c r="QVD75" s="452"/>
      <c r="QVE75" s="452"/>
      <c r="QVF75" s="453"/>
      <c r="QVG75" s="452"/>
      <c r="QVH75" s="452"/>
      <c r="QVJ75" s="452"/>
      <c r="QVK75" s="452"/>
      <c r="QVL75" s="453"/>
      <c r="QVM75" s="452"/>
      <c r="QVN75" s="452"/>
      <c r="QVP75" s="452"/>
      <c r="QVQ75" s="452"/>
      <c r="QVR75" s="453"/>
      <c r="QVS75" s="452"/>
      <c r="QVT75" s="452"/>
      <c r="QVV75" s="452"/>
      <c r="QVW75" s="452"/>
      <c r="QVX75" s="453"/>
      <c r="QVY75" s="452"/>
      <c r="QVZ75" s="452"/>
      <c r="QWB75" s="452"/>
      <c r="QWC75" s="452"/>
      <c r="QWD75" s="453"/>
      <c r="QWE75" s="452"/>
      <c r="QWF75" s="452"/>
      <c r="QWH75" s="452"/>
      <c r="QWI75" s="452"/>
      <c r="QWJ75" s="453"/>
      <c r="QWK75" s="452"/>
      <c r="QWL75" s="452"/>
      <c r="QWN75" s="452"/>
      <c r="QWO75" s="452"/>
      <c r="QWP75" s="453"/>
      <c r="QWQ75" s="452"/>
      <c r="QWR75" s="452"/>
      <c r="QWT75" s="452"/>
      <c r="QWU75" s="452"/>
      <c r="QWV75" s="453"/>
      <c r="QWW75" s="452"/>
      <c r="QWX75" s="452"/>
      <c r="QWZ75" s="452"/>
      <c r="QXA75" s="452"/>
      <c r="QXB75" s="453"/>
      <c r="QXC75" s="452"/>
      <c r="QXD75" s="452"/>
      <c r="QXF75" s="452"/>
      <c r="QXG75" s="452"/>
      <c r="QXH75" s="453"/>
      <c r="QXI75" s="452"/>
      <c r="QXJ75" s="452"/>
      <c r="QXL75" s="452"/>
      <c r="QXM75" s="452"/>
      <c r="QXN75" s="453"/>
      <c r="QXO75" s="452"/>
      <c r="QXP75" s="452"/>
      <c r="QXR75" s="452"/>
      <c r="QXS75" s="452"/>
      <c r="QXT75" s="453"/>
      <c r="QXU75" s="452"/>
      <c r="QXV75" s="452"/>
      <c r="QXX75" s="452"/>
      <c r="QXY75" s="452"/>
      <c r="QXZ75" s="453"/>
      <c r="QYA75" s="452"/>
      <c r="QYB75" s="452"/>
      <c r="QYD75" s="452"/>
      <c r="QYE75" s="452"/>
      <c r="QYF75" s="453"/>
      <c r="QYG75" s="452"/>
      <c r="QYH75" s="452"/>
      <c r="QYJ75" s="452"/>
      <c r="QYK75" s="452"/>
      <c r="QYL75" s="453"/>
      <c r="QYM75" s="452"/>
      <c r="QYN75" s="452"/>
      <c r="QYP75" s="452"/>
      <c r="QYQ75" s="452"/>
      <c r="QYR75" s="453"/>
      <c r="QYS75" s="452"/>
      <c r="QYT75" s="452"/>
      <c r="QYV75" s="452"/>
      <c r="QYW75" s="452"/>
      <c r="QYX75" s="453"/>
      <c r="QYY75" s="452"/>
      <c r="QYZ75" s="452"/>
      <c r="QZB75" s="452"/>
      <c r="QZC75" s="452"/>
      <c r="QZD75" s="453"/>
      <c r="QZE75" s="452"/>
      <c r="QZF75" s="452"/>
      <c r="QZH75" s="452"/>
      <c r="QZI75" s="452"/>
      <c r="QZJ75" s="453"/>
      <c r="QZK75" s="452"/>
      <c r="QZL75" s="452"/>
      <c r="QZN75" s="452"/>
      <c r="QZO75" s="452"/>
      <c r="QZP75" s="453"/>
      <c r="QZQ75" s="452"/>
      <c r="QZR75" s="452"/>
      <c r="QZT75" s="452"/>
      <c r="QZU75" s="452"/>
      <c r="QZV75" s="453"/>
      <c r="QZW75" s="452"/>
      <c r="QZX75" s="452"/>
      <c r="QZZ75" s="452"/>
      <c r="RAA75" s="452"/>
      <c r="RAB75" s="453"/>
      <c r="RAC75" s="452"/>
      <c r="RAD75" s="452"/>
      <c r="RAF75" s="452"/>
      <c r="RAG75" s="452"/>
      <c r="RAH75" s="453"/>
      <c r="RAI75" s="452"/>
      <c r="RAJ75" s="452"/>
      <c r="RAL75" s="452"/>
      <c r="RAM75" s="452"/>
      <c r="RAN75" s="453"/>
      <c r="RAO75" s="452"/>
      <c r="RAP75" s="452"/>
      <c r="RAR75" s="452"/>
      <c r="RAS75" s="452"/>
      <c r="RAT75" s="453"/>
      <c r="RAU75" s="452"/>
      <c r="RAV75" s="452"/>
      <c r="RAX75" s="452"/>
      <c r="RAY75" s="452"/>
      <c r="RAZ75" s="453"/>
      <c r="RBA75" s="452"/>
      <c r="RBB75" s="452"/>
      <c r="RBD75" s="452"/>
      <c r="RBE75" s="452"/>
      <c r="RBF75" s="453"/>
      <c r="RBG75" s="452"/>
      <c r="RBH75" s="452"/>
      <c r="RBJ75" s="452"/>
      <c r="RBK75" s="452"/>
      <c r="RBL75" s="453"/>
      <c r="RBM75" s="452"/>
      <c r="RBN75" s="452"/>
      <c r="RBP75" s="452"/>
      <c r="RBQ75" s="452"/>
      <c r="RBR75" s="453"/>
      <c r="RBS75" s="452"/>
      <c r="RBT75" s="452"/>
      <c r="RBV75" s="452"/>
      <c r="RBW75" s="452"/>
      <c r="RBX75" s="453"/>
      <c r="RBY75" s="452"/>
      <c r="RBZ75" s="452"/>
      <c r="RCB75" s="452"/>
      <c r="RCC75" s="452"/>
      <c r="RCD75" s="453"/>
      <c r="RCE75" s="452"/>
      <c r="RCF75" s="452"/>
      <c r="RCH75" s="452"/>
      <c r="RCI75" s="452"/>
      <c r="RCJ75" s="453"/>
      <c r="RCK75" s="452"/>
      <c r="RCL75" s="452"/>
      <c r="RCN75" s="452"/>
      <c r="RCO75" s="452"/>
      <c r="RCP75" s="453"/>
      <c r="RCQ75" s="452"/>
      <c r="RCR75" s="452"/>
      <c r="RCT75" s="452"/>
      <c r="RCU75" s="452"/>
      <c r="RCV75" s="453"/>
      <c r="RCW75" s="452"/>
      <c r="RCX75" s="452"/>
      <c r="RCZ75" s="452"/>
      <c r="RDA75" s="452"/>
      <c r="RDB75" s="453"/>
      <c r="RDC75" s="452"/>
      <c r="RDD75" s="452"/>
      <c r="RDF75" s="452"/>
      <c r="RDG75" s="452"/>
      <c r="RDH75" s="453"/>
      <c r="RDI75" s="452"/>
      <c r="RDJ75" s="452"/>
      <c r="RDL75" s="452"/>
      <c r="RDM75" s="452"/>
      <c r="RDN75" s="453"/>
      <c r="RDO75" s="452"/>
      <c r="RDP75" s="452"/>
      <c r="RDR75" s="452"/>
      <c r="RDS75" s="452"/>
      <c r="RDT75" s="453"/>
      <c r="RDU75" s="452"/>
      <c r="RDV75" s="452"/>
      <c r="RDX75" s="452"/>
      <c r="RDY75" s="452"/>
      <c r="RDZ75" s="453"/>
      <c r="REA75" s="452"/>
      <c r="REB75" s="452"/>
      <c r="RED75" s="452"/>
      <c r="REE75" s="452"/>
      <c r="REF75" s="453"/>
      <c r="REG75" s="452"/>
      <c r="REH75" s="452"/>
      <c r="REJ75" s="452"/>
      <c r="REK75" s="452"/>
      <c r="REL75" s="453"/>
      <c r="REM75" s="452"/>
      <c r="REN75" s="452"/>
      <c r="REP75" s="452"/>
      <c r="REQ75" s="452"/>
      <c r="RER75" s="453"/>
      <c r="RES75" s="452"/>
      <c r="RET75" s="452"/>
      <c r="REV75" s="452"/>
      <c r="REW75" s="452"/>
      <c r="REX75" s="453"/>
      <c r="REY75" s="452"/>
      <c r="REZ75" s="452"/>
      <c r="RFB75" s="452"/>
      <c r="RFC75" s="452"/>
      <c r="RFD75" s="453"/>
      <c r="RFE75" s="452"/>
      <c r="RFF75" s="452"/>
      <c r="RFH75" s="452"/>
      <c r="RFI75" s="452"/>
      <c r="RFJ75" s="453"/>
      <c r="RFK75" s="452"/>
      <c r="RFL75" s="452"/>
      <c r="RFN75" s="452"/>
      <c r="RFO75" s="452"/>
      <c r="RFP75" s="453"/>
      <c r="RFQ75" s="452"/>
      <c r="RFR75" s="452"/>
      <c r="RFT75" s="452"/>
      <c r="RFU75" s="452"/>
      <c r="RFV75" s="453"/>
      <c r="RFW75" s="452"/>
      <c r="RFX75" s="452"/>
      <c r="RFZ75" s="452"/>
      <c r="RGA75" s="452"/>
      <c r="RGB75" s="453"/>
      <c r="RGC75" s="452"/>
      <c r="RGD75" s="452"/>
      <c r="RGF75" s="452"/>
      <c r="RGG75" s="452"/>
      <c r="RGH75" s="453"/>
      <c r="RGI75" s="452"/>
      <c r="RGJ75" s="452"/>
      <c r="RGL75" s="452"/>
      <c r="RGM75" s="452"/>
      <c r="RGN75" s="453"/>
      <c r="RGO75" s="452"/>
      <c r="RGP75" s="452"/>
      <c r="RGR75" s="452"/>
      <c r="RGS75" s="452"/>
      <c r="RGT75" s="453"/>
      <c r="RGU75" s="452"/>
      <c r="RGV75" s="452"/>
      <c r="RGX75" s="452"/>
      <c r="RGY75" s="452"/>
      <c r="RGZ75" s="453"/>
      <c r="RHA75" s="452"/>
      <c r="RHB75" s="452"/>
      <c r="RHD75" s="452"/>
      <c r="RHE75" s="452"/>
      <c r="RHF75" s="453"/>
      <c r="RHG75" s="452"/>
      <c r="RHH75" s="452"/>
      <c r="RHJ75" s="452"/>
      <c r="RHK75" s="452"/>
      <c r="RHL75" s="453"/>
      <c r="RHM75" s="452"/>
      <c r="RHN75" s="452"/>
      <c r="RHP75" s="452"/>
      <c r="RHQ75" s="452"/>
      <c r="RHR75" s="453"/>
      <c r="RHS75" s="452"/>
      <c r="RHT75" s="452"/>
      <c r="RHV75" s="452"/>
      <c r="RHW75" s="452"/>
      <c r="RHX75" s="453"/>
      <c r="RHY75" s="452"/>
      <c r="RHZ75" s="452"/>
      <c r="RIB75" s="452"/>
      <c r="RIC75" s="452"/>
      <c r="RID75" s="453"/>
      <c r="RIE75" s="452"/>
      <c r="RIF75" s="452"/>
      <c r="RIH75" s="452"/>
      <c r="RII75" s="452"/>
      <c r="RIJ75" s="453"/>
      <c r="RIK75" s="452"/>
      <c r="RIL75" s="452"/>
      <c r="RIN75" s="452"/>
      <c r="RIO75" s="452"/>
      <c r="RIP75" s="453"/>
      <c r="RIQ75" s="452"/>
      <c r="RIR75" s="452"/>
      <c r="RIT75" s="452"/>
      <c r="RIU75" s="452"/>
      <c r="RIV75" s="453"/>
      <c r="RIW75" s="452"/>
      <c r="RIX75" s="452"/>
      <c r="RIZ75" s="452"/>
      <c r="RJA75" s="452"/>
      <c r="RJB75" s="453"/>
      <c r="RJC75" s="452"/>
      <c r="RJD75" s="452"/>
      <c r="RJF75" s="452"/>
      <c r="RJG75" s="452"/>
      <c r="RJH75" s="453"/>
      <c r="RJI75" s="452"/>
      <c r="RJJ75" s="452"/>
      <c r="RJL75" s="452"/>
      <c r="RJM75" s="452"/>
      <c r="RJN75" s="453"/>
      <c r="RJO75" s="452"/>
      <c r="RJP75" s="452"/>
      <c r="RJR75" s="452"/>
      <c r="RJS75" s="452"/>
      <c r="RJT75" s="453"/>
      <c r="RJU75" s="452"/>
      <c r="RJV75" s="452"/>
      <c r="RJX75" s="452"/>
      <c r="RJY75" s="452"/>
      <c r="RJZ75" s="453"/>
      <c r="RKA75" s="452"/>
      <c r="RKB75" s="452"/>
      <c r="RKD75" s="452"/>
      <c r="RKE75" s="452"/>
      <c r="RKF75" s="453"/>
      <c r="RKG75" s="452"/>
      <c r="RKH75" s="452"/>
      <c r="RKJ75" s="452"/>
      <c r="RKK75" s="452"/>
      <c r="RKL75" s="453"/>
      <c r="RKM75" s="452"/>
      <c r="RKN75" s="452"/>
      <c r="RKP75" s="452"/>
      <c r="RKQ75" s="452"/>
      <c r="RKR75" s="453"/>
      <c r="RKS75" s="452"/>
      <c r="RKT75" s="452"/>
      <c r="RKV75" s="452"/>
      <c r="RKW75" s="452"/>
      <c r="RKX75" s="453"/>
      <c r="RKY75" s="452"/>
      <c r="RKZ75" s="452"/>
      <c r="RLB75" s="452"/>
      <c r="RLC75" s="452"/>
      <c r="RLD75" s="453"/>
      <c r="RLE75" s="452"/>
      <c r="RLF75" s="452"/>
      <c r="RLH75" s="452"/>
      <c r="RLI75" s="452"/>
      <c r="RLJ75" s="453"/>
      <c r="RLK75" s="452"/>
      <c r="RLL75" s="452"/>
      <c r="RLN75" s="452"/>
      <c r="RLO75" s="452"/>
      <c r="RLP75" s="453"/>
      <c r="RLQ75" s="452"/>
      <c r="RLR75" s="452"/>
      <c r="RLT75" s="452"/>
      <c r="RLU75" s="452"/>
      <c r="RLV75" s="453"/>
      <c r="RLW75" s="452"/>
      <c r="RLX75" s="452"/>
      <c r="RLZ75" s="452"/>
      <c r="RMA75" s="452"/>
      <c r="RMB75" s="453"/>
      <c r="RMC75" s="452"/>
      <c r="RMD75" s="452"/>
      <c r="RMF75" s="452"/>
      <c r="RMG75" s="452"/>
      <c r="RMH75" s="453"/>
      <c r="RMI75" s="452"/>
      <c r="RMJ75" s="452"/>
      <c r="RML75" s="452"/>
      <c r="RMM75" s="452"/>
      <c r="RMN75" s="453"/>
      <c r="RMO75" s="452"/>
      <c r="RMP75" s="452"/>
      <c r="RMR75" s="452"/>
      <c r="RMS75" s="452"/>
      <c r="RMT75" s="453"/>
      <c r="RMU75" s="452"/>
      <c r="RMV75" s="452"/>
      <c r="RMX75" s="452"/>
      <c r="RMY75" s="452"/>
      <c r="RMZ75" s="453"/>
      <c r="RNA75" s="452"/>
      <c r="RNB75" s="452"/>
      <c r="RND75" s="452"/>
      <c r="RNE75" s="452"/>
      <c r="RNF75" s="453"/>
      <c r="RNG75" s="452"/>
      <c r="RNH75" s="452"/>
      <c r="RNJ75" s="452"/>
      <c r="RNK75" s="452"/>
      <c r="RNL75" s="453"/>
      <c r="RNM75" s="452"/>
      <c r="RNN75" s="452"/>
      <c r="RNP75" s="452"/>
      <c r="RNQ75" s="452"/>
      <c r="RNR75" s="453"/>
      <c r="RNS75" s="452"/>
      <c r="RNT75" s="452"/>
      <c r="RNV75" s="452"/>
      <c r="RNW75" s="452"/>
      <c r="RNX75" s="453"/>
      <c r="RNY75" s="452"/>
      <c r="RNZ75" s="452"/>
      <c r="ROB75" s="452"/>
      <c r="ROC75" s="452"/>
      <c r="ROD75" s="453"/>
      <c r="ROE75" s="452"/>
      <c r="ROF75" s="452"/>
      <c r="ROH75" s="452"/>
      <c r="ROI75" s="452"/>
      <c r="ROJ75" s="453"/>
      <c r="ROK75" s="452"/>
      <c r="ROL75" s="452"/>
      <c r="RON75" s="452"/>
      <c r="ROO75" s="452"/>
      <c r="ROP75" s="453"/>
      <c r="ROQ75" s="452"/>
      <c r="ROR75" s="452"/>
      <c r="ROT75" s="452"/>
      <c r="ROU75" s="452"/>
      <c r="ROV75" s="453"/>
      <c r="ROW75" s="452"/>
      <c r="ROX75" s="452"/>
      <c r="ROZ75" s="452"/>
      <c r="RPA75" s="452"/>
      <c r="RPB75" s="453"/>
      <c r="RPC75" s="452"/>
      <c r="RPD75" s="452"/>
      <c r="RPF75" s="452"/>
      <c r="RPG75" s="452"/>
      <c r="RPH75" s="453"/>
      <c r="RPI75" s="452"/>
      <c r="RPJ75" s="452"/>
      <c r="RPL75" s="452"/>
      <c r="RPM75" s="452"/>
      <c r="RPN75" s="453"/>
      <c r="RPO75" s="452"/>
      <c r="RPP75" s="452"/>
      <c r="RPR75" s="452"/>
      <c r="RPS75" s="452"/>
      <c r="RPT75" s="453"/>
      <c r="RPU75" s="452"/>
      <c r="RPV75" s="452"/>
      <c r="RPX75" s="452"/>
      <c r="RPY75" s="452"/>
      <c r="RPZ75" s="453"/>
      <c r="RQA75" s="452"/>
      <c r="RQB75" s="452"/>
      <c r="RQD75" s="452"/>
      <c r="RQE75" s="452"/>
      <c r="RQF75" s="453"/>
      <c r="RQG75" s="452"/>
      <c r="RQH75" s="452"/>
      <c r="RQJ75" s="452"/>
      <c r="RQK75" s="452"/>
      <c r="RQL75" s="453"/>
      <c r="RQM75" s="452"/>
      <c r="RQN75" s="452"/>
      <c r="RQP75" s="452"/>
      <c r="RQQ75" s="452"/>
      <c r="RQR75" s="453"/>
      <c r="RQS75" s="452"/>
      <c r="RQT75" s="452"/>
      <c r="RQV75" s="452"/>
      <c r="RQW75" s="452"/>
      <c r="RQX75" s="453"/>
      <c r="RQY75" s="452"/>
      <c r="RQZ75" s="452"/>
      <c r="RRB75" s="452"/>
      <c r="RRC75" s="452"/>
      <c r="RRD75" s="453"/>
      <c r="RRE75" s="452"/>
      <c r="RRF75" s="452"/>
      <c r="RRH75" s="452"/>
      <c r="RRI75" s="452"/>
      <c r="RRJ75" s="453"/>
      <c r="RRK75" s="452"/>
      <c r="RRL75" s="452"/>
      <c r="RRN75" s="452"/>
      <c r="RRO75" s="452"/>
      <c r="RRP75" s="453"/>
      <c r="RRQ75" s="452"/>
      <c r="RRR75" s="452"/>
      <c r="RRT75" s="452"/>
      <c r="RRU75" s="452"/>
      <c r="RRV75" s="453"/>
      <c r="RRW75" s="452"/>
      <c r="RRX75" s="452"/>
      <c r="RRZ75" s="452"/>
      <c r="RSA75" s="452"/>
      <c r="RSB75" s="453"/>
      <c r="RSC75" s="452"/>
      <c r="RSD75" s="452"/>
      <c r="RSF75" s="452"/>
      <c r="RSG75" s="452"/>
      <c r="RSH75" s="453"/>
      <c r="RSI75" s="452"/>
      <c r="RSJ75" s="452"/>
      <c r="RSL75" s="452"/>
      <c r="RSM75" s="452"/>
      <c r="RSN75" s="453"/>
      <c r="RSO75" s="452"/>
      <c r="RSP75" s="452"/>
      <c r="RSR75" s="452"/>
      <c r="RSS75" s="452"/>
      <c r="RST75" s="453"/>
      <c r="RSU75" s="452"/>
      <c r="RSV75" s="452"/>
      <c r="RSX75" s="452"/>
      <c r="RSY75" s="452"/>
      <c r="RSZ75" s="453"/>
      <c r="RTA75" s="452"/>
      <c r="RTB75" s="452"/>
      <c r="RTD75" s="452"/>
      <c r="RTE75" s="452"/>
      <c r="RTF75" s="453"/>
      <c r="RTG75" s="452"/>
      <c r="RTH75" s="452"/>
      <c r="RTJ75" s="452"/>
      <c r="RTK75" s="452"/>
      <c r="RTL75" s="453"/>
      <c r="RTM75" s="452"/>
      <c r="RTN75" s="452"/>
      <c r="RTP75" s="452"/>
      <c r="RTQ75" s="452"/>
      <c r="RTR75" s="453"/>
      <c r="RTS75" s="452"/>
      <c r="RTT75" s="452"/>
      <c r="RTV75" s="452"/>
      <c r="RTW75" s="452"/>
      <c r="RTX75" s="453"/>
      <c r="RTY75" s="452"/>
      <c r="RTZ75" s="452"/>
      <c r="RUB75" s="452"/>
      <c r="RUC75" s="452"/>
      <c r="RUD75" s="453"/>
      <c r="RUE75" s="452"/>
      <c r="RUF75" s="452"/>
      <c r="RUH75" s="452"/>
      <c r="RUI75" s="452"/>
      <c r="RUJ75" s="453"/>
      <c r="RUK75" s="452"/>
      <c r="RUL75" s="452"/>
      <c r="RUN75" s="452"/>
      <c r="RUO75" s="452"/>
      <c r="RUP75" s="453"/>
      <c r="RUQ75" s="452"/>
      <c r="RUR75" s="452"/>
      <c r="RUT75" s="452"/>
      <c r="RUU75" s="452"/>
      <c r="RUV75" s="453"/>
      <c r="RUW75" s="452"/>
      <c r="RUX75" s="452"/>
      <c r="RUZ75" s="452"/>
      <c r="RVA75" s="452"/>
      <c r="RVB75" s="453"/>
      <c r="RVC75" s="452"/>
      <c r="RVD75" s="452"/>
      <c r="RVF75" s="452"/>
      <c r="RVG75" s="452"/>
      <c r="RVH75" s="453"/>
      <c r="RVI75" s="452"/>
      <c r="RVJ75" s="452"/>
      <c r="RVL75" s="452"/>
      <c r="RVM75" s="452"/>
      <c r="RVN75" s="453"/>
      <c r="RVO75" s="452"/>
      <c r="RVP75" s="452"/>
      <c r="RVR75" s="452"/>
      <c r="RVS75" s="452"/>
      <c r="RVT75" s="453"/>
      <c r="RVU75" s="452"/>
      <c r="RVV75" s="452"/>
      <c r="RVX75" s="452"/>
      <c r="RVY75" s="452"/>
      <c r="RVZ75" s="453"/>
      <c r="RWA75" s="452"/>
      <c r="RWB75" s="452"/>
      <c r="RWD75" s="452"/>
      <c r="RWE75" s="452"/>
      <c r="RWF75" s="453"/>
      <c r="RWG75" s="452"/>
      <c r="RWH75" s="452"/>
      <c r="RWJ75" s="452"/>
      <c r="RWK75" s="452"/>
      <c r="RWL75" s="453"/>
      <c r="RWM75" s="452"/>
      <c r="RWN75" s="452"/>
      <c r="RWP75" s="452"/>
      <c r="RWQ75" s="452"/>
      <c r="RWR75" s="453"/>
      <c r="RWS75" s="452"/>
      <c r="RWT75" s="452"/>
      <c r="RWV75" s="452"/>
      <c r="RWW75" s="452"/>
      <c r="RWX75" s="453"/>
      <c r="RWY75" s="452"/>
      <c r="RWZ75" s="452"/>
      <c r="RXB75" s="452"/>
      <c r="RXC75" s="452"/>
      <c r="RXD75" s="453"/>
      <c r="RXE75" s="452"/>
      <c r="RXF75" s="452"/>
      <c r="RXH75" s="452"/>
      <c r="RXI75" s="452"/>
      <c r="RXJ75" s="453"/>
      <c r="RXK75" s="452"/>
      <c r="RXL75" s="452"/>
      <c r="RXN75" s="452"/>
      <c r="RXO75" s="452"/>
      <c r="RXP75" s="453"/>
      <c r="RXQ75" s="452"/>
      <c r="RXR75" s="452"/>
      <c r="RXT75" s="452"/>
      <c r="RXU75" s="452"/>
      <c r="RXV75" s="453"/>
      <c r="RXW75" s="452"/>
      <c r="RXX75" s="452"/>
      <c r="RXZ75" s="452"/>
      <c r="RYA75" s="452"/>
      <c r="RYB75" s="453"/>
      <c r="RYC75" s="452"/>
      <c r="RYD75" s="452"/>
      <c r="RYF75" s="452"/>
      <c r="RYG75" s="452"/>
      <c r="RYH75" s="453"/>
      <c r="RYI75" s="452"/>
      <c r="RYJ75" s="452"/>
      <c r="RYL75" s="452"/>
      <c r="RYM75" s="452"/>
      <c r="RYN75" s="453"/>
      <c r="RYO75" s="452"/>
      <c r="RYP75" s="452"/>
      <c r="RYR75" s="452"/>
      <c r="RYS75" s="452"/>
      <c r="RYT75" s="453"/>
      <c r="RYU75" s="452"/>
      <c r="RYV75" s="452"/>
      <c r="RYX75" s="452"/>
      <c r="RYY75" s="452"/>
      <c r="RYZ75" s="453"/>
      <c r="RZA75" s="452"/>
      <c r="RZB75" s="452"/>
      <c r="RZD75" s="452"/>
      <c r="RZE75" s="452"/>
      <c r="RZF75" s="453"/>
      <c r="RZG75" s="452"/>
      <c r="RZH75" s="452"/>
      <c r="RZJ75" s="452"/>
      <c r="RZK75" s="452"/>
      <c r="RZL75" s="453"/>
      <c r="RZM75" s="452"/>
      <c r="RZN75" s="452"/>
      <c r="RZP75" s="452"/>
      <c r="RZQ75" s="452"/>
      <c r="RZR75" s="453"/>
      <c r="RZS75" s="452"/>
      <c r="RZT75" s="452"/>
      <c r="RZV75" s="452"/>
      <c r="RZW75" s="452"/>
      <c r="RZX75" s="453"/>
      <c r="RZY75" s="452"/>
      <c r="RZZ75" s="452"/>
      <c r="SAB75" s="452"/>
      <c r="SAC75" s="452"/>
      <c r="SAD75" s="453"/>
      <c r="SAE75" s="452"/>
      <c r="SAF75" s="452"/>
      <c r="SAH75" s="452"/>
      <c r="SAI75" s="452"/>
      <c r="SAJ75" s="453"/>
      <c r="SAK75" s="452"/>
      <c r="SAL75" s="452"/>
      <c r="SAN75" s="452"/>
      <c r="SAO75" s="452"/>
      <c r="SAP75" s="453"/>
      <c r="SAQ75" s="452"/>
      <c r="SAR75" s="452"/>
      <c r="SAT75" s="452"/>
      <c r="SAU75" s="452"/>
      <c r="SAV75" s="453"/>
      <c r="SAW75" s="452"/>
      <c r="SAX75" s="452"/>
      <c r="SAZ75" s="452"/>
      <c r="SBA75" s="452"/>
      <c r="SBB75" s="453"/>
      <c r="SBC75" s="452"/>
      <c r="SBD75" s="452"/>
      <c r="SBF75" s="452"/>
      <c r="SBG75" s="452"/>
      <c r="SBH75" s="453"/>
      <c r="SBI75" s="452"/>
      <c r="SBJ75" s="452"/>
      <c r="SBL75" s="452"/>
      <c r="SBM75" s="452"/>
      <c r="SBN75" s="453"/>
      <c r="SBO75" s="452"/>
      <c r="SBP75" s="452"/>
      <c r="SBR75" s="452"/>
      <c r="SBS75" s="452"/>
      <c r="SBT75" s="453"/>
      <c r="SBU75" s="452"/>
      <c r="SBV75" s="452"/>
      <c r="SBX75" s="452"/>
      <c r="SBY75" s="452"/>
      <c r="SBZ75" s="453"/>
      <c r="SCA75" s="452"/>
      <c r="SCB75" s="452"/>
      <c r="SCD75" s="452"/>
      <c r="SCE75" s="452"/>
      <c r="SCF75" s="453"/>
      <c r="SCG75" s="452"/>
      <c r="SCH75" s="452"/>
      <c r="SCJ75" s="452"/>
      <c r="SCK75" s="452"/>
      <c r="SCL75" s="453"/>
      <c r="SCM75" s="452"/>
      <c r="SCN75" s="452"/>
      <c r="SCP75" s="452"/>
      <c r="SCQ75" s="452"/>
      <c r="SCR75" s="453"/>
      <c r="SCS75" s="452"/>
      <c r="SCT75" s="452"/>
      <c r="SCV75" s="452"/>
      <c r="SCW75" s="452"/>
      <c r="SCX75" s="453"/>
      <c r="SCY75" s="452"/>
      <c r="SCZ75" s="452"/>
      <c r="SDB75" s="452"/>
      <c r="SDC75" s="452"/>
      <c r="SDD75" s="453"/>
      <c r="SDE75" s="452"/>
      <c r="SDF75" s="452"/>
      <c r="SDH75" s="452"/>
      <c r="SDI75" s="452"/>
      <c r="SDJ75" s="453"/>
      <c r="SDK75" s="452"/>
      <c r="SDL75" s="452"/>
      <c r="SDN75" s="452"/>
      <c r="SDO75" s="452"/>
      <c r="SDP75" s="453"/>
      <c r="SDQ75" s="452"/>
      <c r="SDR75" s="452"/>
      <c r="SDT75" s="452"/>
      <c r="SDU75" s="452"/>
      <c r="SDV75" s="453"/>
      <c r="SDW75" s="452"/>
      <c r="SDX75" s="452"/>
      <c r="SDZ75" s="452"/>
      <c r="SEA75" s="452"/>
      <c r="SEB75" s="453"/>
      <c r="SEC75" s="452"/>
      <c r="SED75" s="452"/>
      <c r="SEF75" s="452"/>
      <c r="SEG75" s="452"/>
      <c r="SEH75" s="453"/>
      <c r="SEI75" s="452"/>
      <c r="SEJ75" s="452"/>
      <c r="SEL75" s="452"/>
      <c r="SEM75" s="452"/>
      <c r="SEN75" s="453"/>
      <c r="SEO75" s="452"/>
      <c r="SEP75" s="452"/>
      <c r="SER75" s="452"/>
      <c r="SES75" s="452"/>
      <c r="SET75" s="453"/>
      <c r="SEU75" s="452"/>
      <c r="SEV75" s="452"/>
      <c r="SEX75" s="452"/>
      <c r="SEY75" s="452"/>
      <c r="SEZ75" s="453"/>
      <c r="SFA75" s="452"/>
      <c r="SFB75" s="452"/>
      <c r="SFD75" s="452"/>
      <c r="SFE75" s="452"/>
      <c r="SFF75" s="453"/>
      <c r="SFG75" s="452"/>
      <c r="SFH75" s="452"/>
      <c r="SFJ75" s="452"/>
      <c r="SFK75" s="452"/>
      <c r="SFL75" s="453"/>
      <c r="SFM75" s="452"/>
      <c r="SFN75" s="452"/>
      <c r="SFP75" s="452"/>
      <c r="SFQ75" s="452"/>
      <c r="SFR75" s="453"/>
      <c r="SFS75" s="452"/>
      <c r="SFT75" s="452"/>
      <c r="SFV75" s="452"/>
      <c r="SFW75" s="452"/>
      <c r="SFX75" s="453"/>
      <c r="SFY75" s="452"/>
      <c r="SFZ75" s="452"/>
      <c r="SGB75" s="452"/>
      <c r="SGC75" s="452"/>
      <c r="SGD75" s="453"/>
      <c r="SGE75" s="452"/>
      <c r="SGF75" s="452"/>
      <c r="SGH75" s="452"/>
      <c r="SGI75" s="452"/>
      <c r="SGJ75" s="453"/>
      <c r="SGK75" s="452"/>
      <c r="SGL75" s="452"/>
      <c r="SGN75" s="452"/>
      <c r="SGO75" s="452"/>
      <c r="SGP75" s="453"/>
      <c r="SGQ75" s="452"/>
      <c r="SGR75" s="452"/>
      <c r="SGT75" s="452"/>
      <c r="SGU75" s="452"/>
      <c r="SGV75" s="453"/>
      <c r="SGW75" s="452"/>
      <c r="SGX75" s="452"/>
      <c r="SGZ75" s="452"/>
      <c r="SHA75" s="452"/>
      <c r="SHB75" s="453"/>
      <c r="SHC75" s="452"/>
      <c r="SHD75" s="452"/>
      <c r="SHF75" s="452"/>
      <c r="SHG75" s="452"/>
      <c r="SHH75" s="453"/>
      <c r="SHI75" s="452"/>
      <c r="SHJ75" s="452"/>
      <c r="SHL75" s="452"/>
      <c r="SHM75" s="452"/>
      <c r="SHN75" s="453"/>
      <c r="SHO75" s="452"/>
      <c r="SHP75" s="452"/>
      <c r="SHR75" s="452"/>
      <c r="SHS75" s="452"/>
      <c r="SHT75" s="453"/>
      <c r="SHU75" s="452"/>
      <c r="SHV75" s="452"/>
      <c r="SHX75" s="452"/>
      <c r="SHY75" s="452"/>
      <c r="SHZ75" s="453"/>
      <c r="SIA75" s="452"/>
      <c r="SIB75" s="452"/>
      <c r="SID75" s="452"/>
      <c r="SIE75" s="452"/>
      <c r="SIF75" s="453"/>
      <c r="SIG75" s="452"/>
      <c r="SIH75" s="452"/>
      <c r="SIJ75" s="452"/>
      <c r="SIK75" s="452"/>
      <c r="SIL75" s="453"/>
      <c r="SIM75" s="452"/>
      <c r="SIN75" s="452"/>
      <c r="SIP75" s="452"/>
      <c r="SIQ75" s="452"/>
      <c r="SIR75" s="453"/>
      <c r="SIS75" s="452"/>
      <c r="SIT75" s="452"/>
      <c r="SIV75" s="452"/>
      <c r="SIW75" s="452"/>
      <c r="SIX75" s="453"/>
      <c r="SIY75" s="452"/>
      <c r="SIZ75" s="452"/>
      <c r="SJB75" s="452"/>
      <c r="SJC75" s="452"/>
      <c r="SJD75" s="453"/>
      <c r="SJE75" s="452"/>
      <c r="SJF75" s="452"/>
      <c r="SJH75" s="452"/>
      <c r="SJI75" s="452"/>
      <c r="SJJ75" s="453"/>
      <c r="SJK75" s="452"/>
      <c r="SJL75" s="452"/>
      <c r="SJN75" s="452"/>
      <c r="SJO75" s="452"/>
      <c r="SJP75" s="453"/>
      <c r="SJQ75" s="452"/>
      <c r="SJR75" s="452"/>
      <c r="SJT75" s="452"/>
      <c r="SJU75" s="452"/>
      <c r="SJV75" s="453"/>
      <c r="SJW75" s="452"/>
      <c r="SJX75" s="452"/>
      <c r="SJZ75" s="452"/>
      <c r="SKA75" s="452"/>
      <c r="SKB75" s="453"/>
      <c r="SKC75" s="452"/>
      <c r="SKD75" s="452"/>
      <c r="SKF75" s="452"/>
      <c r="SKG75" s="452"/>
      <c r="SKH75" s="453"/>
      <c r="SKI75" s="452"/>
      <c r="SKJ75" s="452"/>
      <c r="SKL75" s="452"/>
      <c r="SKM75" s="452"/>
      <c r="SKN75" s="453"/>
      <c r="SKO75" s="452"/>
      <c r="SKP75" s="452"/>
      <c r="SKR75" s="452"/>
      <c r="SKS75" s="452"/>
      <c r="SKT75" s="453"/>
      <c r="SKU75" s="452"/>
      <c r="SKV75" s="452"/>
      <c r="SKX75" s="452"/>
      <c r="SKY75" s="452"/>
      <c r="SKZ75" s="453"/>
      <c r="SLA75" s="452"/>
      <c r="SLB75" s="452"/>
      <c r="SLD75" s="452"/>
      <c r="SLE75" s="452"/>
      <c r="SLF75" s="453"/>
      <c r="SLG75" s="452"/>
      <c r="SLH75" s="452"/>
      <c r="SLJ75" s="452"/>
      <c r="SLK75" s="452"/>
      <c r="SLL75" s="453"/>
      <c r="SLM75" s="452"/>
      <c r="SLN75" s="452"/>
      <c r="SLP75" s="452"/>
      <c r="SLQ75" s="452"/>
      <c r="SLR75" s="453"/>
      <c r="SLS75" s="452"/>
      <c r="SLT75" s="452"/>
      <c r="SLV75" s="452"/>
      <c r="SLW75" s="452"/>
      <c r="SLX75" s="453"/>
      <c r="SLY75" s="452"/>
      <c r="SLZ75" s="452"/>
      <c r="SMB75" s="452"/>
      <c r="SMC75" s="452"/>
      <c r="SMD75" s="453"/>
      <c r="SME75" s="452"/>
      <c r="SMF75" s="452"/>
      <c r="SMH75" s="452"/>
      <c r="SMI75" s="452"/>
      <c r="SMJ75" s="453"/>
      <c r="SMK75" s="452"/>
      <c r="SML75" s="452"/>
      <c r="SMN75" s="452"/>
      <c r="SMO75" s="452"/>
      <c r="SMP75" s="453"/>
      <c r="SMQ75" s="452"/>
      <c r="SMR75" s="452"/>
      <c r="SMT75" s="452"/>
      <c r="SMU75" s="452"/>
      <c r="SMV75" s="453"/>
      <c r="SMW75" s="452"/>
      <c r="SMX75" s="452"/>
      <c r="SMZ75" s="452"/>
      <c r="SNA75" s="452"/>
      <c r="SNB75" s="453"/>
      <c r="SNC75" s="452"/>
      <c r="SND75" s="452"/>
      <c r="SNF75" s="452"/>
      <c r="SNG75" s="452"/>
      <c r="SNH75" s="453"/>
      <c r="SNI75" s="452"/>
      <c r="SNJ75" s="452"/>
      <c r="SNL75" s="452"/>
      <c r="SNM75" s="452"/>
      <c r="SNN75" s="453"/>
      <c r="SNO75" s="452"/>
      <c r="SNP75" s="452"/>
      <c r="SNR75" s="452"/>
      <c r="SNS75" s="452"/>
      <c r="SNT75" s="453"/>
      <c r="SNU75" s="452"/>
      <c r="SNV75" s="452"/>
      <c r="SNX75" s="452"/>
      <c r="SNY75" s="452"/>
      <c r="SNZ75" s="453"/>
      <c r="SOA75" s="452"/>
      <c r="SOB75" s="452"/>
      <c r="SOD75" s="452"/>
      <c r="SOE75" s="452"/>
      <c r="SOF75" s="453"/>
      <c r="SOG75" s="452"/>
      <c r="SOH75" s="452"/>
      <c r="SOJ75" s="452"/>
      <c r="SOK75" s="452"/>
      <c r="SOL75" s="453"/>
      <c r="SOM75" s="452"/>
      <c r="SON75" s="452"/>
      <c r="SOP75" s="452"/>
      <c r="SOQ75" s="452"/>
      <c r="SOR75" s="453"/>
      <c r="SOS75" s="452"/>
      <c r="SOT75" s="452"/>
      <c r="SOV75" s="452"/>
      <c r="SOW75" s="452"/>
      <c r="SOX75" s="453"/>
      <c r="SOY75" s="452"/>
      <c r="SOZ75" s="452"/>
      <c r="SPB75" s="452"/>
      <c r="SPC75" s="452"/>
      <c r="SPD75" s="453"/>
      <c r="SPE75" s="452"/>
      <c r="SPF75" s="452"/>
      <c r="SPH75" s="452"/>
      <c r="SPI75" s="452"/>
      <c r="SPJ75" s="453"/>
      <c r="SPK75" s="452"/>
      <c r="SPL75" s="452"/>
      <c r="SPN75" s="452"/>
      <c r="SPO75" s="452"/>
      <c r="SPP75" s="453"/>
      <c r="SPQ75" s="452"/>
      <c r="SPR75" s="452"/>
      <c r="SPT75" s="452"/>
      <c r="SPU75" s="452"/>
      <c r="SPV75" s="453"/>
      <c r="SPW75" s="452"/>
      <c r="SPX75" s="452"/>
      <c r="SPZ75" s="452"/>
      <c r="SQA75" s="452"/>
      <c r="SQB75" s="453"/>
      <c r="SQC75" s="452"/>
      <c r="SQD75" s="452"/>
      <c r="SQF75" s="452"/>
      <c r="SQG75" s="452"/>
      <c r="SQH75" s="453"/>
      <c r="SQI75" s="452"/>
      <c r="SQJ75" s="452"/>
      <c r="SQL75" s="452"/>
      <c r="SQM75" s="452"/>
      <c r="SQN75" s="453"/>
      <c r="SQO75" s="452"/>
      <c r="SQP75" s="452"/>
      <c r="SQR75" s="452"/>
      <c r="SQS75" s="452"/>
      <c r="SQT75" s="453"/>
      <c r="SQU75" s="452"/>
      <c r="SQV75" s="452"/>
      <c r="SQX75" s="452"/>
      <c r="SQY75" s="452"/>
      <c r="SQZ75" s="453"/>
      <c r="SRA75" s="452"/>
      <c r="SRB75" s="452"/>
      <c r="SRD75" s="452"/>
      <c r="SRE75" s="452"/>
      <c r="SRF75" s="453"/>
      <c r="SRG75" s="452"/>
      <c r="SRH75" s="452"/>
      <c r="SRJ75" s="452"/>
      <c r="SRK75" s="452"/>
      <c r="SRL75" s="453"/>
      <c r="SRM75" s="452"/>
      <c r="SRN75" s="452"/>
      <c r="SRP75" s="452"/>
      <c r="SRQ75" s="452"/>
      <c r="SRR75" s="453"/>
      <c r="SRS75" s="452"/>
      <c r="SRT75" s="452"/>
      <c r="SRV75" s="452"/>
      <c r="SRW75" s="452"/>
      <c r="SRX75" s="453"/>
      <c r="SRY75" s="452"/>
      <c r="SRZ75" s="452"/>
      <c r="SSB75" s="452"/>
      <c r="SSC75" s="452"/>
      <c r="SSD75" s="453"/>
      <c r="SSE75" s="452"/>
      <c r="SSF75" s="452"/>
      <c r="SSH75" s="452"/>
      <c r="SSI75" s="452"/>
      <c r="SSJ75" s="453"/>
      <c r="SSK75" s="452"/>
      <c r="SSL75" s="452"/>
      <c r="SSN75" s="452"/>
      <c r="SSO75" s="452"/>
      <c r="SSP75" s="453"/>
      <c r="SSQ75" s="452"/>
      <c r="SSR75" s="452"/>
      <c r="SST75" s="452"/>
      <c r="SSU75" s="452"/>
      <c r="SSV75" s="453"/>
      <c r="SSW75" s="452"/>
      <c r="SSX75" s="452"/>
      <c r="SSZ75" s="452"/>
      <c r="STA75" s="452"/>
      <c r="STB75" s="453"/>
      <c r="STC75" s="452"/>
      <c r="STD75" s="452"/>
      <c r="STF75" s="452"/>
      <c r="STG75" s="452"/>
      <c r="STH75" s="453"/>
      <c r="STI75" s="452"/>
      <c r="STJ75" s="452"/>
      <c r="STL75" s="452"/>
      <c r="STM75" s="452"/>
      <c r="STN75" s="453"/>
      <c r="STO75" s="452"/>
      <c r="STP75" s="452"/>
      <c r="STR75" s="452"/>
      <c r="STS75" s="452"/>
      <c r="STT75" s="453"/>
      <c r="STU75" s="452"/>
      <c r="STV75" s="452"/>
      <c r="STX75" s="452"/>
      <c r="STY75" s="452"/>
      <c r="STZ75" s="453"/>
      <c r="SUA75" s="452"/>
      <c r="SUB75" s="452"/>
      <c r="SUD75" s="452"/>
      <c r="SUE75" s="452"/>
      <c r="SUF75" s="453"/>
      <c r="SUG75" s="452"/>
      <c r="SUH75" s="452"/>
      <c r="SUJ75" s="452"/>
      <c r="SUK75" s="452"/>
      <c r="SUL75" s="453"/>
      <c r="SUM75" s="452"/>
      <c r="SUN75" s="452"/>
      <c r="SUP75" s="452"/>
      <c r="SUQ75" s="452"/>
      <c r="SUR75" s="453"/>
      <c r="SUS75" s="452"/>
      <c r="SUT75" s="452"/>
      <c r="SUV75" s="452"/>
      <c r="SUW75" s="452"/>
      <c r="SUX75" s="453"/>
      <c r="SUY75" s="452"/>
      <c r="SUZ75" s="452"/>
      <c r="SVB75" s="452"/>
      <c r="SVC75" s="452"/>
      <c r="SVD75" s="453"/>
      <c r="SVE75" s="452"/>
      <c r="SVF75" s="452"/>
      <c r="SVH75" s="452"/>
      <c r="SVI75" s="452"/>
      <c r="SVJ75" s="453"/>
      <c r="SVK75" s="452"/>
      <c r="SVL75" s="452"/>
      <c r="SVN75" s="452"/>
      <c r="SVO75" s="452"/>
      <c r="SVP75" s="453"/>
      <c r="SVQ75" s="452"/>
      <c r="SVR75" s="452"/>
      <c r="SVT75" s="452"/>
      <c r="SVU75" s="452"/>
      <c r="SVV75" s="453"/>
      <c r="SVW75" s="452"/>
      <c r="SVX75" s="452"/>
      <c r="SVZ75" s="452"/>
      <c r="SWA75" s="452"/>
      <c r="SWB75" s="453"/>
      <c r="SWC75" s="452"/>
      <c r="SWD75" s="452"/>
      <c r="SWF75" s="452"/>
      <c r="SWG75" s="452"/>
      <c r="SWH75" s="453"/>
      <c r="SWI75" s="452"/>
      <c r="SWJ75" s="452"/>
      <c r="SWL75" s="452"/>
      <c r="SWM75" s="452"/>
      <c r="SWN75" s="453"/>
      <c r="SWO75" s="452"/>
      <c r="SWP75" s="452"/>
      <c r="SWR75" s="452"/>
      <c r="SWS75" s="452"/>
      <c r="SWT75" s="453"/>
      <c r="SWU75" s="452"/>
      <c r="SWV75" s="452"/>
      <c r="SWX75" s="452"/>
      <c r="SWY75" s="452"/>
      <c r="SWZ75" s="453"/>
      <c r="SXA75" s="452"/>
      <c r="SXB75" s="452"/>
      <c r="SXD75" s="452"/>
      <c r="SXE75" s="452"/>
      <c r="SXF75" s="453"/>
      <c r="SXG75" s="452"/>
      <c r="SXH75" s="452"/>
      <c r="SXJ75" s="452"/>
      <c r="SXK75" s="452"/>
      <c r="SXL75" s="453"/>
      <c r="SXM75" s="452"/>
      <c r="SXN75" s="452"/>
      <c r="SXP75" s="452"/>
      <c r="SXQ75" s="452"/>
      <c r="SXR75" s="453"/>
      <c r="SXS75" s="452"/>
      <c r="SXT75" s="452"/>
      <c r="SXV75" s="452"/>
      <c r="SXW75" s="452"/>
      <c r="SXX75" s="453"/>
      <c r="SXY75" s="452"/>
      <c r="SXZ75" s="452"/>
      <c r="SYB75" s="452"/>
      <c r="SYC75" s="452"/>
      <c r="SYD75" s="453"/>
      <c r="SYE75" s="452"/>
      <c r="SYF75" s="452"/>
      <c r="SYH75" s="452"/>
      <c r="SYI75" s="452"/>
      <c r="SYJ75" s="453"/>
      <c r="SYK75" s="452"/>
      <c r="SYL75" s="452"/>
      <c r="SYN75" s="452"/>
      <c r="SYO75" s="452"/>
      <c r="SYP75" s="453"/>
      <c r="SYQ75" s="452"/>
      <c r="SYR75" s="452"/>
      <c r="SYT75" s="452"/>
      <c r="SYU75" s="452"/>
      <c r="SYV75" s="453"/>
      <c r="SYW75" s="452"/>
      <c r="SYX75" s="452"/>
      <c r="SYZ75" s="452"/>
      <c r="SZA75" s="452"/>
      <c r="SZB75" s="453"/>
      <c r="SZC75" s="452"/>
      <c r="SZD75" s="452"/>
      <c r="SZF75" s="452"/>
      <c r="SZG75" s="452"/>
      <c r="SZH75" s="453"/>
      <c r="SZI75" s="452"/>
      <c r="SZJ75" s="452"/>
      <c r="SZL75" s="452"/>
      <c r="SZM75" s="452"/>
      <c r="SZN75" s="453"/>
      <c r="SZO75" s="452"/>
      <c r="SZP75" s="452"/>
      <c r="SZR75" s="452"/>
      <c r="SZS75" s="452"/>
      <c r="SZT75" s="453"/>
      <c r="SZU75" s="452"/>
      <c r="SZV75" s="452"/>
      <c r="SZX75" s="452"/>
      <c r="SZY75" s="452"/>
      <c r="SZZ75" s="453"/>
      <c r="TAA75" s="452"/>
      <c r="TAB75" s="452"/>
      <c r="TAD75" s="452"/>
      <c r="TAE75" s="452"/>
      <c r="TAF75" s="453"/>
      <c r="TAG75" s="452"/>
      <c r="TAH75" s="452"/>
      <c r="TAJ75" s="452"/>
      <c r="TAK75" s="452"/>
      <c r="TAL75" s="453"/>
      <c r="TAM75" s="452"/>
      <c r="TAN75" s="452"/>
      <c r="TAP75" s="452"/>
      <c r="TAQ75" s="452"/>
      <c r="TAR75" s="453"/>
      <c r="TAS75" s="452"/>
      <c r="TAT75" s="452"/>
      <c r="TAV75" s="452"/>
      <c r="TAW75" s="452"/>
      <c r="TAX75" s="453"/>
      <c r="TAY75" s="452"/>
      <c r="TAZ75" s="452"/>
      <c r="TBB75" s="452"/>
      <c r="TBC75" s="452"/>
      <c r="TBD75" s="453"/>
      <c r="TBE75" s="452"/>
      <c r="TBF75" s="452"/>
      <c r="TBH75" s="452"/>
      <c r="TBI75" s="452"/>
      <c r="TBJ75" s="453"/>
      <c r="TBK75" s="452"/>
      <c r="TBL75" s="452"/>
      <c r="TBN75" s="452"/>
      <c r="TBO75" s="452"/>
      <c r="TBP75" s="453"/>
      <c r="TBQ75" s="452"/>
      <c r="TBR75" s="452"/>
      <c r="TBT75" s="452"/>
      <c r="TBU75" s="452"/>
      <c r="TBV75" s="453"/>
      <c r="TBW75" s="452"/>
      <c r="TBX75" s="452"/>
      <c r="TBZ75" s="452"/>
      <c r="TCA75" s="452"/>
      <c r="TCB75" s="453"/>
      <c r="TCC75" s="452"/>
      <c r="TCD75" s="452"/>
      <c r="TCF75" s="452"/>
      <c r="TCG75" s="452"/>
      <c r="TCH75" s="453"/>
      <c r="TCI75" s="452"/>
      <c r="TCJ75" s="452"/>
      <c r="TCL75" s="452"/>
      <c r="TCM75" s="452"/>
      <c r="TCN75" s="453"/>
      <c r="TCO75" s="452"/>
      <c r="TCP75" s="452"/>
      <c r="TCR75" s="452"/>
      <c r="TCS75" s="452"/>
      <c r="TCT75" s="453"/>
      <c r="TCU75" s="452"/>
      <c r="TCV75" s="452"/>
      <c r="TCX75" s="452"/>
      <c r="TCY75" s="452"/>
      <c r="TCZ75" s="453"/>
      <c r="TDA75" s="452"/>
      <c r="TDB75" s="452"/>
      <c r="TDD75" s="452"/>
      <c r="TDE75" s="452"/>
      <c r="TDF75" s="453"/>
      <c r="TDG75" s="452"/>
      <c r="TDH75" s="452"/>
      <c r="TDJ75" s="452"/>
      <c r="TDK75" s="452"/>
      <c r="TDL75" s="453"/>
      <c r="TDM75" s="452"/>
      <c r="TDN75" s="452"/>
      <c r="TDP75" s="452"/>
      <c r="TDQ75" s="452"/>
      <c r="TDR75" s="453"/>
      <c r="TDS75" s="452"/>
      <c r="TDT75" s="452"/>
      <c r="TDV75" s="452"/>
      <c r="TDW75" s="452"/>
      <c r="TDX75" s="453"/>
      <c r="TDY75" s="452"/>
      <c r="TDZ75" s="452"/>
      <c r="TEB75" s="452"/>
      <c r="TEC75" s="452"/>
      <c r="TED75" s="453"/>
      <c r="TEE75" s="452"/>
      <c r="TEF75" s="452"/>
      <c r="TEH75" s="452"/>
      <c r="TEI75" s="452"/>
      <c r="TEJ75" s="453"/>
      <c r="TEK75" s="452"/>
      <c r="TEL75" s="452"/>
      <c r="TEN75" s="452"/>
      <c r="TEO75" s="452"/>
      <c r="TEP75" s="453"/>
      <c r="TEQ75" s="452"/>
      <c r="TER75" s="452"/>
      <c r="TET75" s="452"/>
      <c r="TEU75" s="452"/>
      <c r="TEV75" s="453"/>
      <c r="TEW75" s="452"/>
      <c r="TEX75" s="452"/>
      <c r="TEZ75" s="452"/>
      <c r="TFA75" s="452"/>
      <c r="TFB75" s="453"/>
      <c r="TFC75" s="452"/>
      <c r="TFD75" s="452"/>
      <c r="TFF75" s="452"/>
      <c r="TFG75" s="452"/>
      <c r="TFH75" s="453"/>
      <c r="TFI75" s="452"/>
      <c r="TFJ75" s="452"/>
      <c r="TFL75" s="452"/>
      <c r="TFM75" s="452"/>
      <c r="TFN75" s="453"/>
      <c r="TFO75" s="452"/>
      <c r="TFP75" s="452"/>
      <c r="TFR75" s="452"/>
      <c r="TFS75" s="452"/>
      <c r="TFT75" s="453"/>
      <c r="TFU75" s="452"/>
      <c r="TFV75" s="452"/>
      <c r="TFX75" s="452"/>
      <c r="TFY75" s="452"/>
      <c r="TFZ75" s="453"/>
      <c r="TGA75" s="452"/>
      <c r="TGB75" s="452"/>
      <c r="TGD75" s="452"/>
      <c r="TGE75" s="452"/>
      <c r="TGF75" s="453"/>
      <c r="TGG75" s="452"/>
      <c r="TGH75" s="452"/>
      <c r="TGJ75" s="452"/>
      <c r="TGK75" s="452"/>
      <c r="TGL75" s="453"/>
      <c r="TGM75" s="452"/>
      <c r="TGN75" s="452"/>
      <c r="TGP75" s="452"/>
      <c r="TGQ75" s="452"/>
      <c r="TGR75" s="453"/>
      <c r="TGS75" s="452"/>
      <c r="TGT75" s="452"/>
      <c r="TGV75" s="452"/>
      <c r="TGW75" s="452"/>
      <c r="TGX75" s="453"/>
      <c r="TGY75" s="452"/>
      <c r="TGZ75" s="452"/>
      <c r="THB75" s="452"/>
      <c r="THC75" s="452"/>
      <c r="THD75" s="453"/>
      <c r="THE75" s="452"/>
      <c r="THF75" s="452"/>
      <c r="THH75" s="452"/>
      <c r="THI75" s="452"/>
      <c r="THJ75" s="453"/>
      <c r="THK75" s="452"/>
      <c r="THL75" s="452"/>
      <c r="THN75" s="452"/>
      <c r="THO75" s="452"/>
      <c r="THP75" s="453"/>
      <c r="THQ75" s="452"/>
      <c r="THR75" s="452"/>
      <c r="THT75" s="452"/>
      <c r="THU75" s="452"/>
      <c r="THV75" s="453"/>
      <c r="THW75" s="452"/>
      <c r="THX75" s="452"/>
      <c r="THZ75" s="452"/>
      <c r="TIA75" s="452"/>
      <c r="TIB75" s="453"/>
      <c r="TIC75" s="452"/>
      <c r="TID75" s="452"/>
      <c r="TIF75" s="452"/>
      <c r="TIG75" s="452"/>
      <c r="TIH75" s="453"/>
      <c r="TII75" s="452"/>
      <c r="TIJ75" s="452"/>
      <c r="TIL75" s="452"/>
      <c r="TIM75" s="452"/>
      <c r="TIN75" s="453"/>
      <c r="TIO75" s="452"/>
      <c r="TIP75" s="452"/>
      <c r="TIR75" s="452"/>
      <c r="TIS75" s="452"/>
      <c r="TIT75" s="453"/>
      <c r="TIU75" s="452"/>
      <c r="TIV75" s="452"/>
      <c r="TIX75" s="452"/>
      <c r="TIY75" s="452"/>
      <c r="TIZ75" s="453"/>
      <c r="TJA75" s="452"/>
      <c r="TJB75" s="452"/>
      <c r="TJD75" s="452"/>
      <c r="TJE75" s="452"/>
      <c r="TJF75" s="453"/>
      <c r="TJG75" s="452"/>
      <c r="TJH75" s="452"/>
      <c r="TJJ75" s="452"/>
      <c r="TJK75" s="452"/>
      <c r="TJL75" s="453"/>
      <c r="TJM75" s="452"/>
      <c r="TJN75" s="452"/>
      <c r="TJP75" s="452"/>
      <c r="TJQ75" s="452"/>
      <c r="TJR75" s="453"/>
      <c r="TJS75" s="452"/>
      <c r="TJT75" s="452"/>
      <c r="TJV75" s="452"/>
      <c r="TJW75" s="452"/>
      <c r="TJX75" s="453"/>
      <c r="TJY75" s="452"/>
      <c r="TJZ75" s="452"/>
      <c r="TKB75" s="452"/>
      <c r="TKC75" s="452"/>
      <c r="TKD75" s="453"/>
      <c r="TKE75" s="452"/>
      <c r="TKF75" s="452"/>
      <c r="TKH75" s="452"/>
      <c r="TKI75" s="452"/>
      <c r="TKJ75" s="453"/>
      <c r="TKK75" s="452"/>
      <c r="TKL75" s="452"/>
      <c r="TKN75" s="452"/>
      <c r="TKO75" s="452"/>
      <c r="TKP75" s="453"/>
      <c r="TKQ75" s="452"/>
      <c r="TKR75" s="452"/>
      <c r="TKT75" s="452"/>
      <c r="TKU75" s="452"/>
      <c r="TKV75" s="453"/>
      <c r="TKW75" s="452"/>
      <c r="TKX75" s="452"/>
      <c r="TKZ75" s="452"/>
      <c r="TLA75" s="452"/>
      <c r="TLB75" s="453"/>
      <c r="TLC75" s="452"/>
      <c r="TLD75" s="452"/>
      <c r="TLF75" s="452"/>
      <c r="TLG75" s="452"/>
      <c r="TLH75" s="453"/>
      <c r="TLI75" s="452"/>
      <c r="TLJ75" s="452"/>
      <c r="TLL75" s="452"/>
      <c r="TLM75" s="452"/>
      <c r="TLN75" s="453"/>
      <c r="TLO75" s="452"/>
      <c r="TLP75" s="452"/>
      <c r="TLR75" s="452"/>
      <c r="TLS75" s="452"/>
      <c r="TLT75" s="453"/>
      <c r="TLU75" s="452"/>
      <c r="TLV75" s="452"/>
      <c r="TLX75" s="452"/>
      <c r="TLY75" s="452"/>
      <c r="TLZ75" s="453"/>
      <c r="TMA75" s="452"/>
      <c r="TMB75" s="452"/>
      <c r="TMD75" s="452"/>
      <c r="TME75" s="452"/>
      <c r="TMF75" s="453"/>
      <c r="TMG75" s="452"/>
      <c r="TMH75" s="452"/>
      <c r="TMJ75" s="452"/>
      <c r="TMK75" s="452"/>
      <c r="TML75" s="453"/>
      <c r="TMM75" s="452"/>
      <c r="TMN75" s="452"/>
      <c r="TMP75" s="452"/>
      <c r="TMQ75" s="452"/>
      <c r="TMR75" s="453"/>
      <c r="TMS75" s="452"/>
      <c r="TMT75" s="452"/>
      <c r="TMV75" s="452"/>
      <c r="TMW75" s="452"/>
      <c r="TMX75" s="453"/>
      <c r="TMY75" s="452"/>
      <c r="TMZ75" s="452"/>
      <c r="TNB75" s="452"/>
      <c r="TNC75" s="452"/>
      <c r="TND75" s="453"/>
      <c r="TNE75" s="452"/>
      <c r="TNF75" s="452"/>
      <c r="TNH75" s="452"/>
      <c r="TNI75" s="452"/>
      <c r="TNJ75" s="453"/>
      <c r="TNK75" s="452"/>
      <c r="TNL75" s="452"/>
      <c r="TNN75" s="452"/>
      <c r="TNO75" s="452"/>
      <c r="TNP75" s="453"/>
      <c r="TNQ75" s="452"/>
      <c r="TNR75" s="452"/>
      <c r="TNT75" s="452"/>
      <c r="TNU75" s="452"/>
      <c r="TNV75" s="453"/>
      <c r="TNW75" s="452"/>
      <c r="TNX75" s="452"/>
      <c r="TNZ75" s="452"/>
      <c r="TOA75" s="452"/>
      <c r="TOB75" s="453"/>
      <c r="TOC75" s="452"/>
      <c r="TOD75" s="452"/>
      <c r="TOF75" s="452"/>
      <c r="TOG75" s="452"/>
      <c r="TOH75" s="453"/>
      <c r="TOI75" s="452"/>
      <c r="TOJ75" s="452"/>
      <c r="TOL75" s="452"/>
      <c r="TOM75" s="452"/>
      <c r="TON75" s="453"/>
      <c r="TOO75" s="452"/>
      <c r="TOP75" s="452"/>
      <c r="TOR75" s="452"/>
      <c r="TOS75" s="452"/>
      <c r="TOT75" s="453"/>
      <c r="TOU75" s="452"/>
      <c r="TOV75" s="452"/>
      <c r="TOX75" s="452"/>
      <c r="TOY75" s="452"/>
      <c r="TOZ75" s="453"/>
      <c r="TPA75" s="452"/>
      <c r="TPB75" s="452"/>
      <c r="TPD75" s="452"/>
      <c r="TPE75" s="452"/>
      <c r="TPF75" s="453"/>
      <c r="TPG75" s="452"/>
      <c r="TPH75" s="452"/>
      <c r="TPJ75" s="452"/>
      <c r="TPK75" s="452"/>
      <c r="TPL75" s="453"/>
      <c r="TPM75" s="452"/>
      <c r="TPN75" s="452"/>
      <c r="TPP75" s="452"/>
      <c r="TPQ75" s="452"/>
      <c r="TPR75" s="453"/>
      <c r="TPS75" s="452"/>
      <c r="TPT75" s="452"/>
      <c r="TPV75" s="452"/>
      <c r="TPW75" s="452"/>
      <c r="TPX75" s="453"/>
      <c r="TPY75" s="452"/>
      <c r="TPZ75" s="452"/>
      <c r="TQB75" s="452"/>
      <c r="TQC75" s="452"/>
      <c r="TQD75" s="453"/>
      <c r="TQE75" s="452"/>
      <c r="TQF75" s="452"/>
      <c r="TQH75" s="452"/>
      <c r="TQI75" s="452"/>
      <c r="TQJ75" s="453"/>
      <c r="TQK75" s="452"/>
      <c r="TQL75" s="452"/>
      <c r="TQN75" s="452"/>
      <c r="TQO75" s="452"/>
      <c r="TQP75" s="453"/>
      <c r="TQQ75" s="452"/>
      <c r="TQR75" s="452"/>
      <c r="TQT75" s="452"/>
      <c r="TQU75" s="452"/>
      <c r="TQV75" s="453"/>
      <c r="TQW75" s="452"/>
      <c r="TQX75" s="452"/>
      <c r="TQZ75" s="452"/>
      <c r="TRA75" s="452"/>
      <c r="TRB75" s="453"/>
      <c r="TRC75" s="452"/>
      <c r="TRD75" s="452"/>
      <c r="TRF75" s="452"/>
      <c r="TRG75" s="452"/>
      <c r="TRH75" s="453"/>
      <c r="TRI75" s="452"/>
      <c r="TRJ75" s="452"/>
      <c r="TRL75" s="452"/>
      <c r="TRM75" s="452"/>
      <c r="TRN75" s="453"/>
      <c r="TRO75" s="452"/>
      <c r="TRP75" s="452"/>
      <c r="TRR75" s="452"/>
      <c r="TRS75" s="452"/>
      <c r="TRT75" s="453"/>
      <c r="TRU75" s="452"/>
      <c r="TRV75" s="452"/>
      <c r="TRX75" s="452"/>
      <c r="TRY75" s="452"/>
      <c r="TRZ75" s="453"/>
      <c r="TSA75" s="452"/>
      <c r="TSB75" s="452"/>
      <c r="TSD75" s="452"/>
      <c r="TSE75" s="452"/>
      <c r="TSF75" s="453"/>
      <c r="TSG75" s="452"/>
      <c r="TSH75" s="452"/>
      <c r="TSJ75" s="452"/>
      <c r="TSK75" s="452"/>
      <c r="TSL75" s="453"/>
      <c r="TSM75" s="452"/>
      <c r="TSN75" s="452"/>
      <c r="TSP75" s="452"/>
      <c r="TSQ75" s="452"/>
      <c r="TSR75" s="453"/>
      <c r="TSS75" s="452"/>
      <c r="TST75" s="452"/>
      <c r="TSV75" s="452"/>
      <c r="TSW75" s="452"/>
      <c r="TSX75" s="453"/>
      <c r="TSY75" s="452"/>
      <c r="TSZ75" s="452"/>
      <c r="TTB75" s="452"/>
      <c r="TTC75" s="452"/>
      <c r="TTD75" s="453"/>
      <c r="TTE75" s="452"/>
      <c r="TTF75" s="452"/>
      <c r="TTH75" s="452"/>
      <c r="TTI75" s="452"/>
      <c r="TTJ75" s="453"/>
      <c r="TTK75" s="452"/>
      <c r="TTL75" s="452"/>
      <c r="TTN75" s="452"/>
      <c r="TTO75" s="452"/>
      <c r="TTP75" s="453"/>
      <c r="TTQ75" s="452"/>
      <c r="TTR75" s="452"/>
      <c r="TTT75" s="452"/>
      <c r="TTU75" s="452"/>
      <c r="TTV75" s="453"/>
      <c r="TTW75" s="452"/>
      <c r="TTX75" s="452"/>
      <c r="TTZ75" s="452"/>
      <c r="TUA75" s="452"/>
      <c r="TUB75" s="453"/>
      <c r="TUC75" s="452"/>
      <c r="TUD75" s="452"/>
      <c r="TUF75" s="452"/>
      <c r="TUG75" s="452"/>
      <c r="TUH75" s="453"/>
      <c r="TUI75" s="452"/>
      <c r="TUJ75" s="452"/>
      <c r="TUL75" s="452"/>
      <c r="TUM75" s="452"/>
      <c r="TUN75" s="453"/>
      <c r="TUO75" s="452"/>
      <c r="TUP75" s="452"/>
      <c r="TUR75" s="452"/>
      <c r="TUS75" s="452"/>
      <c r="TUT75" s="453"/>
      <c r="TUU75" s="452"/>
      <c r="TUV75" s="452"/>
      <c r="TUX75" s="452"/>
      <c r="TUY75" s="452"/>
      <c r="TUZ75" s="453"/>
      <c r="TVA75" s="452"/>
      <c r="TVB75" s="452"/>
      <c r="TVD75" s="452"/>
      <c r="TVE75" s="452"/>
      <c r="TVF75" s="453"/>
      <c r="TVG75" s="452"/>
      <c r="TVH75" s="452"/>
      <c r="TVJ75" s="452"/>
      <c r="TVK75" s="452"/>
      <c r="TVL75" s="453"/>
      <c r="TVM75" s="452"/>
      <c r="TVN75" s="452"/>
      <c r="TVP75" s="452"/>
      <c r="TVQ75" s="452"/>
      <c r="TVR75" s="453"/>
      <c r="TVS75" s="452"/>
      <c r="TVT75" s="452"/>
      <c r="TVV75" s="452"/>
      <c r="TVW75" s="452"/>
      <c r="TVX75" s="453"/>
      <c r="TVY75" s="452"/>
      <c r="TVZ75" s="452"/>
      <c r="TWB75" s="452"/>
      <c r="TWC75" s="452"/>
      <c r="TWD75" s="453"/>
      <c r="TWE75" s="452"/>
      <c r="TWF75" s="452"/>
      <c r="TWH75" s="452"/>
      <c r="TWI75" s="452"/>
      <c r="TWJ75" s="453"/>
      <c r="TWK75" s="452"/>
      <c r="TWL75" s="452"/>
      <c r="TWN75" s="452"/>
      <c r="TWO75" s="452"/>
      <c r="TWP75" s="453"/>
      <c r="TWQ75" s="452"/>
      <c r="TWR75" s="452"/>
      <c r="TWT75" s="452"/>
      <c r="TWU75" s="452"/>
      <c r="TWV75" s="453"/>
      <c r="TWW75" s="452"/>
      <c r="TWX75" s="452"/>
      <c r="TWZ75" s="452"/>
      <c r="TXA75" s="452"/>
      <c r="TXB75" s="453"/>
      <c r="TXC75" s="452"/>
      <c r="TXD75" s="452"/>
      <c r="TXF75" s="452"/>
      <c r="TXG75" s="452"/>
      <c r="TXH75" s="453"/>
      <c r="TXI75" s="452"/>
      <c r="TXJ75" s="452"/>
      <c r="TXL75" s="452"/>
      <c r="TXM75" s="452"/>
      <c r="TXN75" s="453"/>
      <c r="TXO75" s="452"/>
      <c r="TXP75" s="452"/>
      <c r="TXR75" s="452"/>
      <c r="TXS75" s="452"/>
      <c r="TXT75" s="453"/>
      <c r="TXU75" s="452"/>
      <c r="TXV75" s="452"/>
      <c r="TXX75" s="452"/>
      <c r="TXY75" s="452"/>
      <c r="TXZ75" s="453"/>
      <c r="TYA75" s="452"/>
      <c r="TYB75" s="452"/>
      <c r="TYD75" s="452"/>
      <c r="TYE75" s="452"/>
      <c r="TYF75" s="453"/>
      <c r="TYG75" s="452"/>
      <c r="TYH75" s="452"/>
      <c r="TYJ75" s="452"/>
      <c r="TYK75" s="452"/>
      <c r="TYL75" s="453"/>
      <c r="TYM75" s="452"/>
      <c r="TYN75" s="452"/>
      <c r="TYP75" s="452"/>
      <c r="TYQ75" s="452"/>
      <c r="TYR75" s="453"/>
      <c r="TYS75" s="452"/>
      <c r="TYT75" s="452"/>
      <c r="TYV75" s="452"/>
      <c r="TYW75" s="452"/>
      <c r="TYX75" s="453"/>
      <c r="TYY75" s="452"/>
      <c r="TYZ75" s="452"/>
      <c r="TZB75" s="452"/>
      <c r="TZC75" s="452"/>
      <c r="TZD75" s="453"/>
      <c r="TZE75" s="452"/>
      <c r="TZF75" s="452"/>
      <c r="TZH75" s="452"/>
      <c r="TZI75" s="452"/>
      <c r="TZJ75" s="453"/>
      <c r="TZK75" s="452"/>
      <c r="TZL75" s="452"/>
      <c r="TZN75" s="452"/>
      <c r="TZO75" s="452"/>
      <c r="TZP75" s="453"/>
      <c r="TZQ75" s="452"/>
      <c r="TZR75" s="452"/>
      <c r="TZT75" s="452"/>
      <c r="TZU75" s="452"/>
      <c r="TZV75" s="453"/>
      <c r="TZW75" s="452"/>
      <c r="TZX75" s="452"/>
      <c r="TZZ75" s="452"/>
      <c r="UAA75" s="452"/>
      <c r="UAB75" s="453"/>
      <c r="UAC75" s="452"/>
      <c r="UAD75" s="452"/>
      <c r="UAF75" s="452"/>
      <c r="UAG75" s="452"/>
      <c r="UAH75" s="453"/>
      <c r="UAI75" s="452"/>
      <c r="UAJ75" s="452"/>
      <c r="UAL75" s="452"/>
      <c r="UAM75" s="452"/>
      <c r="UAN75" s="453"/>
      <c r="UAO75" s="452"/>
      <c r="UAP75" s="452"/>
      <c r="UAR75" s="452"/>
      <c r="UAS75" s="452"/>
      <c r="UAT75" s="453"/>
      <c r="UAU75" s="452"/>
      <c r="UAV75" s="452"/>
      <c r="UAX75" s="452"/>
      <c r="UAY75" s="452"/>
      <c r="UAZ75" s="453"/>
      <c r="UBA75" s="452"/>
      <c r="UBB75" s="452"/>
      <c r="UBD75" s="452"/>
      <c r="UBE75" s="452"/>
      <c r="UBF75" s="453"/>
      <c r="UBG75" s="452"/>
      <c r="UBH75" s="452"/>
      <c r="UBJ75" s="452"/>
      <c r="UBK75" s="452"/>
      <c r="UBL75" s="453"/>
      <c r="UBM75" s="452"/>
      <c r="UBN75" s="452"/>
      <c r="UBP75" s="452"/>
      <c r="UBQ75" s="452"/>
      <c r="UBR75" s="453"/>
      <c r="UBS75" s="452"/>
      <c r="UBT75" s="452"/>
      <c r="UBV75" s="452"/>
      <c r="UBW75" s="452"/>
      <c r="UBX75" s="453"/>
      <c r="UBY75" s="452"/>
      <c r="UBZ75" s="452"/>
      <c r="UCB75" s="452"/>
      <c r="UCC75" s="452"/>
      <c r="UCD75" s="453"/>
      <c r="UCE75" s="452"/>
      <c r="UCF75" s="452"/>
      <c r="UCH75" s="452"/>
      <c r="UCI75" s="452"/>
      <c r="UCJ75" s="453"/>
      <c r="UCK75" s="452"/>
      <c r="UCL75" s="452"/>
      <c r="UCN75" s="452"/>
      <c r="UCO75" s="452"/>
      <c r="UCP75" s="453"/>
      <c r="UCQ75" s="452"/>
      <c r="UCR75" s="452"/>
      <c r="UCT75" s="452"/>
      <c r="UCU75" s="452"/>
      <c r="UCV75" s="453"/>
      <c r="UCW75" s="452"/>
      <c r="UCX75" s="452"/>
      <c r="UCZ75" s="452"/>
      <c r="UDA75" s="452"/>
      <c r="UDB75" s="453"/>
      <c r="UDC75" s="452"/>
      <c r="UDD75" s="452"/>
      <c r="UDF75" s="452"/>
      <c r="UDG75" s="452"/>
      <c r="UDH75" s="453"/>
      <c r="UDI75" s="452"/>
      <c r="UDJ75" s="452"/>
      <c r="UDL75" s="452"/>
      <c r="UDM75" s="452"/>
      <c r="UDN75" s="453"/>
      <c r="UDO75" s="452"/>
      <c r="UDP75" s="452"/>
      <c r="UDR75" s="452"/>
      <c r="UDS75" s="452"/>
      <c r="UDT75" s="453"/>
      <c r="UDU75" s="452"/>
      <c r="UDV75" s="452"/>
      <c r="UDX75" s="452"/>
      <c r="UDY75" s="452"/>
      <c r="UDZ75" s="453"/>
      <c r="UEA75" s="452"/>
      <c r="UEB75" s="452"/>
      <c r="UED75" s="452"/>
      <c r="UEE75" s="452"/>
      <c r="UEF75" s="453"/>
      <c r="UEG75" s="452"/>
      <c r="UEH75" s="452"/>
      <c r="UEJ75" s="452"/>
      <c r="UEK75" s="452"/>
      <c r="UEL75" s="453"/>
      <c r="UEM75" s="452"/>
      <c r="UEN75" s="452"/>
      <c r="UEP75" s="452"/>
      <c r="UEQ75" s="452"/>
      <c r="UER75" s="453"/>
      <c r="UES75" s="452"/>
      <c r="UET75" s="452"/>
      <c r="UEV75" s="452"/>
      <c r="UEW75" s="452"/>
      <c r="UEX75" s="453"/>
      <c r="UEY75" s="452"/>
      <c r="UEZ75" s="452"/>
      <c r="UFB75" s="452"/>
      <c r="UFC75" s="452"/>
      <c r="UFD75" s="453"/>
      <c r="UFE75" s="452"/>
      <c r="UFF75" s="452"/>
      <c r="UFH75" s="452"/>
      <c r="UFI75" s="452"/>
      <c r="UFJ75" s="453"/>
      <c r="UFK75" s="452"/>
      <c r="UFL75" s="452"/>
      <c r="UFN75" s="452"/>
      <c r="UFO75" s="452"/>
      <c r="UFP75" s="453"/>
      <c r="UFQ75" s="452"/>
      <c r="UFR75" s="452"/>
      <c r="UFT75" s="452"/>
      <c r="UFU75" s="452"/>
      <c r="UFV75" s="453"/>
      <c r="UFW75" s="452"/>
      <c r="UFX75" s="452"/>
      <c r="UFZ75" s="452"/>
      <c r="UGA75" s="452"/>
      <c r="UGB75" s="453"/>
      <c r="UGC75" s="452"/>
      <c r="UGD75" s="452"/>
      <c r="UGF75" s="452"/>
      <c r="UGG75" s="452"/>
      <c r="UGH75" s="453"/>
      <c r="UGI75" s="452"/>
      <c r="UGJ75" s="452"/>
      <c r="UGL75" s="452"/>
      <c r="UGM75" s="452"/>
      <c r="UGN75" s="453"/>
      <c r="UGO75" s="452"/>
      <c r="UGP75" s="452"/>
      <c r="UGR75" s="452"/>
      <c r="UGS75" s="452"/>
      <c r="UGT75" s="453"/>
      <c r="UGU75" s="452"/>
      <c r="UGV75" s="452"/>
      <c r="UGX75" s="452"/>
      <c r="UGY75" s="452"/>
      <c r="UGZ75" s="453"/>
      <c r="UHA75" s="452"/>
      <c r="UHB75" s="452"/>
      <c r="UHD75" s="452"/>
      <c r="UHE75" s="452"/>
      <c r="UHF75" s="453"/>
      <c r="UHG75" s="452"/>
      <c r="UHH75" s="452"/>
      <c r="UHJ75" s="452"/>
      <c r="UHK75" s="452"/>
      <c r="UHL75" s="453"/>
      <c r="UHM75" s="452"/>
      <c r="UHN75" s="452"/>
      <c r="UHP75" s="452"/>
      <c r="UHQ75" s="452"/>
      <c r="UHR75" s="453"/>
      <c r="UHS75" s="452"/>
      <c r="UHT75" s="452"/>
      <c r="UHV75" s="452"/>
      <c r="UHW75" s="452"/>
      <c r="UHX75" s="453"/>
      <c r="UHY75" s="452"/>
      <c r="UHZ75" s="452"/>
      <c r="UIB75" s="452"/>
      <c r="UIC75" s="452"/>
      <c r="UID75" s="453"/>
      <c r="UIE75" s="452"/>
      <c r="UIF75" s="452"/>
      <c r="UIH75" s="452"/>
      <c r="UII75" s="452"/>
      <c r="UIJ75" s="453"/>
      <c r="UIK75" s="452"/>
      <c r="UIL75" s="452"/>
      <c r="UIN75" s="452"/>
      <c r="UIO75" s="452"/>
      <c r="UIP75" s="453"/>
      <c r="UIQ75" s="452"/>
      <c r="UIR75" s="452"/>
      <c r="UIT75" s="452"/>
      <c r="UIU75" s="452"/>
      <c r="UIV75" s="453"/>
      <c r="UIW75" s="452"/>
      <c r="UIX75" s="452"/>
      <c r="UIZ75" s="452"/>
      <c r="UJA75" s="452"/>
      <c r="UJB75" s="453"/>
      <c r="UJC75" s="452"/>
      <c r="UJD75" s="452"/>
      <c r="UJF75" s="452"/>
      <c r="UJG75" s="452"/>
      <c r="UJH75" s="453"/>
      <c r="UJI75" s="452"/>
      <c r="UJJ75" s="452"/>
      <c r="UJL75" s="452"/>
      <c r="UJM75" s="452"/>
      <c r="UJN75" s="453"/>
      <c r="UJO75" s="452"/>
      <c r="UJP75" s="452"/>
      <c r="UJR75" s="452"/>
      <c r="UJS75" s="452"/>
      <c r="UJT75" s="453"/>
      <c r="UJU75" s="452"/>
      <c r="UJV75" s="452"/>
      <c r="UJX75" s="452"/>
      <c r="UJY75" s="452"/>
      <c r="UJZ75" s="453"/>
      <c r="UKA75" s="452"/>
      <c r="UKB75" s="452"/>
      <c r="UKD75" s="452"/>
      <c r="UKE75" s="452"/>
      <c r="UKF75" s="453"/>
      <c r="UKG75" s="452"/>
      <c r="UKH75" s="452"/>
      <c r="UKJ75" s="452"/>
      <c r="UKK75" s="452"/>
      <c r="UKL75" s="453"/>
      <c r="UKM75" s="452"/>
      <c r="UKN75" s="452"/>
      <c r="UKP75" s="452"/>
      <c r="UKQ75" s="452"/>
      <c r="UKR75" s="453"/>
      <c r="UKS75" s="452"/>
      <c r="UKT75" s="452"/>
      <c r="UKV75" s="452"/>
      <c r="UKW75" s="452"/>
      <c r="UKX75" s="453"/>
      <c r="UKY75" s="452"/>
      <c r="UKZ75" s="452"/>
      <c r="ULB75" s="452"/>
      <c r="ULC75" s="452"/>
      <c r="ULD75" s="453"/>
      <c r="ULE75" s="452"/>
      <c r="ULF75" s="452"/>
      <c r="ULH75" s="452"/>
      <c r="ULI75" s="452"/>
      <c r="ULJ75" s="453"/>
      <c r="ULK75" s="452"/>
      <c r="ULL75" s="452"/>
      <c r="ULN75" s="452"/>
      <c r="ULO75" s="452"/>
      <c r="ULP75" s="453"/>
      <c r="ULQ75" s="452"/>
      <c r="ULR75" s="452"/>
      <c r="ULT75" s="452"/>
      <c r="ULU75" s="452"/>
      <c r="ULV75" s="453"/>
      <c r="ULW75" s="452"/>
      <c r="ULX75" s="452"/>
      <c r="ULZ75" s="452"/>
      <c r="UMA75" s="452"/>
      <c r="UMB75" s="453"/>
      <c r="UMC75" s="452"/>
      <c r="UMD75" s="452"/>
      <c r="UMF75" s="452"/>
      <c r="UMG75" s="452"/>
      <c r="UMH75" s="453"/>
      <c r="UMI75" s="452"/>
      <c r="UMJ75" s="452"/>
      <c r="UML75" s="452"/>
      <c r="UMM75" s="452"/>
      <c r="UMN75" s="453"/>
      <c r="UMO75" s="452"/>
      <c r="UMP75" s="452"/>
      <c r="UMR75" s="452"/>
      <c r="UMS75" s="452"/>
      <c r="UMT75" s="453"/>
      <c r="UMU75" s="452"/>
      <c r="UMV75" s="452"/>
      <c r="UMX75" s="452"/>
      <c r="UMY75" s="452"/>
      <c r="UMZ75" s="453"/>
      <c r="UNA75" s="452"/>
      <c r="UNB75" s="452"/>
      <c r="UND75" s="452"/>
      <c r="UNE75" s="452"/>
      <c r="UNF75" s="453"/>
      <c r="UNG75" s="452"/>
      <c r="UNH75" s="452"/>
      <c r="UNJ75" s="452"/>
      <c r="UNK75" s="452"/>
      <c r="UNL75" s="453"/>
      <c r="UNM75" s="452"/>
      <c r="UNN75" s="452"/>
      <c r="UNP75" s="452"/>
      <c r="UNQ75" s="452"/>
      <c r="UNR75" s="453"/>
      <c r="UNS75" s="452"/>
      <c r="UNT75" s="452"/>
      <c r="UNV75" s="452"/>
      <c r="UNW75" s="452"/>
      <c r="UNX75" s="453"/>
      <c r="UNY75" s="452"/>
      <c r="UNZ75" s="452"/>
      <c r="UOB75" s="452"/>
      <c r="UOC75" s="452"/>
      <c r="UOD75" s="453"/>
      <c r="UOE75" s="452"/>
      <c r="UOF75" s="452"/>
      <c r="UOH75" s="452"/>
      <c r="UOI75" s="452"/>
      <c r="UOJ75" s="453"/>
      <c r="UOK75" s="452"/>
      <c r="UOL75" s="452"/>
      <c r="UON75" s="452"/>
      <c r="UOO75" s="452"/>
      <c r="UOP75" s="453"/>
      <c r="UOQ75" s="452"/>
      <c r="UOR75" s="452"/>
      <c r="UOT75" s="452"/>
      <c r="UOU75" s="452"/>
      <c r="UOV75" s="453"/>
      <c r="UOW75" s="452"/>
      <c r="UOX75" s="452"/>
      <c r="UOZ75" s="452"/>
      <c r="UPA75" s="452"/>
      <c r="UPB75" s="453"/>
      <c r="UPC75" s="452"/>
      <c r="UPD75" s="452"/>
      <c r="UPF75" s="452"/>
      <c r="UPG75" s="452"/>
      <c r="UPH75" s="453"/>
      <c r="UPI75" s="452"/>
      <c r="UPJ75" s="452"/>
      <c r="UPL75" s="452"/>
      <c r="UPM75" s="452"/>
      <c r="UPN75" s="453"/>
      <c r="UPO75" s="452"/>
      <c r="UPP75" s="452"/>
      <c r="UPR75" s="452"/>
      <c r="UPS75" s="452"/>
      <c r="UPT75" s="453"/>
      <c r="UPU75" s="452"/>
      <c r="UPV75" s="452"/>
      <c r="UPX75" s="452"/>
      <c r="UPY75" s="452"/>
      <c r="UPZ75" s="453"/>
      <c r="UQA75" s="452"/>
      <c r="UQB75" s="452"/>
      <c r="UQD75" s="452"/>
      <c r="UQE75" s="452"/>
      <c r="UQF75" s="453"/>
      <c r="UQG75" s="452"/>
      <c r="UQH75" s="452"/>
      <c r="UQJ75" s="452"/>
      <c r="UQK75" s="452"/>
      <c r="UQL75" s="453"/>
      <c r="UQM75" s="452"/>
      <c r="UQN75" s="452"/>
      <c r="UQP75" s="452"/>
      <c r="UQQ75" s="452"/>
      <c r="UQR75" s="453"/>
      <c r="UQS75" s="452"/>
      <c r="UQT75" s="452"/>
      <c r="UQV75" s="452"/>
      <c r="UQW75" s="452"/>
      <c r="UQX75" s="453"/>
      <c r="UQY75" s="452"/>
      <c r="UQZ75" s="452"/>
      <c r="URB75" s="452"/>
      <c r="URC75" s="452"/>
      <c r="URD75" s="453"/>
      <c r="URE75" s="452"/>
      <c r="URF75" s="452"/>
      <c r="URH75" s="452"/>
      <c r="URI75" s="452"/>
      <c r="URJ75" s="453"/>
      <c r="URK75" s="452"/>
      <c r="URL75" s="452"/>
      <c r="URN75" s="452"/>
      <c r="URO75" s="452"/>
      <c r="URP75" s="453"/>
      <c r="URQ75" s="452"/>
      <c r="URR75" s="452"/>
      <c r="URT75" s="452"/>
      <c r="URU75" s="452"/>
      <c r="URV75" s="453"/>
      <c r="URW75" s="452"/>
      <c r="URX75" s="452"/>
      <c r="URZ75" s="452"/>
      <c r="USA75" s="452"/>
      <c r="USB75" s="453"/>
      <c r="USC75" s="452"/>
      <c r="USD75" s="452"/>
      <c r="USF75" s="452"/>
      <c r="USG75" s="452"/>
      <c r="USH75" s="453"/>
      <c r="USI75" s="452"/>
      <c r="USJ75" s="452"/>
      <c r="USL75" s="452"/>
      <c r="USM75" s="452"/>
      <c r="USN75" s="453"/>
      <c r="USO75" s="452"/>
      <c r="USP75" s="452"/>
      <c r="USR75" s="452"/>
      <c r="USS75" s="452"/>
      <c r="UST75" s="453"/>
      <c r="USU75" s="452"/>
      <c r="USV75" s="452"/>
      <c r="USX75" s="452"/>
      <c r="USY75" s="452"/>
      <c r="USZ75" s="453"/>
      <c r="UTA75" s="452"/>
      <c r="UTB75" s="452"/>
      <c r="UTD75" s="452"/>
      <c r="UTE75" s="452"/>
      <c r="UTF75" s="453"/>
      <c r="UTG75" s="452"/>
      <c r="UTH75" s="452"/>
      <c r="UTJ75" s="452"/>
      <c r="UTK75" s="452"/>
      <c r="UTL75" s="453"/>
      <c r="UTM75" s="452"/>
      <c r="UTN75" s="452"/>
      <c r="UTP75" s="452"/>
      <c r="UTQ75" s="452"/>
      <c r="UTR75" s="453"/>
      <c r="UTS75" s="452"/>
      <c r="UTT75" s="452"/>
      <c r="UTV75" s="452"/>
      <c r="UTW75" s="452"/>
      <c r="UTX75" s="453"/>
      <c r="UTY75" s="452"/>
      <c r="UTZ75" s="452"/>
      <c r="UUB75" s="452"/>
      <c r="UUC75" s="452"/>
      <c r="UUD75" s="453"/>
      <c r="UUE75" s="452"/>
      <c r="UUF75" s="452"/>
      <c r="UUH75" s="452"/>
      <c r="UUI75" s="452"/>
      <c r="UUJ75" s="453"/>
      <c r="UUK75" s="452"/>
      <c r="UUL75" s="452"/>
      <c r="UUN75" s="452"/>
      <c r="UUO75" s="452"/>
      <c r="UUP75" s="453"/>
      <c r="UUQ75" s="452"/>
      <c r="UUR75" s="452"/>
      <c r="UUT75" s="452"/>
      <c r="UUU75" s="452"/>
      <c r="UUV75" s="453"/>
      <c r="UUW75" s="452"/>
      <c r="UUX75" s="452"/>
      <c r="UUZ75" s="452"/>
      <c r="UVA75" s="452"/>
      <c r="UVB75" s="453"/>
      <c r="UVC75" s="452"/>
      <c r="UVD75" s="452"/>
      <c r="UVF75" s="452"/>
      <c r="UVG75" s="452"/>
      <c r="UVH75" s="453"/>
      <c r="UVI75" s="452"/>
      <c r="UVJ75" s="452"/>
      <c r="UVL75" s="452"/>
      <c r="UVM75" s="452"/>
      <c r="UVN75" s="453"/>
      <c r="UVO75" s="452"/>
      <c r="UVP75" s="452"/>
      <c r="UVR75" s="452"/>
      <c r="UVS75" s="452"/>
      <c r="UVT75" s="453"/>
      <c r="UVU75" s="452"/>
      <c r="UVV75" s="452"/>
      <c r="UVX75" s="452"/>
      <c r="UVY75" s="452"/>
      <c r="UVZ75" s="453"/>
      <c r="UWA75" s="452"/>
      <c r="UWB75" s="452"/>
      <c r="UWD75" s="452"/>
      <c r="UWE75" s="452"/>
      <c r="UWF75" s="453"/>
      <c r="UWG75" s="452"/>
      <c r="UWH75" s="452"/>
      <c r="UWJ75" s="452"/>
      <c r="UWK75" s="452"/>
      <c r="UWL75" s="453"/>
      <c r="UWM75" s="452"/>
      <c r="UWN75" s="452"/>
      <c r="UWP75" s="452"/>
      <c r="UWQ75" s="452"/>
      <c r="UWR75" s="453"/>
      <c r="UWS75" s="452"/>
      <c r="UWT75" s="452"/>
      <c r="UWV75" s="452"/>
      <c r="UWW75" s="452"/>
      <c r="UWX75" s="453"/>
      <c r="UWY75" s="452"/>
      <c r="UWZ75" s="452"/>
      <c r="UXB75" s="452"/>
      <c r="UXC75" s="452"/>
      <c r="UXD75" s="453"/>
      <c r="UXE75" s="452"/>
      <c r="UXF75" s="452"/>
      <c r="UXH75" s="452"/>
      <c r="UXI75" s="452"/>
      <c r="UXJ75" s="453"/>
      <c r="UXK75" s="452"/>
      <c r="UXL75" s="452"/>
      <c r="UXN75" s="452"/>
      <c r="UXO75" s="452"/>
      <c r="UXP75" s="453"/>
      <c r="UXQ75" s="452"/>
      <c r="UXR75" s="452"/>
      <c r="UXT75" s="452"/>
      <c r="UXU75" s="452"/>
      <c r="UXV75" s="453"/>
      <c r="UXW75" s="452"/>
      <c r="UXX75" s="452"/>
      <c r="UXZ75" s="452"/>
      <c r="UYA75" s="452"/>
      <c r="UYB75" s="453"/>
      <c r="UYC75" s="452"/>
      <c r="UYD75" s="452"/>
      <c r="UYF75" s="452"/>
      <c r="UYG75" s="452"/>
      <c r="UYH75" s="453"/>
      <c r="UYI75" s="452"/>
      <c r="UYJ75" s="452"/>
      <c r="UYL75" s="452"/>
      <c r="UYM75" s="452"/>
      <c r="UYN75" s="453"/>
      <c r="UYO75" s="452"/>
      <c r="UYP75" s="452"/>
      <c r="UYR75" s="452"/>
      <c r="UYS75" s="452"/>
      <c r="UYT75" s="453"/>
      <c r="UYU75" s="452"/>
      <c r="UYV75" s="452"/>
      <c r="UYX75" s="452"/>
      <c r="UYY75" s="452"/>
      <c r="UYZ75" s="453"/>
      <c r="UZA75" s="452"/>
      <c r="UZB75" s="452"/>
      <c r="UZD75" s="452"/>
      <c r="UZE75" s="452"/>
      <c r="UZF75" s="453"/>
      <c r="UZG75" s="452"/>
      <c r="UZH75" s="452"/>
      <c r="UZJ75" s="452"/>
      <c r="UZK75" s="452"/>
      <c r="UZL75" s="453"/>
      <c r="UZM75" s="452"/>
      <c r="UZN75" s="452"/>
      <c r="UZP75" s="452"/>
      <c r="UZQ75" s="452"/>
      <c r="UZR75" s="453"/>
      <c r="UZS75" s="452"/>
      <c r="UZT75" s="452"/>
      <c r="UZV75" s="452"/>
      <c r="UZW75" s="452"/>
      <c r="UZX75" s="453"/>
      <c r="UZY75" s="452"/>
      <c r="UZZ75" s="452"/>
      <c r="VAB75" s="452"/>
      <c r="VAC75" s="452"/>
      <c r="VAD75" s="453"/>
      <c r="VAE75" s="452"/>
      <c r="VAF75" s="452"/>
      <c r="VAH75" s="452"/>
      <c r="VAI75" s="452"/>
      <c r="VAJ75" s="453"/>
      <c r="VAK75" s="452"/>
      <c r="VAL75" s="452"/>
      <c r="VAN75" s="452"/>
      <c r="VAO75" s="452"/>
      <c r="VAP75" s="453"/>
      <c r="VAQ75" s="452"/>
      <c r="VAR75" s="452"/>
      <c r="VAT75" s="452"/>
      <c r="VAU75" s="452"/>
      <c r="VAV75" s="453"/>
      <c r="VAW75" s="452"/>
      <c r="VAX75" s="452"/>
      <c r="VAZ75" s="452"/>
      <c r="VBA75" s="452"/>
      <c r="VBB75" s="453"/>
      <c r="VBC75" s="452"/>
      <c r="VBD75" s="452"/>
      <c r="VBF75" s="452"/>
      <c r="VBG75" s="452"/>
      <c r="VBH75" s="453"/>
      <c r="VBI75" s="452"/>
      <c r="VBJ75" s="452"/>
      <c r="VBL75" s="452"/>
      <c r="VBM75" s="452"/>
      <c r="VBN75" s="453"/>
      <c r="VBO75" s="452"/>
      <c r="VBP75" s="452"/>
      <c r="VBR75" s="452"/>
      <c r="VBS75" s="452"/>
      <c r="VBT75" s="453"/>
      <c r="VBU75" s="452"/>
      <c r="VBV75" s="452"/>
      <c r="VBX75" s="452"/>
      <c r="VBY75" s="452"/>
      <c r="VBZ75" s="453"/>
      <c r="VCA75" s="452"/>
      <c r="VCB75" s="452"/>
      <c r="VCD75" s="452"/>
      <c r="VCE75" s="452"/>
      <c r="VCF75" s="453"/>
      <c r="VCG75" s="452"/>
      <c r="VCH75" s="452"/>
      <c r="VCJ75" s="452"/>
      <c r="VCK75" s="452"/>
      <c r="VCL75" s="453"/>
      <c r="VCM75" s="452"/>
      <c r="VCN75" s="452"/>
      <c r="VCP75" s="452"/>
      <c r="VCQ75" s="452"/>
      <c r="VCR75" s="453"/>
      <c r="VCS75" s="452"/>
      <c r="VCT75" s="452"/>
      <c r="VCV75" s="452"/>
      <c r="VCW75" s="452"/>
      <c r="VCX75" s="453"/>
      <c r="VCY75" s="452"/>
      <c r="VCZ75" s="452"/>
      <c r="VDB75" s="452"/>
      <c r="VDC75" s="452"/>
      <c r="VDD75" s="453"/>
      <c r="VDE75" s="452"/>
      <c r="VDF75" s="452"/>
      <c r="VDH75" s="452"/>
      <c r="VDI75" s="452"/>
      <c r="VDJ75" s="453"/>
      <c r="VDK75" s="452"/>
      <c r="VDL75" s="452"/>
      <c r="VDN75" s="452"/>
      <c r="VDO75" s="452"/>
      <c r="VDP75" s="453"/>
      <c r="VDQ75" s="452"/>
      <c r="VDR75" s="452"/>
      <c r="VDT75" s="452"/>
      <c r="VDU75" s="452"/>
      <c r="VDV75" s="453"/>
      <c r="VDW75" s="452"/>
      <c r="VDX75" s="452"/>
      <c r="VDZ75" s="452"/>
      <c r="VEA75" s="452"/>
      <c r="VEB75" s="453"/>
      <c r="VEC75" s="452"/>
      <c r="VED75" s="452"/>
      <c r="VEF75" s="452"/>
      <c r="VEG75" s="452"/>
      <c r="VEH75" s="453"/>
      <c r="VEI75" s="452"/>
      <c r="VEJ75" s="452"/>
      <c r="VEL75" s="452"/>
      <c r="VEM75" s="452"/>
      <c r="VEN75" s="453"/>
      <c r="VEO75" s="452"/>
      <c r="VEP75" s="452"/>
      <c r="VER75" s="452"/>
      <c r="VES75" s="452"/>
      <c r="VET75" s="453"/>
      <c r="VEU75" s="452"/>
      <c r="VEV75" s="452"/>
      <c r="VEX75" s="452"/>
      <c r="VEY75" s="452"/>
      <c r="VEZ75" s="453"/>
      <c r="VFA75" s="452"/>
      <c r="VFB75" s="452"/>
      <c r="VFD75" s="452"/>
      <c r="VFE75" s="452"/>
      <c r="VFF75" s="453"/>
      <c r="VFG75" s="452"/>
      <c r="VFH75" s="452"/>
      <c r="VFJ75" s="452"/>
      <c r="VFK75" s="452"/>
      <c r="VFL75" s="453"/>
      <c r="VFM75" s="452"/>
      <c r="VFN75" s="452"/>
      <c r="VFP75" s="452"/>
      <c r="VFQ75" s="452"/>
      <c r="VFR75" s="453"/>
      <c r="VFS75" s="452"/>
      <c r="VFT75" s="452"/>
      <c r="VFV75" s="452"/>
      <c r="VFW75" s="452"/>
      <c r="VFX75" s="453"/>
      <c r="VFY75" s="452"/>
      <c r="VFZ75" s="452"/>
      <c r="VGB75" s="452"/>
      <c r="VGC75" s="452"/>
      <c r="VGD75" s="453"/>
      <c r="VGE75" s="452"/>
      <c r="VGF75" s="452"/>
      <c r="VGH75" s="452"/>
      <c r="VGI75" s="452"/>
      <c r="VGJ75" s="453"/>
      <c r="VGK75" s="452"/>
      <c r="VGL75" s="452"/>
      <c r="VGN75" s="452"/>
      <c r="VGO75" s="452"/>
      <c r="VGP75" s="453"/>
      <c r="VGQ75" s="452"/>
      <c r="VGR75" s="452"/>
      <c r="VGT75" s="452"/>
      <c r="VGU75" s="452"/>
      <c r="VGV75" s="453"/>
      <c r="VGW75" s="452"/>
      <c r="VGX75" s="452"/>
      <c r="VGZ75" s="452"/>
      <c r="VHA75" s="452"/>
      <c r="VHB75" s="453"/>
      <c r="VHC75" s="452"/>
      <c r="VHD75" s="452"/>
      <c r="VHF75" s="452"/>
      <c r="VHG75" s="452"/>
      <c r="VHH75" s="453"/>
      <c r="VHI75" s="452"/>
      <c r="VHJ75" s="452"/>
      <c r="VHL75" s="452"/>
      <c r="VHM75" s="452"/>
      <c r="VHN75" s="453"/>
      <c r="VHO75" s="452"/>
      <c r="VHP75" s="452"/>
      <c r="VHR75" s="452"/>
      <c r="VHS75" s="452"/>
      <c r="VHT75" s="453"/>
      <c r="VHU75" s="452"/>
      <c r="VHV75" s="452"/>
      <c r="VHX75" s="452"/>
      <c r="VHY75" s="452"/>
      <c r="VHZ75" s="453"/>
      <c r="VIA75" s="452"/>
      <c r="VIB75" s="452"/>
      <c r="VID75" s="452"/>
      <c r="VIE75" s="452"/>
      <c r="VIF75" s="453"/>
      <c r="VIG75" s="452"/>
      <c r="VIH75" s="452"/>
      <c r="VIJ75" s="452"/>
      <c r="VIK75" s="452"/>
      <c r="VIL75" s="453"/>
      <c r="VIM75" s="452"/>
      <c r="VIN75" s="452"/>
      <c r="VIP75" s="452"/>
      <c r="VIQ75" s="452"/>
      <c r="VIR75" s="453"/>
      <c r="VIS75" s="452"/>
      <c r="VIT75" s="452"/>
      <c r="VIV75" s="452"/>
      <c r="VIW75" s="452"/>
      <c r="VIX75" s="453"/>
      <c r="VIY75" s="452"/>
      <c r="VIZ75" s="452"/>
      <c r="VJB75" s="452"/>
      <c r="VJC75" s="452"/>
      <c r="VJD75" s="453"/>
      <c r="VJE75" s="452"/>
      <c r="VJF75" s="452"/>
      <c r="VJH75" s="452"/>
      <c r="VJI75" s="452"/>
      <c r="VJJ75" s="453"/>
      <c r="VJK75" s="452"/>
      <c r="VJL75" s="452"/>
      <c r="VJN75" s="452"/>
      <c r="VJO75" s="452"/>
      <c r="VJP75" s="453"/>
      <c r="VJQ75" s="452"/>
      <c r="VJR75" s="452"/>
      <c r="VJT75" s="452"/>
      <c r="VJU75" s="452"/>
      <c r="VJV75" s="453"/>
      <c r="VJW75" s="452"/>
      <c r="VJX75" s="452"/>
      <c r="VJZ75" s="452"/>
      <c r="VKA75" s="452"/>
      <c r="VKB75" s="453"/>
      <c r="VKC75" s="452"/>
      <c r="VKD75" s="452"/>
      <c r="VKF75" s="452"/>
      <c r="VKG75" s="452"/>
      <c r="VKH75" s="453"/>
      <c r="VKI75" s="452"/>
      <c r="VKJ75" s="452"/>
      <c r="VKL75" s="452"/>
      <c r="VKM75" s="452"/>
      <c r="VKN75" s="453"/>
      <c r="VKO75" s="452"/>
      <c r="VKP75" s="452"/>
      <c r="VKR75" s="452"/>
      <c r="VKS75" s="452"/>
      <c r="VKT75" s="453"/>
      <c r="VKU75" s="452"/>
      <c r="VKV75" s="452"/>
      <c r="VKX75" s="452"/>
      <c r="VKY75" s="452"/>
      <c r="VKZ75" s="453"/>
      <c r="VLA75" s="452"/>
      <c r="VLB75" s="452"/>
      <c r="VLD75" s="452"/>
      <c r="VLE75" s="452"/>
      <c r="VLF75" s="453"/>
      <c r="VLG75" s="452"/>
      <c r="VLH75" s="452"/>
      <c r="VLJ75" s="452"/>
      <c r="VLK75" s="452"/>
      <c r="VLL75" s="453"/>
      <c r="VLM75" s="452"/>
      <c r="VLN75" s="452"/>
      <c r="VLP75" s="452"/>
      <c r="VLQ75" s="452"/>
      <c r="VLR75" s="453"/>
      <c r="VLS75" s="452"/>
      <c r="VLT75" s="452"/>
      <c r="VLV75" s="452"/>
      <c r="VLW75" s="452"/>
      <c r="VLX75" s="453"/>
      <c r="VLY75" s="452"/>
      <c r="VLZ75" s="452"/>
      <c r="VMB75" s="452"/>
      <c r="VMC75" s="452"/>
      <c r="VMD75" s="453"/>
      <c r="VME75" s="452"/>
      <c r="VMF75" s="452"/>
      <c r="VMH75" s="452"/>
      <c r="VMI75" s="452"/>
      <c r="VMJ75" s="453"/>
      <c r="VMK75" s="452"/>
      <c r="VML75" s="452"/>
      <c r="VMN75" s="452"/>
      <c r="VMO75" s="452"/>
      <c r="VMP75" s="453"/>
      <c r="VMQ75" s="452"/>
      <c r="VMR75" s="452"/>
      <c r="VMT75" s="452"/>
      <c r="VMU75" s="452"/>
      <c r="VMV75" s="453"/>
      <c r="VMW75" s="452"/>
      <c r="VMX75" s="452"/>
      <c r="VMZ75" s="452"/>
      <c r="VNA75" s="452"/>
      <c r="VNB75" s="453"/>
      <c r="VNC75" s="452"/>
      <c r="VND75" s="452"/>
      <c r="VNF75" s="452"/>
      <c r="VNG75" s="452"/>
      <c r="VNH75" s="453"/>
      <c r="VNI75" s="452"/>
      <c r="VNJ75" s="452"/>
      <c r="VNL75" s="452"/>
      <c r="VNM75" s="452"/>
      <c r="VNN75" s="453"/>
      <c r="VNO75" s="452"/>
      <c r="VNP75" s="452"/>
      <c r="VNR75" s="452"/>
      <c r="VNS75" s="452"/>
      <c r="VNT75" s="453"/>
      <c r="VNU75" s="452"/>
      <c r="VNV75" s="452"/>
      <c r="VNX75" s="452"/>
      <c r="VNY75" s="452"/>
      <c r="VNZ75" s="453"/>
      <c r="VOA75" s="452"/>
      <c r="VOB75" s="452"/>
      <c r="VOD75" s="452"/>
      <c r="VOE75" s="452"/>
      <c r="VOF75" s="453"/>
      <c r="VOG75" s="452"/>
      <c r="VOH75" s="452"/>
      <c r="VOJ75" s="452"/>
      <c r="VOK75" s="452"/>
      <c r="VOL75" s="453"/>
      <c r="VOM75" s="452"/>
      <c r="VON75" s="452"/>
      <c r="VOP75" s="452"/>
      <c r="VOQ75" s="452"/>
      <c r="VOR75" s="453"/>
      <c r="VOS75" s="452"/>
      <c r="VOT75" s="452"/>
      <c r="VOV75" s="452"/>
      <c r="VOW75" s="452"/>
      <c r="VOX75" s="453"/>
      <c r="VOY75" s="452"/>
      <c r="VOZ75" s="452"/>
      <c r="VPB75" s="452"/>
      <c r="VPC75" s="452"/>
      <c r="VPD75" s="453"/>
      <c r="VPE75" s="452"/>
      <c r="VPF75" s="452"/>
      <c r="VPH75" s="452"/>
      <c r="VPI75" s="452"/>
      <c r="VPJ75" s="453"/>
      <c r="VPK75" s="452"/>
      <c r="VPL75" s="452"/>
      <c r="VPN75" s="452"/>
      <c r="VPO75" s="452"/>
      <c r="VPP75" s="453"/>
      <c r="VPQ75" s="452"/>
      <c r="VPR75" s="452"/>
      <c r="VPT75" s="452"/>
      <c r="VPU75" s="452"/>
      <c r="VPV75" s="453"/>
      <c r="VPW75" s="452"/>
      <c r="VPX75" s="452"/>
      <c r="VPZ75" s="452"/>
      <c r="VQA75" s="452"/>
      <c r="VQB75" s="453"/>
      <c r="VQC75" s="452"/>
      <c r="VQD75" s="452"/>
      <c r="VQF75" s="452"/>
      <c r="VQG75" s="452"/>
      <c r="VQH75" s="453"/>
      <c r="VQI75" s="452"/>
      <c r="VQJ75" s="452"/>
      <c r="VQL75" s="452"/>
      <c r="VQM75" s="452"/>
      <c r="VQN75" s="453"/>
      <c r="VQO75" s="452"/>
      <c r="VQP75" s="452"/>
      <c r="VQR75" s="452"/>
      <c r="VQS75" s="452"/>
      <c r="VQT75" s="453"/>
      <c r="VQU75" s="452"/>
      <c r="VQV75" s="452"/>
      <c r="VQX75" s="452"/>
      <c r="VQY75" s="452"/>
      <c r="VQZ75" s="453"/>
      <c r="VRA75" s="452"/>
      <c r="VRB75" s="452"/>
      <c r="VRD75" s="452"/>
      <c r="VRE75" s="452"/>
      <c r="VRF75" s="453"/>
      <c r="VRG75" s="452"/>
      <c r="VRH75" s="452"/>
      <c r="VRJ75" s="452"/>
      <c r="VRK75" s="452"/>
      <c r="VRL75" s="453"/>
      <c r="VRM75" s="452"/>
      <c r="VRN75" s="452"/>
      <c r="VRP75" s="452"/>
      <c r="VRQ75" s="452"/>
      <c r="VRR75" s="453"/>
      <c r="VRS75" s="452"/>
      <c r="VRT75" s="452"/>
      <c r="VRV75" s="452"/>
      <c r="VRW75" s="452"/>
      <c r="VRX75" s="453"/>
      <c r="VRY75" s="452"/>
      <c r="VRZ75" s="452"/>
      <c r="VSB75" s="452"/>
      <c r="VSC75" s="452"/>
      <c r="VSD75" s="453"/>
      <c r="VSE75" s="452"/>
      <c r="VSF75" s="452"/>
      <c r="VSH75" s="452"/>
      <c r="VSI75" s="452"/>
      <c r="VSJ75" s="453"/>
      <c r="VSK75" s="452"/>
      <c r="VSL75" s="452"/>
      <c r="VSN75" s="452"/>
      <c r="VSO75" s="452"/>
      <c r="VSP75" s="453"/>
      <c r="VSQ75" s="452"/>
      <c r="VSR75" s="452"/>
      <c r="VST75" s="452"/>
      <c r="VSU75" s="452"/>
      <c r="VSV75" s="453"/>
      <c r="VSW75" s="452"/>
      <c r="VSX75" s="452"/>
      <c r="VSZ75" s="452"/>
      <c r="VTA75" s="452"/>
      <c r="VTB75" s="453"/>
      <c r="VTC75" s="452"/>
      <c r="VTD75" s="452"/>
      <c r="VTF75" s="452"/>
      <c r="VTG75" s="452"/>
      <c r="VTH75" s="453"/>
      <c r="VTI75" s="452"/>
      <c r="VTJ75" s="452"/>
      <c r="VTL75" s="452"/>
      <c r="VTM75" s="452"/>
      <c r="VTN75" s="453"/>
      <c r="VTO75" s="452"/>
      <c r="VTP75" s="452"/>
      <c r="VTR75" s="452"/>
      <c r="VTS75" s="452"/>
      <c r="VTT75" s="453"/>
      <c r="VTU75" s="452"/>
      <c r="VTV75" s="452"/>
      <c r="VTX75" s="452"/>
      <c r="VTY75" s="452"/>
      <c r="VTZ75" s="453"/>
      <c r="VUA75" s="452"/>
      <c r="VUB75" s="452"/>
      <c r="VUD75" s="452"/>
      <c r="VUE75" s="452"/>
      <c r="VUF75" s="453"/>
      <c r="VUG75" s="452"/>
      <c r="VUH75" s="452"/>
      <c r="VUJ75" s="452"/>
      <c r="VUK75" s="452"/>
      <c r="VUL75" s="453"/>
      <c r="VUM75" s="452"/>
      <c r="VUN75" s="452"/>
      <c r="VUP75" s="452"/>
      <c r="VUQ75" s="452"/>
      <c r="VUR75" s="453"/>
      <c r="VUS75" s="452"/>
      <c r="VUT75" s="452"/>
      <c r="VUV75" s="452"/>
      <c r="VUW75" s="452"/>
      <c r="VUX75" s="453"/>
      <c r="VUY75" s="452"/>
      <c r="VUZ75" s="452"/>
      <c r="VVB75" s="452"/>
      <c r="VVC75" s="452"/>
      <c r="VVD75" s="453"/>
      <c r="VVE75" s="452"/>
      <c r="VVF75" s="452"/>
      <c r="VVH75" s="452"/>
      <c r="VVI75" s="452"/>
      <c r="VVJ75" s="453"/>
      <c r="VVK75" s="452"/>
      <c r="VVL75" s="452"/>
      <c r="VVN75" s="452"/>
      <c r="VVO75" s="452"/>
      <c r="VVP75" s="453"/>
      <c r="VVQ75" s="452"/>
      <c r="VVR75" s="452"/>
      <c r="VVT75" s="452"/>
      <c r="VVU75" s="452"/>
      <c r="VVV75" s="453"/>
      <c r="VVW75" s="452"/>
      <c r="VVX75" s="452"/>
      <c r="VVZ75" s="452"/>
      <c r="VWA75" s="452"/>
      <c r="VWB75" s="453"/>
      <c r="VWC75" s="452"/>
      <c r="VWD75" s="452"/>
      <c r="VWF75" s="452"/>
      <c r="VWG75" s="452"/>
      <c r="VWH75" s="453"/>
      <c r="VWI75" s="452"/>
      <c r="VWJ75" s="452"/>
      <c r="VWL75" s="452"/>
      <c r="VWM75" s="452"/>
      <c r="VWN75" s="453"/>
      <c r="VWO75" s="452"/>
      <c r="VWP75" s="452"/>
      <c r="VWR75" s="452"/>
      <c r="VWS75" s="452"/>
      <c r="VWT75" s="453"/>
      <c r="VWU75" s="452"/>
      <c r="VWV75" s="452"/>
      <c r="VWX75" s="452"/>
      <c r="VWY75" s="452"/>
      <c r="VWZ75" s="453"/>
      <c r="VXA75" s="452"/>
      <c r="VXB75" s="452"/>
      <c r="VXD75" s="452"/>
      <c r="VXE75" s="452"/>
      <c r="VXF75" s="453"/>
      <c r="VXG75" s="452"/>
      <c r="VXH75" s="452"/>
      <c r="VXJ75" s="452"/>
      <c r="VXK75" s="452"/>
      <c r="VXL75" s="453"/>
      <c r="VXM75" s="452"/>
      <c r="VXN75" s="452"/>
      <c r="VXP75" s="452"/>
      <c r="VXQ75" s="452"/>
      <c r="VXR75" s="453"/>
      <c r="VXS75" s="452"/>
      <c r="VXT75" s="452"/>
      <c r="VXV75" s="452"/>
      <c r="VXW75" s="452"/>
      <c r="VXX75" s="453"/>
      <c r="VXY75" s="452"/>
      <c r="VXZ75" s="452"/>
      <c r="VYB75" s="452"/>
      <c r="VYC75" s="452"/>
      <c r="VYD75" s="453"/>
      <c r="VYE75" s="452"/>
      <c r="VYF75" s="452"/>
      <c r="VYH75" s="452"/>
      <c r="VYI75" s="452"/>
      <c r="VYJ75" s="453"/>
      <c r="VYK75" s="452"/>
      <c r="VYL75" s="452"/>
      <c r="VYN75" s="452"/>
      <c r="VYO75" s="452"/>
      <c r="VYP75" s="453"/>
      <c r="VYQ75" s="452"/>
      <c r="VYR75" s="452"/>
      <c r="VYT75" s="452"/>
      <c r="VYU75" s="452"/>
      <c r="VYV75" s="453"/>
      <c r="VYW75" s="452"/>
      <c r="VYX75" s="452"/>
      <c r="VYZ75" s="452"/>
      <c r="VZA75" s="452"/>
      <c r="VZB75" s="453"/>
      <c r="VZC75" s="452"/>
      <c r="VZD75" s="452"/>
      <c r="VZF75" s="452"/>
      <c r="VZG75" s="452"/>
      <c r="VZH75" s="453"/>
      <c r="VZI75" s="452"/>
      <c r="VZJ75" s="452"/>
      <c r="VZL75" s="452"/>
      <c r="VZM75" s="452"/>
      <c r="VZN75" s="453"/>
      <c r="VZO75" s="452"/>
      <c r="VZP75" s="452"/>
      <c r="VZR75" s="452"/>
      <c r="VZS75" s="452"/>
      <c r="VZT75" s="453"/>
      <c r="VZU75" s="452"/>
      <c r="VZV75" s="452"/>
      <c r="VZX75" s="452"/>
      <c r="VZY75" s="452"/>
      <c r="VZZ75" s="453"/>
      <c r="WAA75" s="452"/>
      <c r="WAB75" s="452"/>
      <c r="WAD75" s="452"/>
      <c r="WAE75" s="452"/>
      <c r="WAF75" s="453"/>
      <c r="WAG75" s="452"/>
      <c r="WAH75" s="452"/>
      <c r="WAJ75" s="452"/>
      <c r="WAK75" s="452"/>
      <c r="WAL75" s="453"/>
      <c r="WAM75" s="452"/>
      <c r="WAN75" s="452"/>
      <c r="WAP75" s="452"/>
      <c r="WAQ75" s="452"/>
      <c r="WAR75" s="453"/>
      <c r="WAS75" s="452"/>
      <c r="WAT75" s="452"/>
      <c r="WAV75" s="452"/>
      <c r="WAW75" s="452"/>
      <c r="WAX75" s="453"/>
      <c r="WAY75" s="452"/>
      <c r="WAZ75" s="452"/>
      <c r="WBB75" s="452"/>
      <c r="WBC75" s="452"/>
      <c r="WBD75" s="453"/>
      <c r="WBE75" s="452"/>
      <c r="WBF75" s="452"/>
      <c r="WBH75" s="452"/>
      <c r="WBI75" s="452"/>
      <c r="WBJ75" s="453"/>
      <c r="WBK75" s="452"/>
      <c r="WBL75" s="452"/>
      <c r="WBN75" s="452"/>
      <c r="WBO75" s="452"/>
      <c r="WBP75" s="453"/>
      <c r="WBQ75" s="452"/>
      <c r="WBR75" s="452"/>
      <c r="WBT75" s="452"/>
      <c r="WBU75" s="452"/>
      <c r="WBV75" s="453"/>
      <c r="WBW75" s="452"/>
      <c r="WBX75" s="452"/>
      <c r="WBZ75" s="452"/>
      <c r="WCA75" s="452"/>
      <c r="WCB75" s="453"/>
      <c r="WCC75" s="452"/>
      <c r="WCD75" s="452"/>
      <c r="WCF75" s="452"/>
      <c r="WCG75" s="452"/>
      <c r="WCH75" s="453"/>
      <c r="WCI75" s="452"/>
      <c r="WCJ75" s="452"/>
      <c r="WCL75" s="452"/>
      <c r="WCM75" s="452"/>
      <c r="WCN75" s="453"/>
      <c r="WCO75" s="452"/>
      <c r="WCP75" s="452"/>
      <c r="WCR75" s="452"/>
      <c r="WCS75" s="452"/>
      <c r="WCT75" s="453"/>
      <c r="WCU75" s="452"/>
      <c r="WCV75" s="452"/>
      <c r="WCX75" s="452"/>
      <c r="WCY75" s="452"/>
      <c r="WCZ75" s="453"/>
      <c r="WDA75" s="452"/>
      <c r="WDB75" s="452"/>
      <c r="WDD75" s="452"/>
      <c r="WDE75" s="452"/>
      <c r="WDF75" s="453"/>
      <c r="WDG75" s="452"/>
      <c r="WDH75" s="452"/>
      <c r="WDJ75" s="452"/>
      <c r="WDK75" s="452"/>
      <c r="WDL75" s="453"/>
      <c r="WDM75" s="452"/>
      <c r="WDN75" s="452"/>
      <c r="WDP75" s="452"/>
      <c r="WDQ75" s="452"/>
      <c r="WDR75" s="453"/>
      <c r="WDS75" s="452"/>
      <c r="WDT75" s="452"/>
      <c r="WDV75" s="452"/>
      <c r="WDW75" s="452"/>
      <c r="WDX75" s="453"/>
      <c r="WDY75" s="452"/>
      <c r="WDZ75" s="452"/>
      <c r="WEB75" s="452"/>
      <c r="WEC75" s="452"/>
      <c r="WED75" s="453"/>
      <c r="WEE75" s="452"/>
      <c r="WEF75" s="452"/>
      <c r="WEH75" s="452"/>
      <c r="WEI75" s="452"/>
      <c r="WEJ75" s="453"/>
      <c r="WEK75" s="452"/>
      <c r="WEL75" s="452"/>
      <c r="WEN75" s="452"/>
      <c r="WEO75" s="452"/>
      <c r="WEP75" s="453"/>
      <c r="WEQ75" s="452"/>
      <c r="WER75" s="452"/>
      <c r="WET75" s="452"/>
      <c r="WEU75" s="452"/>
      <c r="WEV75" s="453"/>
      <c r="WEW75" s="452"/>
      <c r="WEX75" s="452"/>
      <c r="WEZ75" s="452"/>
      <c r="WFA75" s="452"/>
      <c r="WFB75" s="453"/>
      <c r="WFC75" s="452"/>
      <c r="WFD75" s="452"/>
      <c r="WFF75" s="452"/>
      <c r="WFG75" s="452"/>
      <c r="WFH75" s="453"/>
      <c r="WFI75" s="452"/>
      <c r="WFJ75" s="452"/>
      <c r="WFL75" s="452"/>
      <c r="WFM75" s="452"/>
      <c r="WFN75" s="453"/>
      <c r="WFO75" s="452"/>
      <c r="WFP75" s="452"/>
      <c r="WFR75" s="452"/>
      <c r="WFS75" s="452"/>
      <c r="WFT75" s="453"/>
      <c r="WFU75" s="452"/>
      <c r="WFV75" s="452"/>
      <c r="WFX75" s="452"/>
      <c r="WFY75" s="452"/>
      <c r="WFZ75" s="453"/>
      <c r="WGA75" s="452"/>
      <c r="WGB75" s="452"/>
      <c r="WGD75" s="452"/>
      <c r="WGE75" s="452"/>
      <c r="WGF75" s="453"/>
      <c r="WGG75" s="452"/>
      <c r="WGH75" s="452"/>
      <c r="WGJ75" s="452"/>
      <c r="WGK75" s="452"/>
      <c r="WGL75" s="453"/>
      <c r="WGM75" s="452"/>
      <c r="WGN75" s="452"/>
      <c r="WGP75" s="452"/>
      <c r="WGQ75" s="452"/>
      <c r="WGR75" s="453"/>
      <c r="WGS75" s="452"/>
      <c r="WGT75" s="452"/>
      <c r="WGV75" s="452"/>
      <c r="WGW75" s="452"/>
      <c r="WGX75" s="453"/>
      <c r="WGY75" s="452"/>
      <c r="WGZ75" s="452"/>
      <c r="WHB75" s="452"/>
      <c r="WHC75" s="452"/>
      <c r="WHD75" s="453"/>
      <c r="WHE75" s="452"/>
      <c r="WHF75" s="452"/>
      <c r="WHH75" s="452"/>
      <c r="WHI75" s="452"/>
      <c r="WHJ75" s="453"/>
      <c r="WHK75" s="452"/>
      <c r="WHL75" s="452"/>
      <c r="WHN75" s="452"/>
      <c r="WHO75" s="452"/>
      <c r="WHP75" s="453"/>
      <c r="WHQ75" s="452"/>
      <c r="WHR75" s="452"/>
      <c r="WHT75" s="452"/>
      <c r="WHU75" s="452"/>
      <c r="WHV75" s="453"/>
      <c r="WHW75" s="452"/>
      <c r="WHX75" s="452"/>
      <c r="WHZ75" s="452"/>
      <c r="WIA75" s="452"/>
      <c r="WIB75" s="453"/>
      <c r="WIC75" s="452"/>
      <c r="WID75" s="452"/>
      <c r="WIF75" s="452"/>
      <c r="WIG75" s="452"/>
      <c r="WIH75" s="453"/>
      <c r="WII75" s="452"/>
      <c r="WIJ75" s="452"/>
      <c r="WIL75" s="452"/>
      <c r="WIM75" s="452"/>
      <c r="WIN75" s="453"/>
      <c r="WIO75" s="452"/>
      <c r="WIP75" s="452"/>
      <c r="WIR75" s="452"/>
      <c r="WIS75" s="452"/>
      <c r="WIT75" s="453"/>
      <c r="WIU75" s="452"/>
      <c r="WIV75" s="452"/>
      <c r="WIX75" s="452"/>
      <c r="WIY75" s="452"/>
      <c r="WIZ75" s="453"/>
      <c r="WJA75" s="452"/>
      <c r="WJB75" s="452"/>
      <c r="WJD75" s="452"/>
      <c r="WJE75" s="452"/>
      <c r="WJF75" s="453"/>
      <c r="WJG75" s="452"/>
      <c r="WJH75" s="452"/>
      <c r="WJJ75" s="452"/>
      <c r="WJK75" s="452"/>
      <c r="WJL75" s="453"/>
      <c r="WJM75" s="452"/>
      <c r="WJN75" s="452"/>
      <c r="WJP75" s="452"/>
      <c r="WJQ75" s="452"/>
      <c r="WJR75" s="453"/>
      <c r="WJS75" s="452"/>
      <c r="WJT75" s="452"/>
      <c r="WJV75" s="452"/>
      <c r="WJW75" s="452"/>
      <c r="WJX75" s="453"/>
      <c r="WJY75" s="452"/>
      <c r="WJZ75" s="452"/>
      <c r="WKB75" s="452"/>
      <c r="WKC75" s="452"/>
      <c r="WKD75" s="453"/>
      <c r="WKE75" s="452"/>
      <c r="WKF75" s="452"/>
      <c r="WKH75" s="452"/>
      <c r="WKI75" s="452"/>
      <c r="WKJ75" s="453"/>
      <c r="WKK75" s="452"/>
      <c r="WKL75" s="452"/>
      <c r="WKN75" s="452"/>
      <c r="WKO75" s="452"/>
      <c r="WKP75" s="453"/>
      <c r="WKQ75" s="452"/>
      <c r="WKR75" s="452"/>
      <c r="WKT75" s="452"/>
      <c r="WKU75" s="452"/>
      <c r="WKV75" s="453"/>
      <c r="WKW75" s="452"/>
      <c r="WKX75" s="452"/>
      <c r="WKZ75" s="452"/>
      <c r="WLA75" s="452"/>
      <c r="WLB75" s="453"/>
      <c r="WLC75" s="452"/>
      <c r="WLD75" s="452"/>
      <c r="WLF75" s="452"/>
      <c r="WLG75" s="452"/>
      <c r="WLH75" s="453"/>
      <c r="WLI75" s="452"/>
      <c r="WLJ75" s="452"/>
      <c r="WLL75" s="452"/>
      <c r="WLM75" s="452"/>
      <c r="WLN75" s="453"/>
      <c r="WLO75" s="452"/>
      <c r="WLP75" s="452"/>
      <c r="WLR75" s="452"/>
      <c r="WLS75" s="452"/>
      <c r="WLT75" s="453"/>
      <c r="WLU75" s="452"/>
      <c r="WLV75" s="452"/>
      <c r="WLX75" s="452"/>
      <c r="WLY75" s="452"/>
      <c r="WLZ75" s="453"/>
      <c r="WMA75" s="452"/>
      <c r="WMB75" s="452"/>
      <c r="WMD75" s="452"/>
      <c r="WME75" s="452"/>
      <c r="WMF75" s="453"/>
      <c r="WMG75" s="452"/>
      <c r="WMH75" s="452"/>
      <c r="WMJ75" s="452"/>
      <c r="WMK75" s="452"/>
      <c r="WML75" s="453"/>
      <c r="WMM75" s="452"/>
      <c r="WMN75" s="452"/>
      <c r="WMP75" s="452"/>
      <c r="WMQ75" s="452"/>
      <c r="WMR75" s="453"/>
      <c r="WMS75" s="452"/>
      <c r="WMT75" s="452"/>
      <c r="WMV75" s="452"/>
      <c r="WMW75" s="452"/>
      <c r="WMX75" s="453"/>
      <c r="WMY75" s="452"/>
      <c r="WMZ75" s="452"/>
      <c r="WNB75" s="452"/>
      <c r="WNC75" s="452"/>
      <c r="WND75" s="453"/>
      <c r="WNE75" s="452"/>
      <c r="WNF75" s="452"/>
      <c r="WNH75" s="452"/>
      <c r="WNI75" s="452"/>
      <c r="WNJ75" s="453"/>
      <c r="WNK75" s="452"/>
      <c r="WNL75" s="452"/>
      <c r="WNN75" s="452"/>
      <c r="WNO75" s="452"/>
      <c r="WNP75" s="453"/>
      <c r="WNQ75" s="452"/>
      <c r="WNR75" s="452"/>
      <c r="WNT75" s="452"/>
      <c r="WNU75" s="452"/>
      <c r="WNV75" s="453"/>
      <c r="WNW75" s="452"/>
      <c r="WNX75" s="452"/>
      <c r="WNZ75" s="452"/>
      <c r="WOA75" s="452"/>
      <c r="WOB75" s="453"/>
      <c r="WOC75" s="452"/>
      <c r="WOD75" s="452"/>
      <c r="WOF75" s="452"/>
      <c r="WOG75" s="452"/>
      <c r="WOH75" s="453"/>
      <c r="WOI75" s="452"/>
      <c r="WOJ75" s="452"/>
      <c r="WOL75" s="452"/>
      <c r="WOM75" s="452"/>
      <c r="WON75" s="453"/>
      <c r="WOO75" s="452"/>
      <c r="WOP75" s="452"/>
      <c r="WOR75" s="452"/>
      <c r="WOS75" s="452"/>
      <c r="WOT75" s="453"/>
      <c r="WOU75" s="452"/>
      <c r="WOV75" s="452"/>
      <c r="WOX75" s="452"/>
      <c r="WOY75" s="452"/>
      <c r="WOZ75" s="453"/>
      <c r="WPA75" s="452"/>
      <c r="WPB75" s="452"/>
      <c r="WPD75" s="452"/>
      <c r="WPE75" s="452"/>
      <c r="WPF75" s="453"/>
      <c r="WPG75" s="452"/>
      <c r="WPH75" s="452"/>
      <c r="WPJ75" s="452"/>
      <c r="WPK75" s="452"/>
      <c r="WPL75" s="453"/>
      <c r="WPM75" s="452"/>
      <c r="WPN75" s="452"/>
      <c r="WPP75" s="452"/>
      <c r="WPQ75" s="452"/>
      <c r="WPR75" s="453"/>
      <c r="WPS75" s="452"/>
      <c r="WPT75" s="452"/>
      <c r="WPV75" s="452"/>
      <c r="WPW75" s="452"/>
      <c r="WPX75" s="453"/>
      <c r="WPY75" s="452"/>
      <c r="WPZ75" s="452"/>
      <c r="WQB75" s="452"/>
      <c r="WQC75" s="452"/>
      <c r="WQD75" s="453"/>
      <c r="WQE75" s="452"/>
      <c r="WQF75" s="452"/>
      <c r="WQH75" s="452"/>
      <c r="WQI75" s="452"/>
      <c r="WQJ75" s="453"/>
      <c r="WQK75" s="452"/>
      <c r="WQL75" s="452"/>
      <c r="WQN75" s="452"/>
      <c r="WQO75" s="452"/>
      <c r="WQP75" s="453"/>
      <c r="WQQ75" s="452"/>
      <c r="WQR75" s="452"/>
      <c r="WQT75" s="452"/>
      <c r="WQU75" s="452"/>
      <c r="WQV75" s="453"/>
      <c r="WQW75" s="452"/>
      <c r="WQX75" s="452"/>
      <c r="WQZ75" s="452"/>
      <c r="WRA75" s="452"/>
      <c r="WRB75" s="453"/>
      <c r="WRC75" s="452"/>
      <c r="WRD75" s="452"/>
      <c r="WRF75" s="452"/>
      <c r="WRG75" s="452"/>
      <c r="WRH75" s="453"/>
      <c r="WRI75" s="452"/>
      <c r="WRJ75" s="452"/>
      <c r="WRL75" s="452"/>
      <c r="WRM75" s="452"/>
      <c r="WRN75" s="453"/>
      <c r="WRO75" s="452"/>
      <c r="WRP75" s="452"/>
      <c r="WRR75" s="452"/>
      <c r="WRS75" s="452"/>
      <c r="WRT75" s="453"/>
      <c r="WRU75" s="452"/>
      <c r="WRV75" s="452"/>
      <c r="WRX75" s="452"/>
      <c r="WRY75" s="452"/>
      <c r="WRZ75" s="453"/>
      <c r="WSA75" s="452"/>
      <c r="WSB75" s="452"/>
      <c r="WSD75" s="452"/>
      <c r="WSE75" s="452"/>
      <c r="WSF75" s="453"/>
      <c r="WSG75" s="452"/>
      <c r="WSH75" s="452"/>
      <c r="WSJ75" s="452"/>
      <c r="WSK75" s="452"/>
      <c r="WSL75" s="453"/>
      <c r="WSM75" s="452"/>
      <c r="WSN75" s="452"/>
      <c r="WSP75" s="452"/>
      <c r="WSQ75" s="452"/>
      <c r="WSR75" s="453"/>
      <c r="WSS75" s="452"/>
      <c r="WST75" s="452"/>
      <c r="WSV75" s="452"/>
      <c r="WSW75" s="452"/>
      <c r="WSX75" s="453"/>
      <c r="WSY75" s="452"/>
      <c r="WSZ75" s="452"/>
      <c r="WTB75" s="452"/>
      <c r="WTC75" s="452"/>
      <c r="WTD75" s="453"/>
      <c r="WTE75" s="452"/>
      <c r="WTF75" s="452"/>
      <c r="WTH75" s="452"/>
      <c r="WTI75" s="452"/>
      <c r="WTJ75" s="453"/>
      <c r="WTK75" s="452"/>
      <c r="WTL75" s="452"/>
      <c r="WTN75" s="452"/>
      <c r="WTO75" s="452"/>
      <c r="WTP75" s="453"/>
      <c r="WTQ75" s="452"/>
      <c r="WTR75" s="452"/>
      <c r="WTT75" s="452"/>
      <c r="WTU75" s="452"/>
      <c r="WTV75" s="453"/>
      <c r="WTW75" s="452"/>
      <c r="WTX75" s="452"/>
      <c r="WTZ75" s="452"/>
      <c r="WUA75" s="452"/>
      <c r="WUB75" s="453"/>
      <c r="WUC75" s="452"/>
      <c r="WUD75" s="452"/>
      <c r="WUF75" s="452"/>
      <c r="WUG75" s="452"/>
      <c r="WUH75" s="453"/>
      <c r="WUI75" s="452"/>
      <c r="WUJ75" s="452"/>
      <c r="WUL75" s="452"/>
      <c r="WUM75" s="452"/>
      <c r="WUN75" s="453"/>
      <c r="WUO75" s="452"/>
      <c r="WUP75" s="452"/>
      <c r="WUR75" s="452"/>
      <c r="WUS75" s="452"/>
      <c r="WUT75" s="453"/>
      <c r="WUU75" s="452"/>
      <c r="WUV75" s="452"/>
      <c r="WUX75" s="452"/>
      <c r="WUY75" s="452"/>
      <c r="WUZ75" s="453"/>
      <c r="WVA75" s="452"/>
      <c r="WVB75" s="452"/>
      <c r="WVD75" s="452"/>
      <c r="WVE75" s="452"/>
      <c r="WVF75" s="453"/>
      <c r="WVG75" s="452"/>
      <c r="WVH75" s="452"/>
      <c r="WVJ75" s="452"/>
      <c r="WVK75" s="452"/>
      <c r="WVL75" s="453"/>
      <c r="WVM75" s="452"/>
      <c r="WVN75" s="452"/>
      <c r="WVP75" s="452"/>
      <c r="WVQ75" s="452"/>
      <c r="WVR75" s="453"/>
      <c r="WVS75" s="452"/>
      <c r="WVT75" s="452"/>
      <c r="WVV75" s="452"/>
      <c r="WVW75" s="452"/>
      <c r="WVX75" s="453"/>
      <c r="WVY75" s="452"/>
      <c r="WVZ75" s="452"/>
      <c r="WWB75" s="452"/>
      <c r="WWC75" s="452"/>
      <c r="WWD75" s="453"/>
      <c r="WWE75" s="452"/>
      <c r="WWF75" s="452"/>
      <c r="WWH75" s="452"/>
      <c r="WWI75" s="452"/>
      <c r="WWJ75" s="453"/>
      <c r="WWK75" s="452"/>
      <c r="WWL75" s="452"/>
      <c r="WWN75" s="452"/>
      <c r="WWO75" s="452"/>
      <c r="WWP75" s="453"/>
      <c r="WWQ75" s="452"/>
      <c r="WWR75" s="452"/>
      <c r="WWT75" s="452"/>
      <c r="WWU75" s="452"/>
      <c r="WWV75" s="453"/>
      <c r="WWW75" s="452"/>
      <c r="WWX75" s="452"/>
      <c r="WWZ75" s="452"/>
      <c r="WXA75" s="452"/>
      <c r="WXB75" s="453"/>
      <c r="WXC75" s="452"/>
      <c r="WXD75" s="452"/>
      <c r="WXF75" s="452"/>
      <c r="WXG75" s="452"/>
      <c r="WXH75" s="453"/>
      <c r="WXI75" s="452"/>
      <c r="WXJ75" s="452"/>
      <c r="WXL75" s="452"/>
      <c r="WXM75" s="452"/>
      <c r="WXN75" s="453"/>
      <c r="WXO75" s="452"/>
      <c r="WXP75" s="452"/>
      <c r="WXR75" s="452"/>
      <c r="WXS75" s="452"/>
      <c r="WXT75" s="453"/>
      <c r="WXU75" s="452"/>
      <c r="WXV75" s="452"/>
      <c r="WXX75" s="452"/>
      <c r="WXY75" s="452"/>
      <c r="WXZ75" s="453"/>
      <c r="WYA75" s="452"/>
      <c r="WYB75" s="452"/>
      <c r="WYD75" s="452"/>
      <c r="WYE75" s="452"/>
      <c r="WYF75" s="453"/>
      <c r="WYG75" s="452"/>
      <c r="WYH75" s="452"/>
      <c r="WYJ75" s="452"/>
      <c r="WYK75" s="452"/>
      <c r="WYL75" s="453"/>
      <c r="WYM75" s="452"/>
      <c r="WYN75" s="452"/>
      <c r="WYP75" s="452"/>
      <c r="WYQ75" s="452"/>
      <c r="WYR75" s="453"/>
      <c r="WYS75" s="452"/>
      <c r="WYT75" s="452"/>
      <c r="WYV75" s="452"/>
      <c r="WYW75" s="452"/>
      <c r="WYX75" s="453"/>
      <c r="WYY75" s="452"/>
      <c r="WYZ75" s="452"/>
      <c r="WZB75" s="452"/>
      <c r="WZC75" s="452"/>
      <c r="WZD75" s="453"/>
      <c r="WZE75" s="452"/>
      <c r="WZF75" s="452"/>
      <c r="WZH75" s="452"/>
      <c r="WZI75" s="452"/>
      <c r="WZJ75" s="453"/>
      <c r="WZK75" s="452"/>
      <c r="WZL75" s="452"/>
      <c r="WZN75" s="452"/>
      <c r="WZO75" s="452"/>
      <c r="WZP75" s="453"/>
      <c r="WZQ75" s="452"/>
      <c r="WZR75" s="452"/>
      <c r="WZT75" s="452"/>
      <c r="WZU75" s="452"/>
      <c r="WZV75" s="453"/>
      <c r="WZW75" s="452"/>
      <c r="WZX75" s="452"/>
      <c r="WZZ75" s="452"/>
      <c r="XAA75" s="452"/>
      <c r="XAB75" s="453"/>
      <c r="XAC75" s="452"/>
      <c r="XAD75" s="452"/>
      <c r="XAF75" s="452"/>
      <c r="XAG75" s="452"/>
      <c r="XAH75" s="453"/>
      <c r="XAI75" s="452"/>
      <c r="XAJ75" s="452"/>
      <c r="XAL75" s="452"/>
      <c r="XAM75" s="452"/>
      <c r="XAN75" s="453"/>
      <c r="XAO75" s="452"/>
      <c r="XAP75" s="452"/>
      <c r="XAR75" s="452"/>
      <c r="XAS75" s="452"/>
      <c r="XAT75" s="453"/>
      <c r="XAU75" s="452"/>
      <c r="XAV75" s="452"/>
      <c r="XAX75" s="452"/>
      <c r="XAY75" s="452"/>
      <c r="XAZ75" s="453"/>
      <c r="XBA75" s="452"/>
      <c r="XBB75" s="452"/>
      <c r="XBD75" s="452"/>
      <c r="XBE75" s="452"/>
      <c r="XBF75" s="453"/>
      <c r="XBG75" s="452"/>
      <c r="XBH75" s="452"/>
      <c r="XBJ75" s="452"/>
      <c r="XBK75" s="452"/>
      <c r="XBL75" s="453"/>
      <c r="XBM75" s="452"/>
      <c r="XBN75" s="452"/>
      <c r="XBP75" s="452"/>
      <c r="XBQ75" s="452"/>
      <c r="XBR75" s="453"/>
      <c r="XBS75" s="452"/>
      <c r="XBT75" s="452"/>
      <c r="XBV75" s="452"/>
      <c r="XBW75" s="452"/>
      <c r="XBX75" s="453"/>
      <c r="XBY75" s="452"/>
      <c r="XBZ75" s="452"/>
      <c r="XCB75" s="452"/>
      <c r="XCC75" s="452"/>
      <c r="XCD75" s="453"/>
      <c r="XCE75" s="452"/>
      <c r="XCF75" s="452"/>
      <c r="XCH75" s="452"/>
      <c r="XCI75" s="452"/>
      <c r="XCJ75" s="453"/>
      <c r="XCK75" s="452"/>
      <c r="XCL75" s="452"/>
      <c r="XCN75" s="452"/>
      <c r="XCO75" s="452"/>
      <c r="XCP75" s="453"/>
      <c r="XCQ75" s="452"/>
      <c r="XCR75" s="452"/>
      <c r="XCT75" s="452"/>
      <c r="XCU75" s="452"/>
      <c r="XCV75" s="453"/>
      <c r="XCW75" s="452"/>
      <c r="XCX75" s="452"/>
      <c r="XCZ75" s="452"/>
      <c r="XDA75" s="452"/>
      <c r="XDB75" s="453"/>
      <c r="XDC75" s="452"/>
      <c r="XDD75" s="452"/>
      <c r="XDF75" s="452"/>
      <c r="XDG75" s="452"/>
      <c r="XDH75" s="453"/>
      <c r="XDI75" s="452"/>
      <c r="XDJ75" s="452"/>
      <c r="XDL75" s="452"/>
      <c r="XDM75" s="452"/>
      <c r="XDN75" s="453"/>
      <c r="XDO75" s="452"/>
      <c r="XDP75" s="452"/>
      <c r="XDR75" s="452"/>
      <c r="XDS75" s="452"/>
      <c r="XDT75" s="453"/>
      <c r="XDU75" s="452"/>
      <c r="XDV75" s="452"/>
      <c r="XDX75" s="452"/>
      <c r="XDY75" s="452"/>
      <c r="XDZ75" s="453"/>
      <c r="XEA75" s="452"/>
      <c r="XEB75" s="452"/>
      <c r="XED75" s="452"/>
      <c r="XEE75" s="452"/>
      <c r="XEF75" s="453"/>
      <c r="XEG75" s="452"/>
      <c r="XEH75" s="452"/>
      <c r="XEJ75" s="452"/>
      <c r="XEK75" s="452"/>
      <c r="XEL75" s="453"/>
      <c r="XEM75" s="452"/>
      <c r="XEN75" s="452"/>
      <c r="XEP75" s="452"/>
      <c r="XEQ75" s="452"/>
      <c r="XER75" s="453"/>
      <c r="XES75" s="452"/>
      <c r="XET75" s="452"/>
      <c r="XEV75" s="452"/>
      <c r="XEW75" s="452"/>
      <c r="XEX75" s="453"/>
      <c r="XEY75" s="452"/>
      <c r="XEZ75" s="452"/>
      <c r="XFB75" s="452"/>
      <c r="XFC75" s="452"/>
      <c r="XFD75" s="453"/>
    </row>
    <row r="76" spans="1:3072 3074:6144 6146:9216 9218:12288 12290:15360 15362:16384" ht="18" customHeight="1">
      <c r="B76" s="76" t="s">
        <v>309</v>
      </c>
      <c r="C76" s="76"/>
      <c r="D76" s="76"/>
      <c r="E76" s="76"/>
      <c r="F76" s="76"/>
      <c r="H76" s="452"/>
      <c r="I76" s="452"/>
      <c r="J76" s="453"/>
      <c r="K76" s="452"/>
      <c r="L76" s="452"/>
      <c r="N76" s="452"/>
      <c r="O76" s="452"/>
      <c r="P76" s="453"/>
      <c r="Q76" s="452"/>
      <c r="R76" s="452"/>
      <c r="T76" s="452"/>
      <c r="U76" s="452"/>
      <c r="V76" s="453"/>
      <c r="W76" s="452"/>
      <c r="X76" s="452"/>
      <c r="Z76" s="452"/>
      <c r="AA76" s="452"/>
      <c r="AB76" s="453"/>
      <c r="AC76" s="452"/>
      <c r="AD76" s="452"/>
      <c r="AF76" s="452"/>
      <c r="AG76" s="452"/>
      <c r="AH76" s="453"/>
      <c r="AI76" s="452"/>
      <c r="AJ76" s="452"/>
      <c r="AL76" s="452"/>
      <c r="AM76" s="452"/>
      <c r="AN76" s="453"/>
      <c r="AO76" s="452"/>
      <c r="AP76" s="452"/>
      <c r="AR76" s="452"/>
      <c r="AS76" s="452"/>
      <c r="AT76" s="453"/>
      <c r="AU76" s="452"/>
      <c r="AV76" s="452"/>
      <c r="AX76" s="452"/>
      <c r="AY76" s="452"/>
      <c r="AZ76" s="453"/>
      <c r="BA76" s="452"/>
      <c r="BB76" s="452"/>
      <c r="BD76" s="452"/>
      <c r="BE76" s="452"/>
      <c r="BF76" s="453"/>
      <c r="BG76" s="452"/>
      <c r="BH76" s="452"/>
      <c r="BJ76" s="452"/>
      <c r="BK76" s="452"/>
      <c r="BL76" s="453"/>
      <c r="BM76" s="452"/>
      <c r="BN76" s="452"/>
      <c r="BP76" s="452"/>
      <c r="BQ76" s="452"/>
      <c r="BR76" s="453"/>
      <c r="BS76" s="452"/>
      <c r="BT76" s="452"/>
      <c r="BV76" s="452"/>
      <c r="BW76" s="452"/>
      <c r="BX76" s="453"/>
      <c r="BY76" s="452"/>
      <c r="BZ76" s="452"/>
      <c r="CB76" s="452"/>
      <c r="CC76" s="452"/>
      <c r="CD76" s="453"/>
      <c r="CE76" s="452"/>
      <c r="CF76" s="452"/>
      <c r="CH76" s="452"/>
      <c r="CI76" s="452"/>
      <c r="CJ76" s="453"/>
      <c r="CK76" s="452"/>
      <c r="CL76" s="452"/>
      <c r="CN76" s="452"/>
      <c r="CO76" s="452"/>
      <c r="CP76" s="453"/>
      <c r="CQ76" s="452"/>
      <c r="CR76" s="452"/>
      <c r="CT76" s="452"/>
      <c r="CU76" s="452"/>
      <c r="CV76" s="453"/>
      <c r="CW76" s="452"/>
      <c r="CX76" s="452"/>
      <c r="CZ76" s="452"/>
      <c r="DA76" s="452"/>
      <c r="DB76" s="453"/>
      <c r="DC76" s="452"/>
      <c r="DD76" s="452"/>
      <c r="DF76" s="452"/>
      <c r="DG76" s="452"/>
      <c r="DH76" s="453"/>
      <c r="DI76" s="452"/>
      <c r="DJ76" s="452"/>
      <c r="DL76" s="452"/>
      <c r="DM76" s="452"/>
      <c r="DN76" s="453"/>
      <c r="DO76" s="452"/>
      <c r="DP76" s="452"/>
      <c r="DR76" s="452"/>
      <c r="DS76" s="452"/>
      <c r="DT76" s="453"/>
      <c r="DU76" s="452"/>
      <c r="DV76" s="452"/>
      <c r="DX76" s="452"/>
      <c r="DY76" s="452"/>
      <c r="DZ76" s="453"/>
      <c r="EA76" s="452"/>
      <c r="EB76" s="452"/>
      <c r="ED76" s="452"/>
      <c r="EE76" s="452"/>
      <c r="EF76" s="453"/>
      <c r="EG76" s="452"/>
      <c r="EH76" s="452"/>
      <c r="EJ76" s="452"/>
      <c r="EK76" s="452"/>
      <c r="EL76" s="453"/>
      <c r="EM76" s="452"/>
      <c r="EN76" s="452"/>
      <c r="EP76" s="452"/>
      <c r="EQ76" s="452"/>
      <c r="ER76" s="453"/>
      <c r="ES76" s="452"/>
      <c r="ET76" s="452"/>
      <c r="EV76" s="452"/>
      <c r="EW76" s="452"/>
      <c r="EX76" s="453"/>
      <c r="EY76" s="452"/>
      <c r="EZ76" s="452"/>
      <c r="FB76" s="452"/>
      <c r="FC76" s="452"/>
      <c r="FD76" s="453"/>
      <c r="FE76" s="452"/>
      <c r="FF76" s="452"/>
      <c r="FH76" s="452"/>
      <c r="FI76" s="452"/>
      <c r="FJ76" s="453"/>
      <c r="FK76" s="452"/>
      <c r="FL76" s="452"/>
      <c r="FN76" s="452"/>
      <c r="FO76" s="452"/>
      <c r="FP76" s="453"/>
      <c r="FQ76" s="452"/>
      <c r="FR76" s="452"/>
      <c r="FT76" s="452"/>
      <c r="FU76" s="452"/>
      <c r="FV76" s="453"/>
      <c r="FW76" s="452"/>
      <c r="FX76" s="452"/>
      <c r="FZ76" s="452"/>
      <c r="GA76" s="452"/>
      <c r="GB76" s="453"/>
      <c r="GC76" s="452"/>
      <c r="GD76" s="452"/>
      <c r="GF76" s="452"/>
      <c r="GG76" s="452"/>
      <c r="GH76" s="453"/>
      <c r="GI76" s="452"/>
      <c r="GJ76" s="452"/>
      <c r="GL76" s="452"/>
      <c r="GM76" s="452"/>
      <c r="GN76" s="453"/>
      <c r="GO76" s="452"/>
      <c r="GP76" s="452"/>
      <c r="GR76" s="452"/>
      <c r="GS76" s="452"/>
      <c r="GT76" s="453"/>
      <c r="GU76" s="452"/>
      <c r="GV76" s="452"/>
      <c r="GX76" s="452"/>
      <c r="GY76" s="452"/>
      <c r="GZ76" s="453"/>
      <c r="HA76" s="452"/>
      <c r="HB76" s="452"/>
      <c r="HD76" s="452"/>
      <c r="HE76" s="452"/>
      <c r="HF76" s="453"/>
      <c r="HG76" s="452"/>
      <c r="HH76" s="452"/>
      <c r="HJ76" s="452"/>
      <c r="HK76" s="452"/>
      <c r="HL76" s="453"/>
      <c r="HM76" s="452"/>
      <c r="HN76" s="452"/>
      <c r="HP76" s="452"/>
      <c r="HQ76" s="452"/>
      <c r="HR76" s="453"/>
      <c r="HS76" s="452"/>
      <c r="HT76" s="452"/>
      <c r="HV76" s="452"/>
      <c r="HW76" s="452"/>
      <c r="HX76" s="453"/>
      <c r="HY76" s="452"/>
      <c r="HZ76" s="452"/>
      <c r="IB76" s="452"/>
      <c r="IC76" s="452"/>
      <c r="ID76" s="453"/>
      <c r="IE76" s="452"/>
      <c r="IF76" s="452"/>
      <c r="IH76" s="452"/>
      <c r="II76" s="452"/>
      <c r="IJ76" s="453"/>
      <c r="IK76" s="452"/>
      <c r="IL76" s="452"/>
      <c r="IN76" s="452"/>
      <c r="IO76" s="452"/>
      <c r="IP76" s="453"/>
      <c r="IQ76" s="452"/>
      <c r="IR76" s="452"/>
      <c r="IT76" s="452"/>
      <c r="IU76" s="452"/>
      <c r="IV76" s="453"/>
      <c r="IW76" s="452"/>
      <c r="IX76" s="452"/>
      <c r="IZ76" s="452"/>
      <c r="JA76" s="452"/>
      <c r="JB76" s="453"/>
      <c r="JC76" s="452"/>
      <c r="JD76" s="452"/>
      <c r="JF76" s="452"/>
      <c r="JG76" s="452"/>
      <c r="JH76" s="453"/>
      <c r="JI76" s="452"/>
      <c r="JJ76" s="452"/>
      <c r="JL76" s="452"/>
      <c r="JM76" s="452"/>
      <c r="JN76" s="453"/>
      <c r="JO76" s="452"/>
      <c r="JP76" s="452"/>
      <c r="JR76" s="452"/>
      <c r="JS76" s="452"/>
      <c r="JT76" s="453"/>
      <c r="JU76" s="452"/>
      <c r="JV76" s="452"/>
      <c r="JX76" s="452"/>
      <c r="JY76" s="452"/>
      <c r="JZ76" s="453"/>
      <c r="KA76" s="452"/>
      <c r="KB76" s="452"/>
      <c r="KD76" s="452"/>
      <c r="KE76" s="452"/>
      <c r="KF76" s="453"/>
      <c r="KG76" s="452"/>
      <c r="KH76" s="452"/>
      <c r="KJ76" s="452"/>
      <c r="KK76" s="452"/>
      <c r="KL76" s="453"/>
      <c r="KM76" s="452"/>
      <c r="KN76" s="452"/>
      <c r="KP76" s="452"/>
      <c r="KQ76" s="452"/>
      <c r="KR76" s="453"/>
      <c r="KS76" s="452"/>
      <c r="KT76" s="452"/>
      <c r="KV76" s="452"/>
      <c r="KW76" s="452"/>
      <c r="KX76" s="453"/>
      <c r="KY76" s="452"/>
      <c r="KZ76" s="452"/>
      <c r="LB76" s="452"/>
      <c r="LC76" s="452"/>
      <c r="LD76" s="453"/>
      <c r="LE76" s="452"/>
      <c r="LF76" s="452"/>
      <c r="LH76" s="452"/>
      <c r="LI76" s="452"/>
      <c r="LJ76" s="453"/>
      <c r="LK76" s="452"/>
      <c r="LL76" s="452"/>
      <c r="LN76" s="452"/>
      <c r="LO76" s="452"/>
      <c r="LP76" s="453"/>
      <c r="LQ76" s="452"/>
      <c r="LR76" s="452"/>
      <c r="LT76" s="452"/>
      <c r="LU76" s="452"/>
      <c r="LV76" s="453"/>
      <c r="LW76" s="452"/>
      <c r="LX76" s="452"/>
      <c r="LZ76" s="452"/>
      <c r="MA76" s="452"/>
      <c r="MB76" s="453"/>
      <c r="MC76" s="452"/>
      <c r="MD76" s="452"/>
      <c r="MF76" s="452"/>
      <c r="MG76" s="452"/>
      <c r="MH76" s="453"/>
      <c r="MI76" s="452"/>
      <c r="MJ76" s="452"/>
      <c r="ML76" s="452"/>
      <c r="MM76" s="452"/>
      <c r="MN76" s="453"/>
      <c r="MO76" s="452"/>
      <c r="MP76" s="452"/>
      <c r="MR76" s="452"/>
      <c r="MS76" s="452"/>
      <c r="MT76" s="453"/>
      <c r="MU76" s="452"/>
      <c r="MV76" s="452"/>
      <c r="MX76" s="452"/>
      <c r="MY76" s="452"/>
      <c r="MZ76" s="453"/>
      <c r="NA76" s="452"/>
      <c r="NB76" s="452"/>
      <c r="ND76" s="452"/>
      <c r="NE76" s="452"/>
      <c r="NF76" s="453"/>
      <c r="NG76" s="452"/>
      <c r="NH76" s="452"/>
      <c r="NJ76" s="452"/>
      <c r="NK76" s="452"/>
      <c r="NL76" s="453"/>
      <c r="NM76" s="452"/>
      <c r="NN76" s="452"/>
      <c r="NP76" s="452"/>
      <c r="NQ76" s="452"/>
      <c r="NR76" s="453"/>
      <c r="NS76" s="452"/>
      <c r="NT76" s="452"/>
      <c r="NV76" s="452"/>
      <c r="NW76" s="452"/>
      <c r="NX76" s="453"/>
      <c r="NY76" s="452"/>
      <c r="NZ76" s="452"/>
      <c r="OB76" s="452"/>
      <c r="OC76" s="452"/>
      <c r="OD76" s="453"/>
      <c r="OE76" s="452"/>
      <c r="OF76" s="452"/>
      <c r="OH76" s="452"/>
      <c r="OI76" s="452"/>
      <c r="OJ76" s="453"/>
      <c r="OK76" s="452"/>
      <c r="OL76" s="452"/>
      <c r="ON76" s="452"/>
      <c r="OO76" s="452"/>
      <c r="OP76" s="453"/>
      <c r="OQ76" s="452"/>
      <c r="OR76" s="452"/>
      <c r="OT76" s="452"/>
      <c r="OU76" s="452"/>
      <c r="OV76" s="453"/>
      <c r="OW76" s="452"/>
      <c r="OX76" s="452"/>
      <c r="OZ76" s="452"/>
      <c r="PA76" s="452"/>
      <c r="PB76" s="453"/>
      <c r="PC76" s="452"/>
      <c r="PD76" s="452"/>
      <c r="PF76" s="452"/>
      <c r="PG76" s="452"/>
      <c r="PH76" s="453"/>
      <c r="PI76" s="452"/>
      <c r="PJ76" s="452"/>
      <c r="PL76" s="452"/>
      <c r="PM76" s="452"/>
      <c r="PN76" s="453"/>
      <c r="PO76" s="452"/>
      <c r="PP76" s="452"/>
      <c r="PR76" s="452"/>
      <c r="PS76" s="452"/>
      <c r="PT76" s="453"/>
      <c r="PU76" s="452"/>
      <c r="PV76" s="452"/>
      <c r="PX76" s="452"/>
      <c r="PY76" s="452"/>
      <c r="PZ76" s="453"/>
      <c r="QA76" s="452"/>
      <c r="QB76" s="452"/>
      <c r="QD76" s="452"/>
      <c r="QE76" s="452"/>
      <c r="QF76" s="453"/>
      <c r="QG76" s="452"/>
      <c r="QH76" s="452"/>
      <c r="QJ76" s="452"/>
      <c r="QK76" s="452"/>
      <c r="QL76" s="453"/>
      <c r="QM76" s="452"/>
      <c r="QN76" s="452"/>
      <c r="QP76" s="452"/>
      <c r="QQ76" s="452"/>
      <c r="QR76" s="453"/>
      <c r="QS76" s="452"/>
      <c r="QT76" s="452"/>
      <c r="QV76" s="452"/>
      <c r="QW76" s="452"/>
      <c r="QX76" s="453"/>
      <c r="QY76" s="452"/>
      <c r="QZ76" s="452"/>
      <c r="RB76" s="452"/>
      <c r="RC76" s="452"/>
      <c r="RD76" s="453"/>
      <c r="RE76" s="452"/>
      <c r="RF76" s="452"/>
      <c r="RH76" s="452"/>
      <c r="RI76" s="452"/>
      <c r="RJ76" s="453"/>
      <c r="RK76" s="452"/>
      <c r="RL76" s="452"/>
      <c r="RN76" s="452"/>
      <c r="RO76" s="452"/>
      <c r="RP76" s="453"/>
      <c r="RQ76" s="452"/>
      <c r="RR76" s="452"/>
      <c r="RT76" s="452"/>
      <c r="RU76" s="452"/>
      <c r="RV76" s="453"/>
      <c r="RW76" s="452"/>
      <c r="RX76" s="452"/>
      <c r="RZ76" s="452"/>
      <c r="SA76" s="452"/>
      <c r="SB76" s="453"/>
      <c r="SC76" s="452"/>
      <c r="SD76" s="452"/>
      <c r="SF76" s="452"/>
      <c r="SG76" s="452"/>
      <c r="SH76" s="453"/>
      <c r="SI76" s="452"/>
      <c r="SJ76" s="452"/>
      <c r="SL76" s="452"/>
      <c r="SM76" s="452"/>
      <c r="SN76" s="453"/>
      <c r="SO76" s="452"/>
      <c r="SP76" s="452"/>
      <c r="SR76" s="452"/>
      <c r="SS76" s="452"/>
      <c r="ST76" s="453"/>
      <c r="SU76" s="452"/>
      <c r="SV76" s="452"/>
      <c r="SX76" s="452"/>
      <c r="SY76" s="452"/>
      <c r="SZ76" s="453"/>
      <c r="TA76" s="452"/>
      <c r="TB76" s="452"/>
      <c r="TD76" s="452"/>
      <c r="TE76" s="452"/>
      <c r="TF76" s="453"/>
      <c r="TG76" s="452"/>
      <c r="TH76" s="452"/>
      <c r="TJ76" s="452"/>
      <c r="TK76" s="452"/>
      <c r="TL76" s="453"/>
      <c r="TM76" s="452"/>
      <c r="TN76" s="452"/>
      <c r="TP76" s="452"/>
      <c r="TQ76" s="452"/>
      <c r="TR76" s="453"/>
      <c r="TS76" s="452"/>
      <c r="TT76" s="452"/>
      <c r="TV76" s="452"/>
      <c r="TW76" s="452"/>
      <c r="TX76" s="453"/>
      <c r="TY76" s="452"/>
      <c r="TZ76" s="452"/>
      <c r="UB76" s="452"/>
      <c r="UC76" s="452"/>
      <c r="UD76" s="453"/>
      <c r="UE76" s="452"/>
      <c r="UF76" s="452"/>
      <c r="UH76" s="452"/>
      <c r="UI76" s="452"/>
      <c r="UJ76" s="453"/>
      <c r="UK76" s="452"/>
      <c r="UL76" s="452"/>
      <c r="UN76" s="452"/>
      <c r="UO76" s="452"/>
      <c r="UP76" s="453"/>
      <c r="UQ76" s="452"/>
      <c r="UR76" s="452"/>
      <c r="UT76" s="452"/>
      <c r="UU76" s="452"/>
      <c r="UV76" s="453"/>
      <c r="UW76" s="452"/>
      <c r="UX76" s="452"/>
      <c r="UZ76" s="452"/>
      <c r="VA76" s="452"/>
      <c r="VB76" s="453"/>
      <c r="VC76" s="452"/>
      <c r="VD76" s="452"/>
      <c r="VF76" s="452"/>
      <c r="VG76" s="452"/>
      <c r="VH76" s="453"/>
      <c r="VI76" s="452"/>
      <c r="VJ76" s="452"/>
      <c r="VL76" s="452"/>
      <c r="VM76" s="452"/>
      <c r="VN76" s="453"/>
      <c r="VO76" s="452"/>
      <c r="VP76" s="452"/>
      <c r="VR76" s="452"/>
      <c r="VS76" s="452"/>
      <c r="VT76" s="453"/>
      <c r="VU76" s="452"/>
      <c r="VV76" s="452"/>
      <c r="VX76" s="452"/>
      <c r="VY76" s="452"/>
      <c r="VZ76" s="453"/>
      <c r="WA76" s="452"/>
      <c r="WB76" s="452"/>
      <c r="WD76" s="452"/>
      <c r="WE76" s="452"/>
      <c r="WF76" s="453"/>
      <c r="WG76" s="452"/>
      <c r="WH76" s="452"/>
      <c r="WJ76" s="452"/>
      <c r="WK76" s="452"/>
      <c r="WL76" s="453"/>
      <c r="WM76" s="452"/>
      <c r="WN76" s="452"/>
      <c r="WP76" s="452"/>
      <c r="WQ76" s="452"/>
      <c r="WR76" s="453"/>
      <c r="WS76" s="452"/>
      <c r="WT76" s="452"/>
      <c r="WV76" s="452"/>
      <c r="WW76" s="452"/>
      <c r="WX76" s="453"/>
      <c r="WY76" s="452"/>
      <c r="WZ76" s="452"/>
      <c r="XB76" s="452"/>
      <c r="XC76" s="452"/>
      <c r="XD76" s="453"/>
      <c r="XE76" s="452"/>
      <c r="XF76" s="452"/>
      <c r="XH76" s="452"/>
      <c r="XI76" s="452"/>
      <c r="XJ76" s="453"/>
      <c r="XK76" s="452"/>
      <c r="XL76" s="452"/>
      <c r="XN76" s="452"/>
      <c r="XO76" s="452"/>
      <c r="XP76" s="453"/>
      <c r="XQ76" s="452"/>
      <c r="XR76" s="452"/>
      <c r="XT76" s="452"/>
      <c r="XU76" s="452"/>
      <c r="XV76" s="453"/>
      <c r="XW76" s="452"/>
      <c r="XX76" s="452"/>
      <c r="XZ76" s="452"/>
      <c r="YA76" s="452"/>
      <c r="YB76" s="453"/>
      <c r="YC76" s="452"/>
      <c r="YD76" s="452"/>
      <c r="YF76" s="452"/>
      <c r="YG76" s="452"/>
      <c r="YH76" s="453"/>
      <c r="YI76" s="452"/>
      <c r="YJ76" s="452"/>
      <c r="YL76" s="452"/>
      <c r="YM76" s="452"/>
      <c r="YN76" s="453"/>
      <c r="YO76" s="452"/>
      <c r="YP76" s="452"/>
      <c r="YR76" s="452"/>
      <c r="YS76" s="452"/>
      <c r="YT76" s="453"/>
      <c r="YU76" s="452"/>
      <c r="YV76" s="452"/>
      <c r="YX76" s="452"/>
      <c r="YY76" s="452"/>
      <c r="YZ76" s="453"/>
      <c r="ZA76" s="452"/>
      <c r="ZB76" s="452"/>
      <c r="ZD76" s="452"/>
      <c r="ZE76" s="452"/>
      <c r="ZF76" s="453"/>
      <c r="ZG76" s="452"/>
      <c r="ZH76" s="452"/>
      <c r="ZJ76" s="452"/>
      <c r="ZK76" s="452"/>
      <c r="ZL76" s="453"/>
      <c r="ZM76" s="452"/>
      <c r="ZN76" s="452"/>
      <c r="ZP76" s="452"/>
      <c r="ZQ76" s="452"/>
      <c r="ZR76" s="453"/>
      <c r="ZS76" s="452"/>
      <c r="ZT76" s="452"/>
      <c r="ZV76" s="452"/>
      <c r="ZW76" s="452"/>
      <c r="ZX76" s="453"/>
      <c r="ZY76" s="452"/>
      <c r="ZZ76" s="452"/>
      <c r="AAB76" s="452"/>
      <c r="AAC76" s="452"/>
      <c r="AAD76" s="453"/>
      <c r="AAE76" s="452"/>
      <c r="AAF76" s="452"/>
      <c r="AAH76" s="452"/>
      <c r="AAI76" s="452"/>
      <c r="AAJ76" s="453"/>
      <c r="AAK76" s="452"/>
      <c r="AAL76" s="452"/>
      <c r="AAN76" s="452"/>
      <c r="AAO76" s="452"/>
      <c r="AAP76" s="453"/>
      <c r="AAQ76" s="452"/>
      <c r="AAR76" s="452"/>
      <c r="AAT76" s="452"/>
      <c r="AAU76" s="452"/>
      <c r="AAV76" s="453"/>
      <c r="AAW76" s="452"/>
      <c r="AAX76" s="452"/>
      <c r="AAZ76" s="452"/>
      <c r="ABA76" s="452"/>
      <c r="ABB76" s="453"/>
      <c r="ABC76" s="452"/>
      <c r="ABD76" s="452"/>
      <c r="ABF76" s="452"/>
      <c r="ABG76" s="452"/>
      <c r="ABH76" s="453"/>
      <c r="ABI76" s="452"/>
      <c r="ABJ76" s="452"/>
      <c r="ABL76" s="452"/>
      <c r="ABM76" s="452"/>
      <c r="ABN76" s="453"/>
      <c r="ABO76" s="452"/>
      <c r="ABP76" s="452"/>
      <c r="ABR76" s="452"/>
      <c r="ABS76" s="452"/>
      <c r="ABT76" s="453"/>
      <c r="ABU76" s="452"/>
      <c r="ABV76" s="452"/>
      <c r="ABX76" s="452"/>
      <c r="ABY76" s="452"/>
      <c r="ABZ76" s="453"/>
      <c r="ACA76" s="452"/>
      <c r="ACB76" s="452"/>
      <c r="ACD76" s="452"/>
      <c r="ACE76" s="452"/>
      <c r="ACF76" s="453"/>
      <c r="ACG76" s="452"/>
      <c r="ACH76" s="452"/>
      <c r="ACJ76" s="452"/>
      <c r="ACK76" s="452"/>
      <c r="ACL76" s="453"/>
      <c r="ACM76" s="452"/>
      <c r="ACN76" s="452"/>
      <c r="ACP76" s="452"/>
      <c r="ACQ76" s="452"/>
      <c r="ACR76" s="453"/>
      <c r="ACS76" s="452"/>
      <c r="ACT76" s="452"/>
      <c r="ACV76" s="452"/>
      <c r="ACW76" s="452"/>
      <c r="ACX76" s="453"/>
      <c r="ACY76" s="452"/>
      <c r="ACZ76" s="452"/>
      <c r="ADB76" s="452"/>
      <c r="ADC76" s="452"/>
      <c r="ADD76" s="453"/>
      <c r="ADE76" s="452"/>
      <c r="ADF76" s="452"/>
      <c r="ADH76" s="452"/>
      <c r="ADI76" s="452"/>
      <c r="ADJ76" s="453"/>
      <c r="ADK76" s="452"/>
      <c r="ADL76" s="452"/>
      <c r="ADN76" s="452"/>
      <c r="ADO76" s="452"/>
      <c r="ADP76" s="453"/>
      <c r="ADQ76" s="452"/>
      <c r="ADR76" s="452"/>
      <c r="ADT76" s="452"/>
      <c r="ADU76" s="452"/>
      <c r="ADV76" s="453"/>
      <c r="ADW76" s="452"/>
      <c r="ADX76" s="452"/>
      <c r="ADZ76" s="452"/>
      <c r="AEA76" s="452"/>
      <c r="AEB76" s="453"/>
      <c r="AEC76" s="452"/>
      <c r="AED76" s="452"/>
      <c r="AEF76" s="452"/>
      <c r="AEG76" s="452"/>
      <c r="AEH76" s="453"/>
      <c r="AEI76" s="452"/>
      <c r="AEJ76" s="452"/>
      <c r="AEL76" s="452"/>
      <c r="AEM76" s="452"/>
      <c r="AEN76" s="453"/>
      <c r="AEO76" s="452"/>
      <c r="AEP76" s="452"/>
      <c r="AER76" s="452"/>
      <c r="AES76" s="452"/>
      <c r="AET76" s="453"/>
      <c r="AEU76" s="452"/>
      <c r="AEV76" s="452"/>
      <c r="AEX76" s="452"/>
      <c r="AEY76" s="452"/>
      <c r="AEZ76" s="453"/>
      <c r="AFA76" s="452"/>
      <c r="AFB76" s="452"/>
      <c r="AFD76" s="452"/>
      <c r="AFE76" s="452"/>
      <c r="AFF76" s="453"/>
      <c r="AFG76" s="452"/>
      <c r="AFH76" s="452"/>
      <c r="AFJ76" s="452"/>
      <c r="AFK76" s="452"/>
      <c r="AFL76" s="453"/>
      <c r="AFM76" s="452"/>
      <c r="AFN76" s="452"/>
      <c r="AFP76" s="452"/>
      <c r="AFQ76" s="452"/>
      <c r="AFR76" s="453"/>
      <c r="AFS76" s="452"/>
      <c r="AFT76" s="452"/>
      <c r="AFV76" s="452"/>
      <c r="AFW76" s="452"/>
      <c r="AFX76" s="453"/>
      <c r="AFY76" s="452"/>
      <c r="AFZ76" s="452"/>
      <c r="AGB76" s="452"/>
      <c r="AGC76" s="452"/>
      <c r="AGD76" s="453"/>
      <c r="AGE76" s="452"/>
      <c r="AGF76" s="452"/>
      <c r="AGH76" s="452"/>
      <c r="AGI76" s="452"/>
      <c r="AGJ76" s="453"/>
      <c r="AGK76" s="452"/>
      <c r="AGL76" s="452"/>
      <c r="AGN76" s="452"/>
      <c r="AGO76" s="452"/>
      <c r="AGP76" s="453"/>
      <c r="AGQ76" s="452"/>
      <c r="AGR76" s="452"/>
      <c r="AGT76" s="452"/>
      <c r="AGU76" s="452"/>
      <c r="AGV76" s="453"/>
      <c r="AGW76" s="452"/>
      <c r="AGX76" s="452"/>
      <c r="AGZ76" s="452"/>
      <c r="AHA76" s="452"/>
      <c r="AHB76" s="453"/>
      <c r="AHC76" s="452"/>
      <c r="AHD76" s="452"/>
      <c r="AHF76" s="452"/>
      <c r="AHG76" s="452"/>
      <c r="AHH76" s="453"/>
      <c r="AHI76" s="452"/>
      <c r="AHJ76" s="452"/>
      <c r="AHL76" s="452"/>
      <c r="AHM76" s="452"/>
      <c r="AHN76" s="453"/>
      <c r="AHO76" s="452"/>
      <c r="AHP76" s="452"/>
      <c r="AHR76" s="452"/>
      <c r="AHS76" s="452"/>
      <c r="AHT76" s="453"/>
      <c r="AHU76" s="452"/>
      <c r="AHV76" s="452"/>
      <c r="AHX76" s="452"/>
      <c r="AHY76" s="452"/>
      <c r="AHZ76" s="453"/>
      <c r="AIA76" s="452"/>
      <c r="AIB76" s="452"/>
      <c r="AID76" s="452"/>
      <c r="AIE76" s="452"/>
      <c r="AIF76" s="453"/>
      <c r="AIG76" s="452"/>
      <c r="AIH76" s="452"/>
      <c r="AIJ76" s="452"/>
      <c r="AIK76" s="452"/>
      <c r="AIL76" s="453"/>
      <c r="AIM76" s="452"/>
      <c r="AIN76" s="452"/>
      <c r="AIP76" s="452"/>
      <c r="AIQ76" s="452"/>
      <c r="AIR76" s="453"/>
      <c r="AIS76" s="452"/>
      <c r="AIT76" s="452"/>
      <c r="AIV76" s="452"/>
      <c r="AIW76" s="452"/>
      <c r="AIX76" s="453"/>
      <c r="AIY76" s="452"/>
      <c r="AIZ76" s="452"/>
      <c r="AJB76" s="452"/>
      <c r="AJC76" s="452"/>
      <c r="AJD76" s="453"/>
      <c r="AJE76" s="452"/>
      <c r="AJF76" s="452"/>
      <c r="AJH76" s="452"/>
      <c r="AJI76" s="452"/>
      <c r="AJJ76" s="453"/>
      <c r="AJK76" s="452"/>
      <c r="AJL76" s="452"/>
      <c r="AJN76" s="452"/>
      <c r="AJO76" s="452"/>
      <c r="AJP76" s="453"/>
      <c r="AJQ76" s="452"/>
      <c r="AJR76" s="452"/>
      <c r="AJT76" s="452"/>
      <c r="AJU76" s="452"/>
      <c r="AJV76" s="453"/>
      <c r="AJW76" s="452"/>
      <c r="AJX76" s="452"/>
      <c r="AJZ76" s="452"/>
      <c r="AKA76" s="452"/>
      <c r="AKB76" s="453"/>
      <c r="AKC76" s="452"/>
      <c r="AKD76" s="452"/>
      <c r="AKF76" s="452"/>
      <c r="AKG76" s="452"/>
      <c r="AKH76" s="453"/>
      <c r="AKI76" s="452"/>
      <c r="AKJ76" s="452"/>
      <c r="AKL76" s="452"/>
      <c r="AKM76" s="452"/>
      <c r="AKN76" s="453"/>
      <c r="AKO76" s="452"/>
      <c r="AKP76" s="452"/>
      <c r="AKR76" s="452"/>
      <c r="AKS76" s="452"/>
      <c r="AKT76" s="453"/>
      <c r="AKU76" s="452"/>
      <c r="AKV76" s="452"/>
      <c r="AKX76" s="452"/>
      <c r="AKY76" s="452"/>
      <c r="AKZ76" s="453"/>
      <c r="ALA76" s="452"/>
      <c r="ALB76" s="452"/>
      <c r="ALD76" s="452"/>
      <c r="ALE76" s="452"/>
      <c r="ALF76" s="453"/>
      <c r="ALG76" s="452"/>
      <c r="ALH76" s="452"/>
      <c r="ALJ76" s="452"/>
      <c r="ALK76" s="452"/>
      <c r="ALL76" s="453"/>
      <c r="ALM76" s="452"/>
      <c r="ALN76" s="452"/>
      <c r="ALP76" s="452"/>
      <c r="ALQ76" s="452"/>
      <c r="ALR76" s="453"/>
      <c r="ALS76" s="452"/>
      <c r="ALT76" s="452"/>
      <c r="ALV76" s="452"/>
      <c r="ALW76" s="452"/>
      <c r="ALX76" s="453"/>
      <c r="ALY76" s="452"/>
      <c r="ALZ76" s="452"/>
      <c r="AMB76" s="452"/>
      <c r="AMC76" s="452"/>
      <c r="AMD76" s="453"/>
      <c r="AME76" s="452"/>
      <c r="AMF76" s="452"/>
      <c r="AMH76" s="452"/>
      <c r="AMI76" s="452"/>
      <c r="AMJ76" s="453"/>
      <c r="AMK76" s="452"/>
      <c r="AML76" s="452"/>
      <c r="AMN76" s="452"/>
      <c r="AMO76" s="452"/>
      <c r="AMP76" s="453"/>
      <c r="AMQ76" s="452"/>
      <c r="AMR76" s="452"/>
      <c r="AMT76" s="452"/>
      <c r="AMU76" s="452"/>
      <c r="AMV76" s="453"/>
      <c r="AMW76" s="452"/>
      <c r="AMX76" s="452"/>
      <c r="AMZ76" s="452"/>
      <c r="ANA76" s="452"/>
      <c r="ANB76" s="453"/>
      <c r="ANC76" s="452"/>
      <c r="AND76" s="452"/>
      <c r="ANF76" s="452"/>
      <c r="ANG76" s="452"/>
      <c r="ANH76" s="453"/>
      <c r="ANI76" s="452"/>
      <c r="ANJ76" s="452"/>
      <c r="ANL76" s="452"/>
      <c r="ANM76" s="452"/>
      <c r="ANN76" s="453"/>
      <c r="ANO76" s="452"/>
      <c r="ANP76" s="452"/>
      <c r="ANR76" s="452"/>
      <c r="ANS76" s="452"/>
      <c r="ANT76" s="453"/>
      <c r="ANU76" s="452"/>
      <c r="ANV76" s="452"/>
      <c r="ANX76" s="452"/>
      <c r="ANY76" s="452"/>
      <c r="ANZ76" s="453"/>
      <c r="AOA76" s="452"/>
      <c r="AOB76" s="452"/>
      <c r="AOD76" s="452"/>
      <c r="AOE76" s="452"/>
      <c r="AOF76" s="453"/>
      <c r="AOG76" s="452"/>
      <c r="AOH76" s="452"/>
      <c r="AOJ76" s="452"/>
      <c r="AOK76" s="452"/>
      <c r="AOL76" s="453"/>
      <c r="AOM76" s="452"/>
      <c r="AON76" s="452"/>
      <c r="AOP76" s="452"/>
      <c r="AOQ76" s="452"/>
      <c r="AOR76" s="453"/>
      <c r="AOS76" s="452"/>
      <c r="AOT76" s="452"/>
      <c r="AOV76" s="452"/>
      <c r="AOW76" s="452"/>
      <c r="AOX76" s="453"/>
      <c r="AOY76" s="452"/>
      <c r="AOZ76" s="452"/>
      <c r="APB76" s="452"/>
      <c r="APC76" s="452"/>
      <c r="APD76" s="453"/>
      <c r="APE76" s="452"/>
      <c r="APF76" s="452"/>
      <c r="APH76" s="452"/>
      <c r="API76" s="452"/>
      <c r="APJ76" s="453"/>
      <c r="APK76" s="452"/>
      <c r="APL76" s="452"/>
      <c r="APN76" s="452"/>
      <c r="APO76" s="452"/>
      <c r="APP76" s="453"/>
      <c r="APQ76" s="452"/>
      <c r="APR76" s="452"/>
      <c r="APT76" s="452"/>
      <c r="APU76" s="452"/>
      <c r="APV76" s="453"/>
      <c r="APW76" s="452"/>
      <c r="APX76" s="452"/>
      <c r="APZ76" s="452"/>
      <c r="AQA76" s="452"/>
      <c r="AQB76" s="453"/>
      <c r="AQC76" s="452"/>
      <c r="AQD76" s="452"/>
      <c r="AQF76" s="452"/>
      <c r="AQG76" s="452"/>
      <c r="AQH76" s="453"/>
      <c r="AQI76" s="452"/>
      <c r="AQJ76" s="452"/>
      <c r="AQL76" s="452"/>
      <c r="AQM76" s="452"/>
      <c r="AQN76" s="453"/>
      <c r="AQO76" s="452"/>
      <c r="AQP76" s="452"/>
      <c r="AQR76" s="452"/>
      <c r="AQS76" s="452"/>
      <c r="AQT76" s="453"/>
      <c r="AQU76" s="452"/>
      <c r="AQV76" s="452"/>
      <c r="AQX76" s="452"/>
      <c r="AQY76" s="452"/>
      <c r="AQZ76" s="453"/>
      <c r="ARA76" s="452"/>
      <c r="ARB76" s="452"/>
      <c r="ARD76" s="452"/>
      <c r="ARE76" s="452"/>
      <c r="ARF76" s="453"/>
      <c r="ARG76" s="452"/>
      <c r="ARH76" s="452"/>
      <c r="ARJ76" s="452"/>
      <c r="ARK76" s="452"/>
      <c r="ARL76" s="453"/>
      <c r="ARM76" s="452"/>
      <c r="ARN76" s="452"/>
      <c r="ARP76" s="452"/>
      <c r="ARQ76" s="452"/>
      <c r="ARR76" s="453"/>
      <c r="ARS76" s="452"/>
      <c r="ART76" s="452"/>
      <c r="ARV76" s="452"/>
      <c r="ARW76" s="452"/>
      <c r="ARX76" s="453"/>
      <c r="ARY76" s="452"/>
      <c r="ARZ76" s="452"/>
      <c r="ASB76" s="452"/>
      <c r="ASC76" s="452"/>
      <c r="ASD76" s="453"/>
      <c r="ASE76" s="452"/>
      <c r="ASF76" s="452"/>
      <c r="ASH76" s="452"/>
      <c r="ASI76" s="452"/>
      <c r="ASJ76" s="453"/>
      <c r="ASK76" s="452"/>
      <c r="ASL76" s="452"/>
      <c r="ASN76" s="452"/>
      <c r="ASO76" s="452"/>
      <c r="ASP76" s="453"/>
      <c r="ASQ76" s="452"/>
      <c r="ASR76" s="452"/>
      <c r="AST76" s="452"/>
      <c r="ASU76" s="452"/>
      <c r="ASV76" s="453"/>
      <c r="ASW76" s="452"/>
      <c r="ASX76" s="452"/>
      <c r="ASZ76" s="452"/>
      <c r="ATA76" s="452"/>
      <c r="ATB76" s="453"/>
      <c r="ATC76" s="452"/>
      <c r="ATD76" s="452"/>
      <c r="ATF76" s="452"/>
      <c r="ATG76" s="452"/>
      <c r="ATH76" s="453"/>
      <c r="ATI76" s="452"/>
      <c r="ATJ76" s="452"/>
      <c r="ATL76" s="452"/>
      <c r="ATM76" s="452"/>
      <c r="ATN76" s="453"/>
      <c r="ATO76" s="452"/>
      <c r="ATP76" s="452"/>
      <c r="ATR76" s="452"/>
      <c r="ATS76" s="452"/>
      <c r="ATT76" s="453"/>
      <c r="ATU76" s="452"/>
      <c r="ATV76" s="452"/>
      <c r="ATX76" s="452"/>
      <c r="ATY76" s="452"/>
      <c r="ATZ76" s="453"/>
      <c r="AUA76" s="452"/>
      <c r="AUB76" s="452"/>
      <c r="AUD76" s="452"/>
      <c r="AUE76" s="452"/>
      <c r="AUF76" s="453"/>
      <c r="AUG76" s="452"/>
      <c r="AUH76" s="452"/>
      <c r="AUJ76" s="452"/>
      <c r="AUK76" s="452"/>
      <c r="AUL76" s="453"/>
      <c r="AUM76" s="452"/>
      <c r="AUN76" s="452"/>
      <c r="AUP76" s="452"/>
      <c r="AUQ76" s="452"/>
      <c r="AUR76" s="453"/>
      <c r="AUS76" s="452"/>
      <c r="AUT76" s="452"/>
      <c r="AUV76" s="452"/>
      <c r="AUW76" s="452"/>
      <c r="AUX76" s="453"/>
      <c r="AUY76" s="452"/>
      <c r="AUZ76" s="452"/>
      <c r="AVB76" s="452"/>
      <c r="AVC76" s="452"/>
      <c r="AVD76" s="453"/>
      <c r="AVE76" s="452"/>
      <c r="AVF76" s="452"/>
      <c r="AVH76" s="452"/>
      <c r="AVI76" s="452"/>
      <c r="AVJ76" s="453"/>
      <c r="AVK76" s="452"/>
      <c r="AVL76" s="452"/>
      <c r="AVN76" s="452"/>
      <c r="AVO76" s="452"/>
      <c r="AVP76" s="453"/>
      <c r="AVQ76" s="452"/>
      <c r="AVR76" s="452"/>
      <c r="AVT76" s="452"/>
      <c r="AVU76" s="452"/>
      <c r="AVV76" s="453"/>
      <c r="AVW76" s="452"/>
      <c r="AVX76" s="452"/>
      <c r="AVZ76" s="452"/>
      <c r="AWA76" s="452"/>
      <c r="AWB76" s="453"/>
      <c r="AWC76" s="452"/>
      <c r="AWD76" s="452"/>
      <c r="AWF76" s="452"/>
      <c r="AWG76" s="452"/>
      <c r="AWH76" s="453"/>
      <c r="AWI76" s="452"/>
      <c r="AWJ76" s="452"/>
      <c r="AWL76" s="452"/>
      <c r="AWM76" s="452"/>
      <c r="AWN76" s="453"/>
      <c r="AWO76" s="452"/>
      <c r="AWP76" s="452"/>
      <c r="AWR76" s="452"/>
      <c r="AWS76" s="452"/>
      <c r="AWT76" s="453"/>
      <c r="AWU76" s="452"/>
      <c r="AWV76" s="452"/>
      <c r="AWX76" s="452"/>
      <c r="AWY76" s="452"/>
      <c r="AWZ76" s="453"/>
      <c r="AXA76" s="452"/>
      <c r="AXB76" s="452"/>
      <c r="AXD76" s="452"/>
      <c r="AXE76" s="452"/>
      <c r="AXF76" s="453"/>
      <c r="AXG76" s="452"/>
      <c r="AXH76" s="452"/>
      <c r="AXJ76" s="452"/>
      <c r="AXK76" s="452"/>
      <c r="AXL76" s="453"/>
      <c r="AXM76" s="452"/>
      <c r="AXN76" s="452"/>
      <c r="AXP76" s="452"/>
      <c r="AXQ76" s="452"/>
      <c r="AXR76" s="453"/>
      <c r="AXS76" s="452"/>
      <c r="AXT76" s="452"/>
      <c r="AXV76" s="452"/>
      <c r="AXW76" s="452"/>
      <c r="AXX76" s="453"/>
      <c r="AXY76" s="452"/>
      <c r="AXZ76" s="452"/>
      <c r="AYB76" s="452"/>
      <c r="AYC76" s="452"/>
      <c r="AYD76" s="453"/>
      <c r="AYE76" s="452"/>
      <c r="AYF76" s="452"/>
      <c r="AYH76" s="452"/>
      <c r="AYI76" s="452"/>
      <c r="AYJ76" s="453"/>
      <c r="AYK76" s="452"/>
      <c r="AYL76" s="452"/>
      <c r="AYN76" s="452"/>
      <c r="AYO76" s="452"/>
      <c r="AYP76" s="453"/>
      <c r="AYQ76" s="452"/>
      <c r="AYR76" s="452"/>
      <c r="AYT76" s="452"/>
      <c r="AYU76" s="452"/>
      <c r="AYV76" s="453"/>
      <c r="AYW76" s="452"/>
      <c r="AYX76" s="452"/>
      <c r="AYZ76" s="452"/>
      <c r="AZA76" s="452"/>
      <c r="AZB76" s="453"/>
      <c r="AZC76" s="452"/>
      <c r="AZD76" s="452"/>
      <c r="AZF76" s="452"/>
      <c r="AZG76" s="452"/>
      <c r="AZH76" s="453"/>
      <c r="AZI76" s="452"/>
      <c r="AZJ76" s="452"/>
      <c r="AZL76" s="452"/>
      <c r="AZM76" s="452"/>
      <c r="AZN76" s="453"/>
      <c r="AZO76" s="452"/>
      <c r="AZP76" s="452"/>
      <c r="AZR76" s="452"/>
      <c r="AZS76" s="452"/>
      <c r="AZT76" s="453"/>
      <c r="AZU76" s="452"/>
      <c r="AZV76" s="452"/>
      <c r="AZX76" s="452"/>
      <c r="AZY76" s="452"/>
      <c r="AZZ76" s="453"/>
      <c r="BAA76" s="452"/>
      <c r="BAB76" s="452"/>
      <c r="BAD76" s="452"/>
      <c r="BAE76" s="452"/>
      <c r="BAF76" s="453"/>
      <c r="BAG76" s="452"/>
      <c r="BAH76" s="452"/>
      <c r="BAJ76" s="452"/>
      <c r="BAK76" s="452"/>
      <c r="BAL76" s="453"/>
      <c r="BAM76" s="452"/>
      <c r="BAN76" s="452"/>
      <c r="BAP76" s="452"/>
      <c r="BAQ76" s="452"/>
      <c r="BAR76" s="453"/>
      <c r="BAS76" s="452"/>
      <c r="BAT76" s="452"/>
      <c r="BAV76" s="452"/>
      <c r="BAW76" s="452"/>
      <c r="BAX76" s="453"/>
      <c r="BAY76" s="452"/>
      <c r="BAZ76" s="452"/>
      <c r="BBB76" s="452"/>
      <c r="BBC76" s="452"/>
      <c r="BBD76" s="453"/>
      <c r="BBE76" s="452"/>
      <c r="BBF76" s="452"/>
      <c r="BBH76" s="452"/>
      <c r="BBI76" s="452"/>
      <c r="BBJ76" s="453"/>
      <c r="BBK76" s="452"/>
      <c r="BBL76" s="452"/>
      <c r="BBN76" s="452"/>
      <c r="BBO76" s="452"/>
      <c r="BBP76" s="453"/>
      <c r="BBQ76" s="452"/>
      <c r="BBR76" s="452"/>
      <c r="BBT76" s="452"/>
      <c r="BBU76" s="452"/>
      <c r="BBV76" s="453"/>
      <c r="BBW76" s="452"/>
      <c r="BBX76" s="452"/>
      <c r="BBZ76" s="452"/>
      <c r="BCA76" s="452"/>
      <c r="BCB76" s="453"/>
      <c r="BCC76" s="452"/>
      <c r="BCD76" s="452"/>
      <c r="BCF76" s="452"/>
      <c r="BCG76" s="452"/>
      <c r="BCH76" s="453"/>
      <c r="BCI76" s="452"/>
      <c r="BCJ76" s="452"/>
      <c r="BCL76" s="452"/>
      <c r="BCM76" s="452"/>
      <c r="BCN76" s="453"/>
      <c r="BCO76" s="452"/>
      <c r="BCP76" s="452"/>
      <c r="BCR76" s="452"/>
      <c r="BCS76" s="452"/>
      <c r="BCT76" s="453"/>
      <c r="BCU76" s="452"/>
      <c r="BCV76" s="452"/>
      <c r="BCX76" s="452"/>
      <c r="BCY76" s="452"/>
      <c r="BCZ76" s="453"/>
      <c r="BDA76" s="452"/>
      <c r="BDB76" s="452"/>
      <c r="BDD76" s="452"/>
      <c r="BDE76" s="452"/>
      <c r="BDF76" s="453"/>
      <c r="BDG76" s="452"/>
      <c r="BDH76" s="452"/>
      <c r="BDJ76" s="452"/>
      <c r="BDK76" s="452"/>
      <c r="BDL76" s="453"/>
      <c r="BDM76" s="452"/>
      <c r="BDN76" s="452"/>
      <c r="BDP76" s="452"/>
      <c r="BDQ76" s="452"/>
      <c r="BDR76" s="453"/>
      <c r="BDS76" s="452"/>
      <c r="BDT76" s="452"/>
      <c r="BDV76" s="452"/>
      <c r="BDW76" s="452"/>
      <c r="BDX76" s="453"/>
      <c r="BDY76" s="452"/>
      <c r="BDZ76" s="452"/>
      <c r="BEB76" s="452"/>
      <c r="BEC76" s="452"/>
      <c r="BED76" s="453"/>
      <c r="BEE76" s="452"/>
      <c r="BEF76" s="452"/>
      <c r="BEH76" s="452"/>
      <c r="BEI76" s="452"/>
      <c r="BEJ76" s="453"/>
      <c r="BEK76" s="452"/>
      <c r="BEL76" s="452"/>
      <c r="BEN76" s="452"/>
      <c r="BEO76" s="452"/>
      <c r="BEP76" s="453"/>
      <c r="BEQ76" s="452"/>
      <c r="BER76" s="452"/>
      <c r="BET76" s="452"/>
      <c r="BEU76" s="452"/>
      <c r="BEV76" s="453"/>
      <c r="BEW76" s="452"/>
      <c r="BEX76" s="452"/>
      <c r="BEZ76" s="452"/>
      <c r="BFA76" s="452"/>
      <c r="BFB76" s="453"/>
      <c r="BFC76" s="452"/>
      <c r="BFD76" s="452"/>
      <c r="BFF76" s="452"/>
      <c r="BFG76" s="452"/>
      <c r="BFH76" s="453"/>
      <c r="BFI76" s="452"/>
      <c r="BFJ76" s="452"/>
      <c r="BFL76" s="452"/>
      <c r="BFM76" s="452"/>
      <c r="BFN76" s="453"/>
      <c r="BFO76" s="452"/>
      <c r="BFP76" s="452"/>
      <c r="BFR76" s="452"/>
      <c r="BFS76" s="452"/>
      <c r="BFT76" s="453"/>
      <c r="BFU76" s="452"/>
      <c r="BFV76" s="452"/>
      <c r="BFX76" s="452"/>
      <c r="BFY76" s="452"/>
      <c r="BFZ76" s="453"/>
      <c r="BGA76" s="452"/>
      <c r="BGB76" s="452"/>
      <c r="BGD76" s="452"/>
      <c r="BGE76" s="452"/>
      <c r="BGF76" s="453"/>
      <c r="BGG76" s="452"/>
      <c r="BGH76" s="452"/>
      <c r="BGJ76" s="452"/>
      <c r="BGK76" s="452"/>
      <c r="BGL76" s="453"/>
      <c r="BGM76" s="452"/>
      <c r="BGN76" s="452"/>
      <c r="BGP76" s="452"/>
      <c r="BGQ76" s="452"/>
      <c r="BGR76" s="453"/>
      <c r="BGS76" s="452"/>
      <c r="BGT76" s="452"/>
      <c r="BGV76" s="452"/>
      <c r="BGW76" s="452"/>
      <c r="BGX76" s="453"/>
      <c r="BGY76" s="452"/>
      <c r="BGZ76" s="452"/>
      <c r="BHB76" s="452"/>
      <c r="BHC76" s="452"/>
      <c r="BHD76" s="453"/>
      <c r="BHE76" s="452"/>
      <c r="BHF76" s="452"/>
      <c r="BHH76" s="452"/>
      <c r="BHI76" s="452"/>
      <c r="BHJ76" s="453"/>
      <c r="BHK76" s="452"/>
      <c r="BHL76" s="452"/>
      <c r="BHN76" s="452"/>
      <c r="BHO76" s="452"/>
      <c r="BHP76" s="453"/>
      <c r="BHQ76" s="452"/>
      <c r="BHR76" s="452"/>
      <c r="BHT76" s="452"/>
      <c r="BHU76" s="452"/>
      <c r="BHV76" s="453"/>
      <c r="BHW76" s="452"/>
      <c r="BHX76" s="452"/>
      <c r="BHZ76" s="452"/>
      <c r="BIA76" s="452"/>
      <c r="BIB76" s="453"/>
      <c r="BIC76" s="452"/>
      <c r="BID76" s="452"/>
      <c r="BIF76" s="452"/>
      <c r="BIG76" s="452"/>
      <c r="BIH76" s="453"/>
      <c r="BII76" s="452"/>
      <c r="BIJ76" s="452"/>
      <c r="BIL76" s="452"/>
      <c r="BIM76" s="452"/>
      <c r="BIN76" s="453"/>
      <c r="BIO76" s="452"/>
      <c r="BIP76" s="452"/>
      <c r="BIR76" s="452"/>
      <c r="BIS76" s="452"/>
      <c r="BIT76" s="453"/>
      <c r="BIU76" s="452"/>
      <c r="BIV76" s="452"/>
      <c r="BIX76" s="452"/>
      <c r="BIY76" s="452"/>
      <c r="BIZ76" s="453"/>
      <c r="BJA76" s="452"/>
      <c r="BJB76" s="452"/>
      <c r="BJD76" s="452"/>
      <c r="BJE76" s="452"/>
      <c r="BJF76" s="453"/>
      <c r="BJG76" s="452"/>
      <c r="BJH76" s="452"/>
      <c r="BJJ76" s="452"/>
      <c r="BJK76" s="452"/>
      <c r="BJL76" s="453"/>
      <c r="BJM76" s="452"/>
      <c r="BJN76" s="452"/>
      <c r="BJP76" s="452"/>
      <c r="BJQ76" s="452"/>
      <c r="BJR76" s="453"/>
      <c r="BJS76" s="452"/>
      <c r="BJT76" s="452"/>
      <c r="BJV76" s="452"/>
      <c r="BJW76" s="452"/>
      <c r="BJX76" s="453"/>
      <c r="BJY76" s="452"/>
      <c r="BJZ76" s="452"/>
      <c r="BKB76" s="452"/>
      <c r="BKC76" s="452"/>
      <c r="BKD76" s="453"/>
      <c r="BKE76" s="452"/>
      <c r="BKF76" s="452"/>
      <c r="BKH76" s="452"/>
      <c r="BKI76" s="452"/>
      <c r="BKJ76" s="453"/>
      <c r="BKK76" s="452"/>
      <c r="BKL76" s="452"/>
      <c r="BKN76" s="452"/>
      <c r="BKO76" s="452"/>
      <c r="BKP76" s="453"/>
      <c r="BKQ76" s="452"/>
      <c r="BKR76" s="452"/>
      <c r="BKT76" s="452"/>
      <c r="BKU76" s="452"/>
      <c r="BKV76" s="453"/>
      <c r="BKW76" s="452"/>
      <c r="BKX76" s="452"/>
      <c r="BKZ76" s="452"/>
      <c r="BLA76" s="452"/>
      <c r="BLB76" s="453"/>
      <c r="BLC76" s="452"/>
      <c r="BLD76" s="452"/>
      <c r="BLF76" s="452"/>
      <c r="BLG76" s="452"/>
      <c r="BLH76" s="453"/>
      <c r="BLI76" s="452"/>
      <c r="BLJ76" s="452"/>
      <c r="BLL76" s="452"/>
      <c r="BLM76" s="452"/>
      <c r="BLN76" s="453"/>
      <c r="BLO76" s="452"/>
      <c r="BLP76" s="452"/>
      <c r="BLR76" s="452"/>
      <c r="BLS76" s="452"/>
      <c r="BLT76" s="453"/>
      <c r="BLU76" s="452"/>
      <c r="BLV76" s="452"/>
      <c r="BLX76" s="452"/>
      <c r="BLY76" s="452"/>
      <c r="BLZ76" s="453"/>
      <c r="BMA76" s="452"/>
      <c r="BMB76" s="452"/>
      <c r="BMD76" s="452"/>
      <c r="BME76" s="452"/>
      <c r="BMF76" s="453"/>
      <c r="BMG76" s="452"/>
      <c r="BMH76" s="452"/>
      <c r="BMJ76" s="452"/>
      <c r="BMK76" s="452"/>
      <c r="BML76" s="453"/>
      <c r="BMM76" s="452"/>
      <c r="BMN76" s="452"/>
      <c r="BMP76" s="452"/>
      <c r="BMQ76" s="452"/>
      <c r="BMR76" s="453"/>
      <c r="BMS76" s="452"/>
      <c r="BMT76" s="452"/>
      <c r="BMV76" s="452"/>
      <c r="BMW76" s="452"/>
      <c r="BMX76" s="453"/>
      <c r="BMY76" s="452"/>
      <c r="BMZ76" s="452"/>
      <c r="BNB76" s="452"/>
      <c r="BNC76" s="452"/>
      <c r="BND76" s="453"/>
      <c r="BNE76" s="452"/>
      <c r="BNF76" s="452"/>
      <c r="BNH76" s="452"/>
      <c r="BNI76" s="452"/>
      <c r="BNJ76" s="453"/>
      <c r="BNK76" s="452"/>
      <c r="BNL76" s="452"/>
      <c r="BNN76" s="452"/>
      <c r="BNO76" s="452"/>
      <c r="BNP76" s="453"/>
      <c r="BNQ76" s="452"/>
      <c r="BNR76" s="452"/>
      <c r="BNT76" s="452"/>
      <c r="BNU76" s="452"/>
      <c r="BNV76" s="453"/>
      <c r="BNW76" s="452"/>
      <c r="BNX76" s="452"/>
      <c r="BNZ76" s="452"/>
      <c r="BOA76" s="452"/>
      <c r="BOB76" s="453"/>
      <c r="BOC76" s="452"/>
      <c r="BOD76" s="452"/>
      <c r="BOF76" s="452"/>
      <c r="BOG76" s="452"/>
      <c r="BOH76" s="453"/>
      <c r="BOI76" s="452"/>
      <c r="BOJ76" s="452"/>
      <c r="BOL76" s="452"/>
      <c r="BOM76" s="452"/>
      <c r="BON76" s="453"/>
      <c r="BOO76" s="452"/>
      <c r="BOP76" s="452"/>
      <c r="BOR76" s="452"/>
      <c r="BOS76" s="452"/>
      <c r="BOT76" s="453"/>
      <c r="BOU76" s="452"/>
      <c r="BOV76" s="452"/>
      <c r="BOX76" s="452"/>
      <c r="BOY76" s="452"/>
      <c r="BOZ76" s="453"/>
      <c r="BPA76" s="452"/>
      <c r="BPB76" s="452"/>
      <c r="BPD76" s="452"/>
      <c r="BPE76" s="452"/>
      <c r="BPF76" s="453"/>
      <c r="BPG76" s="452"/>
      <c r="BPH76" s="452"/>
      <c r="BPJ76" s="452"/>
      <c r="BPK76" s="452"/>
      <c r="BPL76" s="453"/>
      <c r="BPM76" s="452"/>
      <c r="BPN76" s="452"/>
      <c r="BPP76" s="452"/>
      <c r="BPQ76" s="452"/>
      <c r="BPR76" s="453"/>
      <c r="BPS76" s="452"/>
      <c r="BPT76" s="452"/>
      <c r="BPV76" s="452"/>
      <c r="BPW76" s="452"/>
      <c r="BPX76" s="453"/>
      <c r="BPY76" s="452"/>
      <c r="BPZ76" s="452"/>
      <c r="BQB76" s="452"/>
      <c r="BQC76" s="452"/>
      <c r="BQD76" s="453"/>
      <c r="BQE76" s="452"/>
      <c r="BQF76" s="452"/>
      <c r="BQH76" s="452"/>
      <c r="BQI76" s="452"/>
      <c r="BQJ76" s="453"/>
      <c r="BQK76" s="452"/>
      <c r="BQL76" s="452"/>
      <c r="BQN76" s="452"/>
      <c r="BQO76" s="452"/>
      <c r="BQP76" s="453"/>
      <c r="BQQ76" s="452"/>
      <c r="BQR76" s="452"/>
      <c r="BQT76" s="452"/>
      <c r="BQU76" s="452"/>
      <c r="BQV76" s="453"/>
      <c r="BQW76" s="452"/>
      <c r="BQX76" s="452"/>
      <c r="BQZ76" s="452"/>
      <c r="BRA76" s="452"/>
      <c r="BRB76" s="453"/>
      <c r="BRC76" s="452"/>
      <c r="BRD76" s="452"/>
      <c r="BRF76" s="452"/>
      <c r="BRG76" s="452"/>
      <c r="BRH76" s="453"/>
      <c r="BRI76" s="452"/>
      <c r="BRJ76" s="452"/>
      <c r="BRL76" s="452"/>
      <c r="BRM76" s="452"/>
      <c r="BRN76" s="453"/>
      <c r="BRO76" s="452"/>
      <c r="BRP76" s="452"/>
      <c r="BRR76" s="452"/>
      <c r="BRS76" s="452"/>
      <c r="BRT76" s="453"/>
      <c r="BRU76" s="452"/>
      <c r="BRV76" s="452"/>
      <c r="BRX76" s="452"/>
      <c r="BRY76" s="452"/>
      <c r="BRZ76" s="453"/>
      <c r="BSA76" s="452"/>
      <c r="BSB76" s="452"/>
      <c r="BSD76" s="452"/>
      <c r="BSE76" s="452"/>
      <c r="BSF76" s="453"/>
      <c r="BSG76" s="452"/>
      <c r="BSH76" s="452"/>
      <c r="BSJ76" s="452"/>
      <c r="BSK76" s="452"/>
      <c r="BSL76" s="453"/>
      <c r="BSM76" s="452"/>
      <c r="BSN76" s="452"/>
      <c r="BSP76" s="452"/>
      <c r="BSQ76" s="452"/>
      <c r="BSR76" s="453"/>
      <c r="BSS76" s="452"/>
      <c r="BST76" s="452"/>
      <c r="BSV76" s="452"/>
      <c r="BSW76" s="452"/>
      <c r="BSX76" s="453"/>
      <c r="BSY76" s="452"/>
      <c r="BSZ76" s="452"/>
      <c r="BTB76" s="452"/>
      <c r="BTC76" s="452"/>
      <c r="BTD76" s="453"/>
      <c r="BTE76" s="452"/>
      <c r="BTF76" s="452"/>
      <c r="BTH76" s="452"/>
      <c r="BTI76" s="452"/>
      <c r="BTJ76" s="453"/>
      <c r="BTK76" s="452"/>
      <c r="BTL76" s="452"/>
      <c r="BTN76" s="452"/>
      <c r="BTO76" s="452"/>
      <c r="BTP76" s="453"/>
      <c r="BTQ76" s="452"/>
      <c r="BTR76" s="452"/>
      <c r="BTT76" s="452"/>
      <c r="BTU76" s="452"/>
      <c r="BTV76" s="453"/>
      <c r="BTW76" s="452"/>
      <c r="BTX76" s="452"/>
      <c r="BTZ76" s="452"/>
      <c r="BUA76" s="452"/>
      <c r="BUB76" s="453"/>
      <c r="BUC76" s="452"/>
      <c r="BUD76" s="452"/>
      <c r="BUF76" s="452"/>
      <c r="BUG76" s="452"/>
      <c r="BUH76" s="453"/>
      <c r="BUI76" s="452"/>
      <c r="BUJ76" s="452"/>
      <c r="BUL76" s="452"/>
      <c r="BUM76" s="452"/>
      <c r="BUN76" s="453"/>
      <c r="BUO76" s="452"/>
      <c r="BUP76" s="452"/>
      <c r="BUR76" s="452"/>
      <c r="BUS76" s="452"/>
      <c r="BUT76" s="453"/>
      <c r="BUU76" s="452"/>
      <c r="BUV76" s="452"/>
      <c r="BUX76" s="452"/>
      <c r="BUY76" s="452"/>
      <c r="BUZ76" s="453"/>
      <c r="BVA76" s="452"/>
      <c r="BVB76" s="452"/>
      <c r="BVD76" s="452"/>
      <c r="BVE76" s="452"/>
      <c r="BVF76" s="453"/>
      <c r="BVG76" s="452"/>
      <c r="BVH76" s="452"/>
      <c r="BVJ76" s="452"/>
      <c r="BVK76" s="452"/>
      <c r="BVL76" s="453"/>
      <c r="BVM76" s="452"/>
      <c r="BVN76" s="452"/>
      <c r="BVP76" s="452"/>
      <c r="BVQ76" s="452"/>
      <c r="BVR76" s="453"/>
      <c r="BVS76" s="452"/>
      <c r="BVT76" s="452"/>
      <c r="BVV76" s="452"/>
      <c r="BVW76" s="452"/>
      <c r="BVX76" s="453"/>
      <c r="BVY76" s="452"/>
      <c r="BVZ76" s="452"/>
      <c r="BWB76" s="452"/>
      <c r="BWC76" s="452"/>
      <c r="BWD76" s="453"/>
      <c r="BWE76" s="452"/>
      <c r="BWF76" s="452"/>
      <c r="BWH76" s="452"/>
      <c r="BWI76" s="452"/>
      <c r="BWJ76" s="453"/>
      <c r="BWK76" s="452"/>
      <c r="BWL76" s="452"/>
      <c r="BWN76" s="452"/>
      <c r="BWO76" s="452"/>
      <c r="BWP76" s="453"/>
      <c r="BWQ76" s="452"/>
      <c r="BWR76" s="452"/>
      <c r="BWT76" s="452"/>
      <c r="BWU76" s="452"/>
      <c r="BWV76" s="453"/>
      <c r="BWW76" s="452"/>
      <c r="BWX76" s="452"/>
      <c r="BWZ76" s="452"/>
      <c r="BXA76" s="452"/>
      <c r="BXB76" s="453"/>
      <c r="BXC76" s="452"/>
      <c r="BXD76" s="452"/>
      <c r="BXF76" s="452"/>
      <c r="BXG76" s="452"/>
      <c r="BXH76" s="453"/>
      <c r="BXI76" s="452"/>
      <c r="BXJ76" s="452"/>
      <c r="BXL76" s="452"/>
      <c r="BXM76" s="452"/>
      <c r="BXN76" s="453"/>
      <c r="BXO76" s="452"/>
      <c r="BXP76" s="452"/>
      <c r="BXR76" s="452"/>
      <c r="BXS76" s="452"/>
      <c r="BXT76" s="453"/>
      <c r="BXU76" s="452"/>
      <c r="BXV76" s="452"/>
      <c r="BXX76" s="452"/>
      <c r="BXY76" s="452"/>
      <c r="BXZ76" s="453"/>
      <c r="BYA76" s="452"/>
      <c r="BYB76" s="452"/>
      <c r="BYD76" s="452"/>
      <c r="BYE76" s="452"/>
      <c r="BYF76" s="453"/>
      <c r="BYG76" s="452"/>
      <c r="BYH76" s="452"/>
      <c r="BYJ76" s="452"/>
      <c r="BYK76" s="452"/>
      <c r="BYL76" s="453"/>
      <c r="BYM76" s="452"/>
      <c r="BYN76" s="452"/>
      <c r="BYP76" s="452"/>
      <c r="BYQ76" s="452"/>
      <c r="BYR76" s="453"/>
      <c r="BYS76" s="452"/>
      <c r="BYT76" s="452"/>
      <c r="BYV76" s="452"/>
      <c r="BYW76" s="452"/>
      <c r="BYX76" s="453"/>
      <c r="BYY76" s="452"/>
      <c r="BYZ76" s="452"/>
      <c r="BZB76" s="452"/>
      <c r="BZC76" s="452"/>
      <c r="BZD76" s="453"/>
      <c r="BZE76" s="452"/>
      <c r="BZF76" s="452"/>
      <c r="BZH76" s="452"/>
      <c r="BZI76" s="452"/>
      <c r="BZJ76" s="453"/>
      <c r="BZK76" s="452"/>
      <c r="BZL76" s="452"/>
      <c r="BZN76" s="452"/>
      <c r="BZO76" s="452"/>
      <c r="BZP76" s="453"/>
      <c r="BZQ76" s="452"/>
      <c r="BZR76" s="452"/>
      <c r="BZT76" s="452"/>
      <c r="BZU76" s="452"/>
      <c r="BZV76" s="453"/>
      <c r="BZW76" s="452"/>
      <c r="BZX76" s="452"/>
      <c r="BZZ76" s="452"/>
      <c r="CAA76" s="452"/>
      <c r="CAB76" s="453"/>
      <c r="CAC76" s="452"/>
      <c r="CAD76" s="452"/>
      <c r="CAF76" s="452"/>
      <c r="CAG76" s="452"/>
      <c r="CAH76" s="453"/>
      <c r="CAI76" s="452"/>
      <c r="CAJ76" s="452"/>
      <c r="CAL76" s="452"/>
      <c r="CAM76" s="452"/>
      <c r="CAN76" s="453"/>
      <c r="CAO76" s="452"/>
      <c r="CAP76" s="452"/>
      <c r="CAR76" s="452"/>
      <c r="CAS76" s="452"/>
      <c r="CAT76" s="453"/>
      <c r="CAU76" s="452"/>
      <c r="CAV76" s="452"/>
      <c r="CAX76" s="452"/>
      <c r="CAY76" s="452"/>
      <c r="CAZ76" s="453"/>
      <c r="CBA76" s="452"/>
      <c r="CBB76" s="452"/>
      <c r="CBD76" s="452"/>
      <c r="CBE76" s="452"/>
      <c r="CBF76" s="453"/>
      <c r="CBG76" s="452"/>
      <c r="CBH76" s="452"/>
      <c r="CBJ76" s="452"/>
      <c r="CBK76" s="452"/>
      <c r="CBL76" s="453"/>
      <c r="CBM76" s="452"/>
      <c r="CBN76" s="452"/>
      <c r="CBP76" s="452"/>
      <c r="CBQ76" s="452"/>
      <c r="CBR76" s="453"/>
      <c r="CBS76" s="452"/>
      <c r="CBT76" s="452"/>
      <c r="CBV76" s="452"/>
      <c r="CBW76" s="452"/>
      <c r="CBX76" s="453"/>
      <c r="CBY76" s="452"/>
      <c r="CBZ76" s="452"/>
      <c r="CCB76" s="452"/>
      <c r="CCC76" s="452"/>
      <c r="CCD76" s="453"/>
      <c r="CCE76" s="452"/>
      <c r="CCF76" s="452"/>
      <c r="CCH76" s="452"/>
      <c r="CCI76" s="452"/>
      <c r="CCJ76" s="453"/>
      <c r="CCK76" s="452"/>
      <c r="CCL76" s="452"/>
      <c r="CCN76" s="452"/>
      <c r="CCO76" s="452"/>
      <c r="CCP76" s="453"/>
      <c r="CCQ76" s="452"/>
      <c r="CCR76" s="452"/>
      <c r="CCT76" s="452"/>
      <c r="CCU76" s="452"/>
      <c r="CCV76" s="453"/>
      <c r="CCW76" s="452"/>
      <c r="CCX76" s="452"/>
      <c r="CCZ76" s="452"/>
      <c r="CDA76" s="452"/>
      <c r="CDB76" s="453"/>
      <c r="CDC76" s="452"/>
      <c r="CDD76" s="452"/>
      <c r="CDF76" s="452"/>
      <c r="CDG76" s="452"/>
      <c r="CDH76" s="453"/>
      <c r="CDI76" s="452"/>
      <c r="CDJ76" s="452"/>
      <c r="CDL76" s="452"/>
      <c r="CDM76" s="452"/>
      <c r="CDN76" s="453"/>
      <c r="CDO76" s="452"/>
      <c r="CDP76" s="452"/>
      <c r="CDR76" s="452"/>
      <c r="CDS76" s="452"/>
      <c r="CDT76" s="453"/>
      <c r="CDU76" s="452"/>
      <c r="CDV76" s="452"/>
      <c r="CDX76" s="452"/>
      <c r="CDY76" s="452"/>
      <c r="CDZ76" s="453"/>
      <c r="CEA76" s="452"/>
      <c r="CEB76" s="452"/>
      <c r="CED76" s="452"/>
      <c r="CEE76" s="452"/>
      <c r="CEF76" s="453"/>
      <c r="CEG76" s="452"/>
      <c r="CEH76" s="452"/>
      <c r="CEJ76" s="452"/>
      <c r="CEK76" s="452"/>
      <c r="CEL76" s="453"/>
      <c r="CEM76" s="452"/>
      <c r="CEN76" s="452"/>
      <c r="CEP76" s="452"/>
      <c r="CEQ76" s="452"/>
      <c r="CER76" s="453"/>
      <c r="CES76" s="452"/>
      <c r="CET76" s="452"/>
      <c r="CEV76" s="452"/>
      <c r="CEW76" s="452"/>
      <c r="CEX76" s="453"/>
      <c r="CEY76" s="452"/>
      <c r="CEZ76" s="452"/>
      <c r="CFB76" s="452"/>
      <c r="CFC76" s="452"/>
      <c r="CFD76" s="453"/>
      <c r="CFE76" s="452"/>
      <c r="CFF76" s="452"/>
      <c r="CFH76" s="452"/>
      <c r="CFI76" s="452"/>
      <c r="CFJ76" s="453"/>
      <c r="CFK76" s="452"/>
      <c r="CFL76" s="452"/>
      <c r="CFN76" s="452"/>
      <c r="CFO76" s="452"/>
      <c r="CFP76" s="453"/>
      <c r="CFQ76" s="452"/>
      <c r="CFR76" s="452"/>
      <c r="CFT76" s="452"/>
      <c r="CFU76" s="452"/>
      <c r="CFV76" s="453"/>
      <c r="CFW76" s="452"/>
      <c r="CFX76" s="452"/>
      <c r="CFZ76" s="452"/>
      <c r="CGA76" s="452"/>
      <c r="CGB76" s="453"/>
      <c r="CGC76" s="452"/>
      <c r="CGD76" s="452"/>
      <c r="CGF76" s="452"/>
      <c r="CGG76" s="452"/>
      <c r="CGH76" s="453"/>
      <c r="CGI76" s="452"/>
      <c r="CGJ76" s="452"/>
      <c r="CGL76" s="452"/>
      <c r="CGM76" s="452"/>
      <c r="CGN76" s="453"/>
      <c r="CGO76" s="452"/>
      <c r="CGP76" s="452"/>
      <c r="CGR76" s="452"/>
      <c r="CGS76" s="452"/>
      <c r="CGT76" s="453"/>
      <c r="CGU76" s="452"/>
      <c r="CGV76" s="452"/>
      <c r="CGX76" s="452"/>
      <c r="CGY76" s="452"/>
      <c r="CGZ76" s="453"/>
      <c r="CHA76" s="452"/>
      <c r="CHB76" s="452"/>
      <c r="CHD76" s="452"/>
      <c r="CHE76" s="452"/>
      <c r="CHF76" s="453"/>
      <c r="CHG76" s="452"/>
      <c r="CHH76" s="452"/>
      <c r="CHJ76" s="452"/>
      <c r="CHK76" s="452"/>
      <c r="CHL76" s="453"/>
      <c r="CHM76" s="452"/>
      <c r="CHN76" s="452"/>
      <c r="CHP76" s="452"/>
      <c r="CHQ76" s="452"/>
      <c r="CHR76" s="453"/>
      <c r="CHS76" s="452"/>
      <c r="CHT76" s="452"/>
      <c r="CHV76" s="452"/>
      <c r="CHW76" s="452"/>
      <c r="CHX76" s="453"/>
      <c r="CHY76" s="452"/>
      <c r="CHZ76" s="452"/>
      <c r="CIB76" s="452"/>
      <c r="CIC76" s="452"/>
      <c r="CID76" s="453"/>
      <c r="CIE76" s="452"/>
      <c r="CIF76" s="452"/>
      <c r="CIH76" s="452"/>
      <c r="CII76" s="452"/>
      <c r="CIJ76" s="453"/>
      <c r="CIK76" s="452"/>
      <c r="CIL76" s="452"/>
      <c r="CIN76" s="452"/>
      <c r="CIO76" s="452"/>
      <c r="CIP76" s="453"/>
      <c r="CIQ76" s="452"/>
      <c r="CIR76" s="452"/>
      <c r="CIT76" s="452"/>
      <c r="CIU76" s="452"/>
      <c r="CIV76" s="453"/>
      <c r="CIW76" s="452"/>
      <c r="CIX76" s="452"/>
      <c r="CIZ76" s="452"/>
      <c r="CJA76" s="452"/>
      <c r="CJB76" s="453"/>
      <c r="CJC76" s="452"/>
      <c r="CJD76" s="452"/>
      <c r="CJF76" s="452"/>
      <c r="CJG76" s="452"/>
      <c r="CJH76" s="453"/>
      <c r="CJI76" s="452"/>
      <c r="CJJ76" s="452"/>
      <c r="CJL76" s="452"/>
      <c r="CJM76" s="452"/>
      <c r="CJN76" s="453"/>
      <c r="CJO76" s="452"/>
      <c r="CJP76" s="452"/>
      <c r="CJR76" s="452"/>
      <c r="CJS76" s="452"/>
      <c r="CJT76" s="453"/>
      <c r="CJU76" s="452"/>
      <c r="CJV76" s="452"/>
      <c r="CJX76" s="452"/>
      <c r="CJY76" s="452"/>
      <c r="CJZ76" s="453"/>
      <c r="CKA76" s="452"/>
      <c r="CKB76" s="452"/>
      <c r="CKD76" s="452"/>
      <c r="CKE76" s="452"/>
      <c r="CKF76" s="453"/>
      <c r="CKG76" s="452"/>
      <c r="CKH76" s="452"/>
      <c r="CKJ76" s="452"/>
      <c r="CKK76" s="452"/>
      <c r="CKL76" s="453"/>
      <c r="CKM76" s="452"/>
      <c r="CKN76" s="452"/>
      <c r="CKP76" s="452"/>
      <c r="CKQ76" s="452"/>
      <c r="CKR76" s="453"/>
      <c r="CKS76" s="452"/>
      <c r="CKT76" s="452"/>
      <c r="CKV76" s="452"/>
      <c r="CKW76" s="452"/>
      <c r="CKX76" s="453"/>
      <c r="CKY76" s="452"/>
      <c r="CKZ76" s="452"/>
      <c r="CLB76" s="452"/>
      <c r="CLC76" s="452"/>
      <c r="CLD76" s="453"/>
      <c r="CLE76" s="452"/>
      <c r="CLF76" s="452"/>
      <c r="CLH76" s="452"/>
      <c r="CLI76" s="452"/>
      <c r="CLJ76" s="453"/>
      <c r="CLK76" s="452"/>
      <c r="CLL76" s="452"/>
      <c r="CLN76" s="452"/>
      <c r="CLO76" s="452"/>
      <c r="CLP76" s="453"/>
      <c r="CLQ76" s="452"/>
      <c r="CLR76" s="452"/>
      <c r="CLT76" s="452"/>
      <c r="CLU76" s="452"/>
      <c r="CLV76" s="453"/>
      <c r="CLW76" s="452"/>
      <c r="CLX76" s="452"/>
      <c r="CLZ76" s="452"/>
      <c r="CMA76" s="452"/>
      <c r="CMB76" s="453"/>
      <c r="CMC76" s="452"/>
      <c r="CMD76" s="452"/>
      <c r="CMF76" s="452"/>
      <c r="CMG76" s="452"/>
      <c r="CMH76" s="453"/>
      <c r="CMI76" s="452"/>
      <c r="CMJ76" s="452"/>
      <c r="CML76" s="452"/>
      <c r="CMM76" s="452"/>
      <c r="CMN76" s="453"/>
      <c r="CMO76" s="452"/>
      <c r="CMP76" s="452"/>
      <c r="CMR76" s="452"/>
      <c r="CMS76" s="452"/>
      <c r="CMT76" s="453"/>
      <c r="CMU76" s="452"/>
      <c r="CMV76" s="452"/>
      <c r="CMX76" s="452"/>
      <c r="CMY76" s="452"/>
      <c r="CMZ76" s="453"/>
      <c r="CNA76" s="452"/>
      <c r="CNB76" s="452"/>
      <c r="CND76" s="452"/>
      <c r="CNE76" s="452"/>
      <c r="CNF76" s="453"/>
      <c r="CNG76" s="452"/>
      <c r="CNH76" s="452"/>
      <c r="CNJ76" s="452"/>
      <c r="CNK76" s="452"/>
      <c r="CNL76" s="453"/>
      <c r="CNM76" s="452"/>
      <c r="CNN76" s="452"/>
      <c r="CNP76" s="452"/>
      <c r="CNQ76" s="452"/>
      <c r="CNR76" s="453"/>
      <c r="CNS76" s="452"/>
      <c r="CNT76" s="452"/>
      <c r="CNV76" s="452"/>
      <c r="CNW76" s="452"/>
      <c r="CNX76" s="453"/>
      <c r="CNY76" s="452"/>
      <c r="CNZ76" s="452"/>
      <c r="COB76" s="452"/>
      <c r="COC76" s="452"/>
      <c r="COD76" s="453"/>
      <c r="COE76" s="452"/>
      <c r="COF76" s="452"/>
      <c r="COH76" s="452"/>
      <c r="COI76" s="452"/>
      <c r="COJ76" s="453"/>
      <c r="COK76" s="452"/>
      <c r="COL76" s="452"/>
      <c r="CON76" s="452"/>
      <c r="COO76" s="452"/>
      <c r="COP76" s="453"/>
      <c r="COQ76" s="452"/>
      <c r="COR76" s="452"/>
      <c r="COT76" s="452"/>
      <c r="COU76" s="452"/>
      <c r="COV76" s="453"/>
      <c r="COW76" s="452"/>
      <c r="COX76" s="452"/>
      <c r="COZ76" s="452"/>
      <c r="CPA76" s="452"/>
      <c r="CPB76" s="453"/>
      <c r="CPC76" s="452"/>
      <c r="CPD76" s="452"/>
      <c r="CPF76" s="452"/>
      <c r="CPG76" s="452"/>
      <c r="CPH76" s="453"/>
      <c r="CPI76" s="452"/>
      <c r="CPJ76" s="452"/>
      <c r="CPL76" s="452"/>
      <c r="CPM76" s="452"/>
      <c r="CPN76" s="453"/>
      <c r="CPO76" s="452"/>
      <c r="CPP76" s="452"/>
      <c r="CPR76" s="452"/>
      <c r="CPS76" s="452"/>
      <c r="CPT76" s="453"/>
      <c r="CPU76" s="452"/>
      <c r="CPV76" s="452"/>
      <c r="CPX76" s="452"/>
      <c r="CPY76" s="452"/>
      <c r="CPZ76" s="453"/>
      <c r="CQA76" s="452"/>
      <c r="CQB76" s="452"/>
      <c r="CQD76" s="452"/>
      <c r="CQE76" s="452"/>
      <c r="CQF76" s="453"/>
      <c r="CQG76" s="452"/>
      <c r="CQH76" s="452"/>
      <c r="CQJ76" s="452"/>
      <c r="CQK76" s="452"/>
      <c r="CQL76" s="453"/>
      <c r="CQM76" s="452"/>
      <c r="CQN76" s="452"/>
      <c r="CQP76" s="452"/>
      <c r="CQQ76" s="452"/>
      <c r="CQR76" s="453"/>
      <c r="CQS76" s="452"/>
      <c r="CQT76" s="452"/>
      <c r="CQV76" s="452"/>
      <c r="CQW76" s="452"/>
      <c r="CQX76" s="453"/>
      <c r="CQY76" s="452"/>
      <c r="CQZ76" s="452"/>
      <c r="CRB76" s="452"/>
      <c r="CRC76" s="452"/>
      <c r="CRD76" s="453"/>
      <c r="CRE76" s="452"/>
      <c r="CRF76" s="452"/>
      <c r="CRH76" s="452"/>
      <c r="CRI76" s="452"/>
      <c r="CRJ76" s="453"/>
      <c r="CRK76" s="452"/>
      <c r="CRL76" s="452"/>
      <c r="CRN76" s="452"/>
      <c r="CRO76" s="452"/>
      <c r="CRP76" s="453"/>
      <c r="CRQ76" s="452"/>
      <c r="CRR76" s="452"/>
      <c r="CRT76" s="452"/>
      <c r="CRU76" s="452"/>
      <c r="CRV76" s="453"/>
      <c r="CRW76" s="452"/>
      <c r="CRX76" s="452"/>
      <c r="CRZ76" s="452"/>
      <c r="CSA76" s="452"/>
      <c r="CSB76" s="453"/>
      <c r="CSC76" s="452"/>
      <c r="CSD76" s="452"/>
      <c r="CSF76" s="452"/>
      <c r="CSG76" s="452"/>
      <c r="CSH76" s="453"/>
      <c r="CSI76" s="452"/>
      <c r="CSJ76" s="452"/>
      <c r="CSL76" s="452"/>
      <c r="CSM76" s="452"/>
      <c r="CSN76" s="453"/>
      <c r="CSO76" s="452"/>
      <c r="CSP76" s="452"/>
      <c r="CSR76" s="452"/>
      <c r="CSS76" s="452"/>
      <c r="CST76" s="453"/>
      <c r="CSU76" s="452"/>
      <c r="CSV76" s="452"/>
      <c r="CSX76" s="452"/>
      <c r="CSY76" s="452"/>
      <c r="CSZ76" s="453"/>
      <c r="CTA76" s="452"/>
      <c r="CTB76" s="452"/>
      <c r="CTD76" s="452"/>
      <c r="CTE76" s="452"/>
      <c r="CTF76" s="453"/>
      <c r="CTG76" s="452"/>
      <c r="CTH76" s="452"/>
      <c r="CTJ76" s="452"/>
      <c r="CTK76" s="452"/>
      <c r="CTL76" s="453"/>
      <c r="CTM76" s="452"/>
      <c r="CTN76" s="452"/>
      <c r="CTP76" s="452"/>
      <c r="CTQ76" s="452"/>
      <c r="CTR76" s="453"/>
      <c r="CTS76" s="452"/>
      <c r="CTT76" s="452"/>
      <c r="CTV76" s="452"/>
      <c r="CTW76" s="452"/>
      <c r="CTX76" s="453"/>
      <c r="CTY76" s="452"/>
      <c r="CTZ76" s="452"/>
      <c r="CUB76" s="452"/>
      <c r="CUC76" s="452"/>
      <c r="CUD76" s="453"/>
      <c r="CUE76" s="452"/>
      <c r="CUF76" s="452"/>
      <c r="CUH76" s="452"/>
      <c r="CUI76" s="452"/>
      <c r="CUJ76" s="453"/>
      <c r="CUK76" s="452"/>
      <c r="CUL76" s="452"/>
      <c r="CUN76" s="452"/>
      <c r="CUO76" s="452"/>
      <c r="CUP76" s="453"/>
      <c r="CUQ76" s="452"/>
      <c r="CUR76" s="452"/>
      <c r="CUT76" s="452"/>
      <c r="CUU76" s="452"/>
      <c r="CUV76" s="453"/>
      <c r="CUW76" s="452"/>
      <c r="CUX76" s="452"/>
      <c r="CUZ76" s="452"/>
      <c r="CVA76" s="452"/>
      <c r="CVB76" s="453"/>
      <c r="CVC76" s="452"/>
      <c r="CVD76" s="452"/>
      <c r="CVF76" s="452"/>
      <c r="CVG76" s="452"/>
      <c r="CVH76" s="453"/>
      <c r="CVI76" s="452"/>
      <c r="CVJ76" s="452"/>
      <c r="CVL76" s="452"/>
      <c r="CVM76" s="452"/>
      <c r="CVN76" s="453"/>
      <c r="CVO76" s="452"/>
      <c r="CVP76" s="452"/>
      <c r="CVR76" s="452"/>
      <c r="CVS76" s="452"/>
      <c r="CVT76" s="453"/>
      <c r="CVU76" s="452"/>
      <c r="CVV76" s="452"/>
      <c r="CVX76" s="452"/>
      <c r="CVY76" s="452"/>
      <c r="CVZ76" s="453"/>
      <c r="CWA76" s="452"/>
      <c r="CWB76" s="452"/>
      <c r="CWD76" s="452"/>
      <c r="CWE76" s="452"/>
      <c r="CWF76" s="453"/>
      <c r="CWG76" s="452"/>
      <c r="CWH76" s="452"/>
      <c r="CWJ76" s="452"/>
      <c r="CWK76" s="452"/>
      <c r="CWL76" s="453"/>
      <c r="CWM76" s="452"/>
      <c r="CWN76" s="452"/>
      <c r="CWP76" s="452"/>
      <c r="CWQ76" s="452"/>
      <c r="CWR76" s="453"/>
      <c r="CWS76" s="452"/>
      <c r="CWT76" s="452"/>
      <c r="CWV76" s="452"/>
      <c r="CWW76" s="452"/>
      <c r="CWX76" s="453"/>
      <c r="CWY76" s="452"/>
      <c r="CWZ76" s="452"/>
      <c r="CXB76" s="452"/>
      <c r="CXC76" s="452"/>
      <c r="CXD76" s="453"/>
      <c r="CXE76" s="452"/>
      <c r="CXF76" s="452"/>
      <c r="CXH76" s="452"/>
      <c r="CXI76" s="452"/>
      <c r="CXJ76" s="453"/>
      <c r="CXK76" s="452"/>
      <c r="CXL76" s="452"/>
      <c r="CXN76" s="452"/>
      <c r="CXO76" s="452"/>
      <c r="CXP76" s="453"/>
      <c r="CXQ76" s="452"/>
      <c r="CXR76" s="452"/>
      <c r="CXT76" s="452"/>
      <c r="CXU76" s="452"/>
      <c r="CXV76" s="453"/>
      <c r="CXW76" s="452"/>
      <c r="CXX76" s="452"/>
      <c r="CXZ76" s="452"/>
      <c r="CYA76" s="452"/>
      <c r="CYB76" s="453"/>
      <c r="CYC76" s="452"/>
      <c r="CYD76" s="452"/>
      <c r="CYF76" s="452"/>
      <c r="CYG76" s="452"/>
      <c r="CYH76" s="453"/>
      <c r="CYI76" s="452"/>
      <c r="CYJ76" s="452"/>
      <c r="CYL76" s="452"/>
      <c r="CYM76" s="452"/>
      <c r="CYN76" s="453"/>
      <c r="CYO76" s="452"/>
      <c r="CYP76" s="452"/>
      <c r="CYR76" s="452"/>
      <c r="CYS76" s="452"/>
      <c r="CYT76" s="453"/>
      <c r="CYU76" s="452"/>
      <c r="CYV76" s="452"/>
      <c r="CYX76" s="452"/>
      <c r="CYY76" s="452"/>
      <c r="CYZ76" s="453"/>
      <c r="CZA76" s="452"/>
      <c r="CZB76" s="452"/>
      <c r="CZD76" s="452"/>
      <c r="CZE76" s="452"/>
      <c r="CZF76" s="453"/>
      <c r="CZG76" s="452"/>
      <c r="CZH76" s="452"/>
      <c r="CZJ76" s="452"/>
      <c r="CZK76" s="452"/>
      <c r="CZL76" s="453"/>
      <c r="CZM76" s="452"/>
      <c r="CZN76" s="452"/>
      <c r="CZP76" s="452"/>
      <c r="CZQ76" s="452"/>
      <c r="CZR76" s="453"/>
      <c r="CZS76" s="452"/>
      <c r="CZT76" s="452"/>
      <c r="CZV76" s="452"/>
      <c r="CZW76" s="452"/>
      <c r="CZX76" s="453"/>
      <c r="CZY76" s="452"/>
      <c r="CZZ76" s="452"/>
      <c r="DAB76" s="452"/>
      <c r="DAC76" s="452"/>
      <c r="DAD76" s="453"/>
      <c r="DAE76" s="452"/>
      <c r="DAF76" s="452"/>
      <c r="DAH76" s="452"/>
      <c r="DAI76" s="452"/>
      <c r="DAJ76" s="453"/>
      <c r="DAK76" s="452"/>
      <c r="DAL76" s="452"/>
      <c r="DAN76" s="452"/>
      <c r="DAO76" s="452"/>
      <c r="DAP76" s="453"/>
      <c r="DAQ76" s="452"/>
      <c r="DAR76" s="452"/>
      <c r="DAT76" s="452"/>
      <c r="DAU76" s="452"/>
      <c r="DAV76" s="453"/>
      <c r="DAW76" s="452"/>
      <c r="DAX76" s="452"/>
      <c r="DAZ76" s="452"/>
      <c r="DBA76" s="452"/>
      <c r="DBB76" s="453"/>
      <c r="DBC76" s="452"/>
      <c r="DBD76" s="452"/>
      <c r="DBF76" s="452"/>
      <c r="DBG76" s="452"/>
      <c r="DBH76" s="453"/>
      <c r="DBI76" s="452"/>
      <c r="DBJ76" s="452"/>
      <c r="DBL76" s="452"/>
      <c r="DBM76" s="452"/>
      <c r="DBN76" s="453"/>
      <c r="DBO76" s="452"/>
      <c r="DBP76" s="452"/>
      <c r="DBR76" s="452"/>
      <c r="DBS76" s="452"/>
      <c r="DBT76" s="453"/>
      <c r="DBU76" s="452"/>
      <c r="DBV76" s="452"/>
      <c r="DBX76" s="452"/>
      <c r="DBY76" s="452"/>
      <c r="DBZ76" s="453"/>
      <c r="DCA76" s="452"/>
      <c r="DCB76" s="452"/>
      <c r="DCD76" s="452"/>
      <c r="DCE76" s="452"/>
      <c r="DCF76" s="453"/>
      <c r="DCG76" s="452"/>
      <c r="DCH76" s="452"/>
      <c r="DCJ76" s="452"/>
      <c r="DCK76" s="452"/>
      <c r="DCL76" s="453"/>
      <c r="DCM76" s="452"/>
      <c r="DCN76" s="452"/>
      <c r="DCP76" s="452"/>
      <c r="DCQ76" s="452"/>
      <c r="DCR76" s="453"/>
      <c r="DCS76" s="452"/>
      <c r="DCT76" s="452"/>
      <c r="DCV76" s="452"/>
      <c r="DCW76" s="452"/>
      <c r="DCX76" s="453"/>
      <c r="DCY76" s="452"/>
      <c r="DCZ76" s="452"/>
      <c r="DDB76" s="452"/>
      <c r="DDC76" s="452"/>
      <c r="DDD76" s="453"/>
      <c r="DDE76" s="452"/>
      <c r="DDF76" s="452"/>
      <c r="DDH76" s="452"/>
      <c r="DDI76" s="452"/>
      <c r="DDJ76" s="453"/>
      <c r="DDK76" s="452"/>
      <c r="DDL76" s="452"/>
      <c r="DDN76" s="452"/>
      <c r="DDO76" s="452"/>
      <c r="DDP76" s="453"/>
      <c r="DDQ76" s="452"/>
      <c r="DDR76" s="452"/>
      <c r="DDT76" s="452"/>
      <c r="DDU76" s="452"/>
      <c r="DDV76" s="453"/>
      <c r="DDW76" s="452"/>
      <c r="DDX76" s="452"/>
      <c r="DDZ76" s="452"/>
      <c r="DEA76" s="452"/>
      <c r="DEB76" s="453"/>
      <c r="DEC76" s="452"/>
      <c r="DED76" s="452"/>
      <c r="DEF76" s="452"/>
      <c r="DEG76" s="452"/>
      <c r="DEH76" s="453"/>
      <c r="DEI76" s="452"/>
      <c r="DEJ76" s="452"/>
      <c r="DEL76" s="452"/>
      <c r="DEM76" s="452"/>
      <c r="DEN76" s="453"/>
      <c r="DEO76" s="452"/>
      <c r="DEP76" s="452"/>
      <c r="DER76" s="452"/>
      <c r="DES76" s="452"/>
      <c r="DET76" s="453"/>
      <c r="DEU76" s="452"/>
      <c r="DEV76" s="452"/>
      <c r="DEX76" s="452"/>
      <c r="DEY76" s="452"/>
      <c r="DEZ76" s="453"/>
      <c r="DFA76" s="452"/>
      <c r="DFB76" s="452"/>
      <c r="DFD76" s="452"/>
      <c r="DFE76" s="452"/>
      <c r="DFF76" s="453"/>
      <c r="DFG76" s="452"/>
      <c r="DFH76" s="452"/>
      <c r="DFJ76" s="452"/>
      <c r="DFK76" s="452"/>
      <c r="DFL76" s="453"/>
      <c r="DFM76" s="452"/>
      <c r="DFN76" s="452"/>
      <c r="DFP76" s="452"/>
      <c r="DFQ76" s="452"/>
      <c r="DFR76" s="453"/>
      <c r="DFS76" s="452"/>
      <c r="DFT76" s="452"/>
      <c r="DFV76" s="452"/>
      <c r="DFW76" s="452"/>
      <c r="DFX76" s="453"/>
      <c r="DFY76" s="452"/>
      <c r="DFZ76" s="452"/>
      <c r="DGB76" s="452"/>
      <c r="DGC76" s="452"/>
      <c r="DGD76" s="453"/>
      <c r="DGE76" s="452"/>
      <c r="DGF76" s="452"/>
      <c r="DGH76" s="452"/>
      <c r="DGI76" s="452"/>
      <c r="DGJ76" s="453"/>
      <c r="DGK76" s="452"/>
      <c r="DGL76" s="452"/>
      <c r="DGN76" s="452"/>
      <c r="DGO76" s="452"/>
      <c r="DGP76" s="453"/>
      <c r="DGQ76" s="452"/>
      <c r="DGR76" s="452"/>
      <c r="DGT76" s="452"/>
      <c r="DGU76" s="452"/>
      <c r="DGV76" s="453"/>
      <c r="DGW76" s="452"/>
      <c r="DGX76" s="452"/>
      <c r="DGZ76" s="452"/>
      <c r="DHA76" s="452"/>
      <c r="DHB76" s="453"/>
      <c r="DHC76" s="452"/>
      <c r="DHD76" s="452"/>
      <c r="DHF76" s="452"/>
      <c r="DHG76" s="452"/>
      <c r="DHH76" s="453"/>
      <c r="DHI76" s="452"/>
      <c r="DHJ76" s="452"/>
      <c r="DHL76" s="452"/>
      <c r="DHM76" s="452"/>
      <c r="DHN76" s="453"/>
      <c r="DHO76" s="452"/>
      <c r="DHP76" s="452"/>
      <c r="DHR76" s="452"/>
      <c r="DHS76" s="452"/>
      <c r="DHT76" s="453"/>
      <c r="DHU76" s="452"/>
      <c r="DHV76" s="452"/>
      <c r="DHX76" s="452"/>
      <c r="DHY76" s="452"/>
      <c r="DHZ76" s="453"/>
      <c r="DIA76" s="452"/>
      <c r="DIB76" s="452"/>
      <c r="DID76" s="452"/>
      <c r="DIE76" s="452"/>
      <c r="DIF76" s="453"/>
      <c r="DIG76" s="452"/>
      <c r="DIH76" s="452"/>
      <c r="DIJ76" s="452"/>
      <c r="DIK76" s="452"/>
      <c r="DIL76" s="453"/>
      <c r="DIM76" s="452"/>
      <c r="DIN76" s="452"/>
      <c r="DIP76" s="452"/>
      <c r="DIQ76" s="452"/>
      <c r="DIR76" s="453"/>
      <c r="DIS76" s="452"/>
      <c r="DIT76" s="452"/>
      <c r="DIV76" s="452"/>
      <c r="DIW76" s="452"/>
      <c r="DIX76" s="453"/>
      <c r="DIY76" s="452"/>
      <c r="DIZ76" s="452"/>
      <c r="DJB76" s="452"/>
      <c r="DJC76" s="452"/>
      <c r="DJD76" s="453"/>
      <c r="DJE76" s="452"/>
      <c r="DJF76" s="452"/>
      <c r="DJH76" s="452"/>
      <c r="DJI76" s="452"/>
      <c r="DJJ76" s="453"/>
      <c r="DJK76" s="452"/>
      <c r="DJL76" s="452"/>
      <c r="DJN76" s="452"/>
      <c r="DJO76" s="452"/>
      <c r="DJP76" s="453"/>
      <c r="DJQ76" s="452"/>
      <c r="DJR76" s="452"/>
      <c r="DJT76" s="452"/>
      <c r="DJU76" s="452"/>
      <c r="DJV76" s="453"/>
      <c r="DJW76" s="452"/>
      <c r="DJX76" s="452"/>
      <c r="DJZ76" s="452"/>
      <c r="DKA76" s="452"/>
      <c r="DKB76" s="453"/>
      <c r="DKC76" s="452"/>
      <c r="DKD76" s="452"/>
      <c r="DKF76" s="452"/>
      <c r="DKG76" s="452"/>
      <c r="DKH76" s="453"/>
      <c r="DKI76" s="452"/>
      <c r="DKJ76" s="452"/>
      <c r="DKL76" s="452"/>
      <c r="DKM76" s="452"/>
      <c r="DKN76" s="453"/>
      <c r="DKO76" s="452"/>
      <c r="DKP76" s="452"/>
      <c r="DKR76" s="452"/>
      <c r="DKS76" s="452"/>
      <c r="DKT76" s="453"/>
      <c r="DKU76" s="452"/>
      <c r="DKV76" s="452"/>
      <c r="DKX76" s="452"/>
      <c r="DKY76" s="452"/>
      <c r="DKZ76" s="453"/>
      <c r="DLA76" s="452"/>
      <c r="DLB76" s="452"/>
      <c r="DLD76" s="452"/>
      <c r="DLE76" s="452"/>
      <c r="DLF76" s="453"/>
      <c r="DLG76" s="452"/>
      <c r="DLH76" s="452"/>
      <c r="DLJ76" s="452"/>
      <c r="DLK76" s="452"/>
      <c r="DLL76" s="453"/>
      <c r="DLM76" s="452"/>
      <c r="DLN76" s="452"/>
      <c r="DLP76" s="452"/>
      <c r="DLQ76" s="452"/>
      <c r="DLR76" s="453"/>
      <c r="DLS76" s="452"/>
      <c r="DLT76" s="452"/>
      <c r="DLV76" s="452"/>
      <c r="DLW76" s="452"/>
      <c r="DLX76" s="453"/>
      <c r="DLY76" s="452"/>
      <c r="DLZ76" s="452"/>
      <c r="DMB76" s="452"/>
      <c r="DMC76" s="452"/>
      <c r="DMD76" s="453"/>
      <c r="DME76" s="452"/>
      <c r="DMF76" s="452"/>
      <c r="DMH76" s="452"/>
      <c r="DMI76" s="452"/>
      <c r="DMJ76" s="453"/>
      <c r="DMK76" s="452"/>
      <c r="DML76" s="452"/>
      <c r="DMN76" s="452"/>
      <c r="DMO76" s="452"/>
      <c r="DMP76" s="453"/>
      <c r="DMQ76" s="452"/>
      <c r="DMR76" s="452"/>
      <c r="DMT76" s="452"/>
      <c r="DMU76" s="452"/>
      <c r="DMV76" s="453"/>
      <c r="DMW76" s="452"/>
      <c r="DMX76" s="452"/>
      <c r="DMZ76" s="452"/>
      <c r="DNA76" s="452"/>
      <c r="DNB76" s="453"/>
      <c r="DNC76" s="452"/>
      <c r="DND76" s="452"/>
      <c r="DNF76" s="452"/>
      <c r="DNG76" s="452"/>
      <c r="DNH76" s="453"/>
      <c r="DNI76" s="452"/>
      <c r="DNJ76" s="452"/>
      <c r="DNL76" s="452"/>
      <c r="DNM76" s="452"/>
      <c r="DNN76" s="453"/>
      <c r="DNO76" s="452"/>
      <c r="DNP76" s="452"/>
      <c r="DNR76" s="452"/>
      <c r="DNS76" s="452"/>
      <c r="DNT76" s="453"/>
      <c r="DNU76" s="452"/>
      <c r="DNV76" s="452"/>
      <c r="DNX76" s="452"/>
      <c r="DNY76" s="452"/>
      <c r="DNZ76" s="453"/>
      <c r="DOA76" s="452"/>
      <c r="DOB76" s="452"/>
      <c r="DOD76" s="452"/>
      <c r="DOE76" s="452"/>
      <c r="DOF76" s="453"/>
      <c r="DOG76" s="452"/>
      <c r="DOH76" s="452"/>
      <c r="DOJ76" s="452"/>
      <c r="DOK76" s="452"/>
      <c r="DOL76" s="453"/>
      <c r="DOM76" s="452"/>
      <c r="DON76" s="452"/>
      <c r="DOP76" s="452"/>
      <c r="DOQ76" s="452"/>
      <c r="DOR76" s="453"/>
      <c r="DOS76" s="452"/>
      <c r="DOT76" s="452"/>
      <c r="DOV76" s="452"/>
      <c r="DOW76" s="452"/>
      <c r="DOX76" s="453"/>
      <c r="DOY76" s="452"/>
      <c r="DOZ76" s="452"/>
      <c r="DPB76" s="452"/>
      <c r="DPC76" s="452"/>
      <c r="DPD76" s="453"/>
      <c r="DPE76" s="452"/>
      <c r="DPF76" s="452"/>
      <c r="DPH76" s="452"/>
      <c r="DPI76" s="452"/>
      <c r="DPJ76" s="453"/>
      <c r="DPK76" s="452"/>
      <c r="DPL76" s="452"/>
      <c r="DPN76" s="452"/>
      <c r="DPO76" s="452"/>
      <c r="DPP76" s="453"/>
      <c r="DPQ76" s="452"/>
      <c r="DPR76" s="452"/>
      <c r="DPT76" s="452"/>
      <c r="DPU76" s="452"/>
      <c r="DPV76" s="453"/>
      <c r="DPW76" s="452"/>
      <c r="DPX76" s="452"/>
      <c r="DPZ76" s="452"/>
      <c r="DQA76" s="452"/>
      <c r="DQB76" s="453"/>
      <c r="DQC76" s="452"/>
      <c r="DQD76" s="452"/>
      <c r="DQF76" s="452"/>
      <c r="DQG76" s="452"/>
      <c r="DQH76" s="453"/>
      <c r="DQI76" s="452"/>
      <c r="DQJ76" s="452"/>
      <c r="DQL76" s="452"/>
      <c r="DQM76" s="452"/>
      <c r="DQN76" s="453"/>
      <c r="DQO76" s="452"/>
      <c r="DQP76" s="452"/>
      <c r="DQR76" s="452"/>
      <c r="DQS76" s="452"/>
      <c r="DQT76" s="453"/>
      <c r="DQU76" s="452"/>
      <c r="DQV76" s="452"/>
      <c r="DQX76" s="452"/>
      <c r="DQY76" s="452"/>
      <c r="DQZ76" s="453"/>
      <c r="DRA76" s="452"/>
      <c r="DRB76" s="452"/>
      <c r="DRD76" s="452"/>
      <c r="DRE76" s="452"/>
      <c r="DRF76" s="453"/>
      <c r="DRG76" s="452"/>
      <c r="DRH76" s="452"/>
      <c r="DRJ76" s="452"/>
      <c r="DRK76" s="452"/>
      <c r="DRL76" s="453"/>
      <c r="DRM76" s="452"/>
      <c r="DRN76" s="452"/>
      <c r="DRP76" s="452"/>
      <c r="DRQ76" s="452"/>
      <c r="DRR76" s="453"/>
      <c r="DRS76" s="452"/>
      <c r="DRT76" s="452"/>
      <c r="DRV76" s="452"/>
      <c r="DRW76" s="452"/>
      <c r="DRX76" s="453"/>
      <c r="DRY76" s="452"/>
      <c r="DRZ76" s="452"/>
      <c r="DSB76" s="452"/>
      <c r="DSC76" s="452"/>
      <c r="DSD76" s="453"/>
      <c r="DSE76" s="452"/>
      <c r="DSF76" s="452"/>
      <c r="DSH76" s="452"/>
      <c r="DSI76" s="452"/>
      <c r="DSJ76" s="453"/>
      <c r="DSK76" s="452"/>
      <c r="DSL76" s="452"/>
      <c r="DSN76" s="452"/>
      <c r="DSO76" s="452"/>
      <c r="DSP76" s="453"/>
      <c r="DSQ76" s="452"/>
      <c r="DSR76" s="452"/>
      <c r="DST76" s="452"/>
      <c r="DSU76" s="452"/>
      <c r="DSV76" s="453"/>
      <c r="DSW76" s="452"/>
      <c r="DSX76" s="452"/>
      <c r="DSZ76" s="452"/>
      <c r="DTA76" s="452"/>
      <c r="DTB76" s="453"/>
      <c r="DTC76" s="452"/>
      <c r="DTD76" s="452"/>
      <c r="DTF76" s="452"/>
      <c r="DTG76" s="452"/>
      <c r="DTH76" s="453"/>
      <c r="DTI76" s="452"/>
      <c r="DTJ76" s="452"/>
      <c r="DTL76" s="452"/>
      <c r="DTM76" s="452"/>
      <c r="DTN76" s="453"/>
      <c r="DTO76" s="452"/>
      <c r="DTP76" s="452"/>
      <c r="DTR76" s="452"/>
      <c r="DTS76" s="452"/>
      <c r="DTT76" s="453"/>
      <c r="DTU76" s="452"/>
      <c r="DTV76" s="452"/>
      <c r="DTX76" s="452"/>
      <c r="DTY76" s="452"/>
      <c r="DTZ76" s="453"/>
      <c r="DUA76" s="452"/>
      <c r="DUB76" s="452"/>
      <c r="DUD76" s="452"/>
      <c r="DUE76" s="452"/>
      <c r="DUF76" s="453"/>
      <c r="DUG76" s="452"/>
      <c r="DUH76" s="452"/>
      <c r="DUJ76" s="452"/>
      <c r="DUK76" s="452"/>
      <c r="DUL76" s="453"/>
      <c r="DUM76" s="452"/>
      <c r="DUN76" s="452"/>
      <c r="DUP76" s="452"/>
      <c r="DUQ76" s="452"/>
      <c r="DUR76" s="453"/>
      <c r="DUS76" s="452"/>
      <c r="DUT76" s="452"/>
      <c r="DUV76" s="452"/>
      <c r="DUW76" s="452"/>
      <c r="DUX76" s="453"/>
      <c r="DUY76" s="452"/>
      <c r="DUZ76" s="452"/>
      <c r="DVB76" s="452"/>
      <c r="DVC76" s="452"/>
      <c r="DVD76" s="453"/>
      <c r="DVE76" s="452"/>
      <c r="DVF76" s="452"/>
      <c r="DVH76" s="452"/>
      <c r="DVI76" s="452"/>
      <c r="DVJ76" s="453"/>
      <c r="DVK76" s="452"/>
      <c r="DVL76" s="452"/>
      <c r="DVN76" s="452"/>
      <c r="DVO76" s="452"/>
      <c r="DVP76" s="453"/>
      <c r="DVQ76" s="452"/>
      <c r="DVR76" s="452"/>
      <c r="DVT76" s="452"/>
      <c r="DVU76" s="452"/>
      <c r="DVV76" s="453"/>
      <c r="DVW76" s="452"/>
      <c r="DVX76" s="452"/>
      <c r="DVZ76" s="452"/>
      <c r="DWA76" s="452"/>
      <c r="DWB76" s="453"/>
      <c r="DWC76" s="452"/>
      <c r="DWD76" s="452"/>
      <c r="DWF76" s="452"/>
      <c r="DWG76" s="452"/>
      <c r="DWH76" s="453"/>
      <c r="DWI76" s="452"/>
      <c r="DWJ76" s="452"/>
      <c r="DWL76" s="452"/>
      <c r="DWM76" s="452"/>
      <c r="DWN76" s="453"/>
      <c r="DWO76" s="452"/>
      <c r="DWP76" s="452"/>
      <c r="DWR76" s="452"/>
      <c r="DWS76" s="452"/>
      <c r="DWT76" s="453"/>
      <c r="DWU76" s="452"/>
      <c r="DWV76" s="452"/>
      <c r="DWX76" s="452"/>
      <c r="DWY76" s="452"/>
      <c r="DWZ76" s="453"/>
      <c r="DXA76" s="452"/>
      <c r="DXB76" s="452"/>
      <c r="DXD76" s="452"/>
      <c r="DXE76" s="452"/>
      <c r="DXF76" s="453"/>
      <c r="DXG76" s="452"/>
      <c r="DXH76" s="452"/>
      <c r="DXJ76" s="452"/>
      <c r="DXK76" s="452"/>
      <c r="DXL76" s="453"/>
      <c r="DXM76" s="452"/>
      <c r="DXN76" s="452"/>
      <c r="DXP76" s="452"/>
      <c r="DXQ76" s="452"/>
      <c r="DXR76" s="453"/>
      <c r="DXS76" s="452"/>
      <c r="DXT76" s="452"/>
      <c r="DXV76" s="452"/>
      <c r="DXW76" s="452"/>
      <c r="DXX76" s="453"/>
      <c r="DXY76" s="452"/>
      <c r="DXZ76" s="452"/>
      <c r="DYB76" s="452"/>
      <c r="DYC76" s="452"/>
      <c r="DYD76" s="453"/>
      <c r="DYE76" s="452"/>
      <c r="DYF76" s="452"/>
      <c r="DYH76" s="452"/>
      <c r="DYI76" s="452"/>
      <c r="DYJ76" s="453"/>
      <c r="DYK76" s="452"/>
      <c r="DYL76" s="452"/>
      <c r="DYN76" s="452"/>
      <c r="DYO76" s="452"/>
      <c r="DYP76" s="453"/>
      <c r="DYQ76" s="452"/>
      <c r="DYR76" s="452"/>
      <c r="DYT76" s="452"/>
      <c r="DYU76" s="452"/>
      <c r="DYV76" s="453"/>
      <c r="DYW76" s="452"/>
      <c r="DYX76" s="452"/>
      <c r="DYZ76" s="452"/>
      <c r="DZA76" s="452"/>
      <c r="DZB76" s="453"/>
      <c r="DZC76" s="452"/>
      <c r="DZD76" s="452"/>
      <c r="DZF76" s="452"/>
      <c r="DZG76" s="452"/>
      <c r="DZH76" s="453"/>
      <c r="DZI76" s="452"/>
      <c r="DZJ76" s="452"/>
      <c r="DZL76" s="452"/>
      <c r="DZM76" s="452"/>
      <c r="DZN76" s="453"/>
      <c r="DZO76" s="452"/>
      <c r="DZP76" s="452"/>
      <c r="DZR76" s="452"/>
      <c r="DZS76" s="452"/>
      <c r="DZT76" s="453"/>
      <c r="DZU76" s="452"/>
      <c r="DZV76" s="452"/>
      <c r="DZX76" s="452"/>
      <c r="DZY76" s="452"/>
      <c r="DZZ76" s="453"/>
      <c r="EAA76" s="452"/>
      <c r="EAB76" s="452"/>
      <c r="EAD76" s="452"/>
      <c r="EAE76" s="452"/>
      <c r="EAF76" s="453"/>
      <c r="EAG76" s="452"/>
      <c r="EAH76" s="452"/>
      <c r="EAJ76" s="452"/>
      <c r="EAK76" s="452"/>
      <c r="EAL76" s="453"/>
      <c r="EAM76" s="452"/>
      <c r="EAN76" s="452"/>
      <c r="EAP76" s="452"/>
      <c r="EAQ76" s="452"/>
      <c r="EAR76" s="453"/>
      <c r="EAS76" s="452"/>
      <c r="EAT76" s="452"/>
      <c r="EAV76" s="452"/>
      <c r="EAW76" s="452"/>
      <c r="EAX76" s="453"/>
      <c r="EAY76" s="452"/>
      <c r="EAZ76" s="452"/>
      <c r="EBB76" s="452"/>
      <c r="EBC76" s="452"/>
      <c r="EBD76" s="453"/>
      <c r="EBE76" s="452"/>
      <c r="EBF76" s="452"/>
      <c r="EBH76" s="452"/>
      <c r="EBI76" s="452"/>
      <c r="EBJ76" s="453"/>
      <c r="EBK76" s="452"/>
      <c r="EBL76" s="452"/>
      <c r="EBN76" s="452"/>
      <c r="EBO76" s="452"/>
      <c r="EBP76" s="453"/>
      <c r="EBQ76" s="452"/>
      <c r="EBR76" s="452"/>
      <c r="EBT76" s="452"/>
      <c r="EBU76" s="452"/>
      <c r="EBV76" s="453"/>
      <c r="EBW76" s="452"/>
      <c r="EBX76" s="452"/>
      <c r="EBZ76" s="452"/>
      <c r="ECA76" s="452"/>
      <c r="ECB76" s="453"/>
      <c r="ECC76" s="452"/>
      <c r="ECD76" s="452"/>
      <c r="ECF76" s="452"/>
      <c r="ECG76" s="452"/>
      <c r="ECH76" s="453"/>
      <c r="ECI76" s="452"/>
      <c r="ECJ76" s="452"/>
      <c r="ECL76" s="452"/>
      <c r="ECM76" s="452"/>
      <c r="ECN76" s="453"/>
      <c r="ECO76" s="452"/>
      <c r="ECP76" s="452"/>
      <c r="ECR76" s="452"/>
      <c r="ECS76" s="452"/>
      <c r="ECT76" s="453"/>
      <c r="ECU76" s="452"/>
      <c r="ECV76" s="452"/>
      <c r="ECX76" s="452"/>
      <c r="ECY76" s="452"/>
      <c r="ECZ76" s="453"/>
      <c r="EDA76" s="452"/>
      <c r="EDB76" s="452"/>
      <c r="EDD76" s="452"/>
      <c r="EDE76" s="452"/>
      <c r="EDF76" s="453"/>
      <c r="EDG76" s="452"/>
      <c r="EDH76" s="452"/>
      <c r="EDJ76" s="452"/>
      <c r="EDK76" s="452"/>
      <c r="EDL76" s="453"/>
      <c r="EDM76" s="452"/>
      <c r="EDN76" s="452"/>
      <c r="EDP76" s="452"/>
      <c r="EDQ76" s="452"/>
      <c r="EDR76" s="453"/>
      <c r="EDS76" s="452"/>
      <c r="EDT76" s="452"/>
      <c r="EDV76" s="452"/>
      <c r="EDW76" s="452"/>
      <c r="EDX76" s="453"/>
      <c r="EDY76" s="452"/>
      <c r="EDZ76" s="452"/>
      <c r="EEB76" s="452"/>
      <c r="EEC76" s="452"/>
      <c r="EED76" s="453"/>
      <c r="EEE76" s="452"/>
      <c r="EEF76" s="452"/>
      <c r="EEH76" s="452"/>
      <c r="EEI76" s="452"/>
      <c r="EEJ76" s="453"/>
      <c r="EEK76" s="452"/>
      <c r="EEL76" s="452"/>
      <c r="EEN76" s="452"/>
      <c r="EEO76" s="452"/>
      <c r="EEP76" s="453"/>
      <c r="EEQ76" s="452"/>
      <c r="EER76" s="452"/>
      <c r="EET76" s="452"/>
      <c r="EEU76" s="452"/>
      <c r="EEV76" s="453"/>
      <c r="EEW76" s="452"/>
      <c r="EEX76" s="452"/>
      <c r="EEZ76" s="452"/>
      <c r="EFA76" s="452"/>
      <c r="EFB76" s="453"/>
      <c r="EFC76" s="452"/>
      <c r="EFD76" s="452"/>
      <c r="EFF76" s="452"/>
      <c r="EFG76" s="452"/>
      <c r="EFH76" s="453"/>
      <c r="EFI76" s="452"/>
      <c r="EFJ76" s="452"/>
      <c r="EFL76" s="452"/>
      <c r="EFM76" s="452"/>
      <c r="EFN76" s="453"/>
      <c r="EFO76" s="452"/>
      <c r="EFP76" s="452"/>
      <c r="EFR76" s="452"/>
      <c r="EFS76" s="452"/>
      <c r="EFT76" s="453"/>
      <c r="EFU76" s="452"/>
      <c r="EFV76" s="452"/>
      <c r="EFX76" s="452"/>
      <c r="EFY76" s="452"/>
      <c r="EFZ76" s="453"/>
      <c r="EGA76" s="452"/>
      <c r="EGB76" s="452"/>
      <c r="EGD76" s="452"/>
      <c r="EGE76" s="452"/>
      <c r="EGF76" s="453"/>
      <c r="EGG76" s="452"/>
      <c r="EGH76" s="452"/>
      <c r="EGJ76" s="452"/>
      <c r="EGK76" s="452"/>
      <c r="EGL76" s="453"/>
      <c r="EGM76" s="452"/>
      <c r="EGN76" s="452"/>
      <c r="EGP76" s="452"/>
      <c r="EGQ76" s="452"/>
      <c r="EGR76" s="453"/>
      <c r="EGS76" s="452"/>
      <c r="EGT76" s="452"/>
      <c r="EGV76" s="452"/>
      <c r="EGW76" s="452"/>
      <c r="EGX76" s="453"/>
      <c r="EGY76" s="452"/>
      <c r="EGZ76" s="452"/>
      <c r="EHB76" s="452"/>
      <c r="EHC76" s="452"/>
      <c r="EHD76" s="453"/>
      <c r="EHE76" s="452"/>
      <c r="EHF76" s="452"/>
      <c r="EHH76" s="452"/>
      <c r="EHI76" s="452"/>
      <c r="EHJ76" s="453"/>
      <c r="EHK76" s="452"/>
      <c r="EHL76" s="452"/>
      <c r="EHN76" s="452"/>
      <c r="EHO76" s="452"/>
      <c r="EHP76" s="453"/>
      <c r="EHQ76" s="452"/>
      <c r="EHR76" s="452"/>
      <c r="EHT76" s="452"/>
      <c r="EHU76" s="452"/>
      <c r="EHV76" s="453"/>
      <c r="EHW76" s="452"/>
      <c r="EHX76" s="452"/>
      <c r="EHZ76" s="452"/>
      <c r="EIA76" s="452"/>
      <c r="EIB76" s="453"/>
      <c r="EIC76" s="452"/>
      <c r="EID76" s="452"/>
      <c r="EIF76" s="452"/>
      <c r="EIG76" s="452"/>
      <c r="EIH76" s="453"/>
      <c r="EII76" s="452"/>
      <c r="EIJ76" s="452"/>
      <c r="EIL76" s="452"/>
      <c r="EIM76" s="452"/>
      <c r="EIN76" s="453"/>
      <c r="EIO76" s="452"/>
      <c r="EIP76" s="452"/>
      <c r="EIR76" s="452"/>
      <c r="EIS76" s="452"/>
      <c r="EIT76" s="453"/>
      <c r="EIU76" s="452"/>
      <c r="EIV76" s="452"/>
      <c r="EIX76" s="452"/>
      <c r="EIY76" s="452"/>
      <c r="EIZ76" s="453"/>
      <c r="EJA76" s="452"/>
      <c r="EJB76" s="452"/>
      <c r="EJD76" s="452"/>
      <c r="EJE76" s="452"/>
      <c r="EJF76" s="453"/>
      <c r="EJG76" s="452"/>
      <c r="EJH76" s="452"/>
      <c r="EJJ76" s="452"/>
      <c r="EJK76" s="452"/>
      <c r="EJL76" s="453"/>
      <c r="EJM76" s="452"/>
      <c r="EJN76" s="452"/>
      <c r="EJP76" s="452"/>
      <c r="EJQ76" s="452"/>
      <c r="EJR76" s="453"/>
      <c r="EJS76" s="452"/>
      <c r="EJT76" s="452"/>
      <c r="EJV76" s="452"/>
      <c r="EJW76" s="452"/>
      <c r="EJX76" s="453"/>
      <c r="EJY76" s="452"/>
      <c r="EJZ76" s="452"/>
      <c r="EKB76" s="452"/>
      <c r="EKC76" s="452"/>
      <c r="EKD76" s="453"/>
      <c r="EKE76" s="452"/>
      <c r="EKF76" s="452"/>
      <c r="EKH76" s="452"/>
      <c r="EKI76" s="452"/>
      <c r="EKJ76" s="453"/>
      <c r="EKK76" s="452"/>
      <c r="EKL76" s="452"/>
      <c r="EKN76" s="452"/>
      <c r="EKO76" s="452"/>
      <c r="EKP76" s="453"/>
      <c r="EKQ76" s="452"/>
      <c r="EKR76" s="452"/>
      <c r="EKT76" s="452"/>
      <c r="EKU76" s="452"/>
      <c r="EKV76" s="453"/>
      <c r="EKW76" s="452"/>
      <c r="EKX76" s="452"/>
      <c r="EKZ76" s="452"/>
      <c r="ELA76" s="452"/>
      <c r="ELB76" s="453"/>
      <c r="ELC76" s="452"/>
      <c r="ELD76" s="452"/>
      <c r="ELF76" s="452"/>
      <c r="ELG76" s="452"/>
      <c r="ELH76" s="453"/>
      <c r="ELI76" s="452"/>
      <c r="ELJ76" s="452"/>
      <c r="ELL76" s="452"/>
      <c r="ELM76" s="452"/>
      <c r="ELN76" s="453"/>
      <c r="ELO76" s="452"/>
      <c r="ELP76" s="452"/>
      <c r="ELR76" s="452"/>
      <c r="ELS76" s="452"/>
      <c r="ELT76" s="453"/>
      <c r="ELU76" s="452"/>
      <c r="ELV76" s="452"/>
      <c r="ELX76" s="452"/>
      <c r="ELY76" s="452"/>
      <c r="ELZ76" s="453"/>
      <c r="EMA76" s="452"/>
      <c r="EMB76" s="452"/>
      <c r="EMD76" s="452"/>
      <c r="EME76" s="452"/>
      <c r="EMF76" s="453"/>
      <c r="EMG76" s="452"/>
      <c r="EMH76" s="452"/>
      <c r="EMJ76" s="452"/>
      <c r="EMK76" s="452"/>
      <c r="EML76" s="453"/>
      <c r="EMM76" s="452"/>
      <c r="EMN76" s="452"/>
      <c r="EMP76" s="452"/>
      <c r="EMQ76" s="452"/>
      <c r="EMR76" s="453"/>
      <c r="EMS76" s="452"/>
      <c r="EMT76" s="452"/>
      <c r="EMV76" s="452"/>
      <c r="EMW76" s="452"/>
      <c r="EMX76" s="453"/>
      <c r="EMY76" s="452"/>
      <c r="EMZ76" s="452"/>
      <c r="ENB76" s="452"/>
      <c r="ENC76" s="452"/>
      <c r="END76" s="453"/>
      <c r="ENE76" s="452"/>
      <c r="ENF76" s="452"/>
      <c r="ENH76" s="452"/>
      <c r="ENI76" s="452"/>
      <c r="ENJ76" s="453"/>
      <c r="ENK76" s="452"/>
      <c r="ENL76" s="452"/>
      <c r="ENN76" s="452"/>
      <c r="ENO76" s="452"/>
      <c r="ENP76" s="453"/>
      <c r="ENQ76" s="452"/>
      <c r="ENR76" s="452"/>
      <c r="ENT76" s="452"/>
      <c r="ENU76" s="452"/>
      <c r="ENV76" s="453"/>
      <c r="ENW76" s="452"/>
      <c r="ENX76" s="452"/>
      <c r="ENZ76" s="452"/>
      <c r="EOA76" s="452"/>
      <c r="EOB76" s="453"/>
      <c r="EOC76" s="452"/>
      <c r="EOD76" s="452"/>
      <c r="EOF76" s="452"/>
      <c r="EOG76" s="452"/>
      <c r="EOH76" s="453"/>
      <c r="EOI76" s="452"/>
      <c r="EOJ76" s="452"/>
      <c r="EOL76" s="452"/>
      <c r="EOM76" s="452"/>
      <c r="EON76" s="453"/>
      <c r="EOO76" s="452"/>
      <c r="EOP76" s="452"/>
      <c r="EOR76" s="452"/>
      <c r="EOS76" s="452"/>
      <c r="EOT76" s="453"/>
      <c r="EOU76" s="452"/>
      <c r="EOV76" s="452"/>
      <c r="EOX76" s="452"/>
      <c r="EOY76" s="452"/>
      <c r="EOZ76" s="453"/>
      <c r="EPA76" s="452"/>
      <c r="EPB76" s="452"/>
      <c r="EPD76" s="452"/>
      <c r="EPE76" s="452"/>
      <c r="EPF76" s="453"/>
      <c r="EPG76" s="452"/>
      <c r="EPH76" s="452"/>
      <c r="EPJ76" s="452"/>
      <c r="EPK76" s="452"/>
      <c r="EPL76" s="453"/>
      <c r="EPM76" s="452"/>
      <c r="EPN76" s="452"/>
      <c r="EPP76" s="452"/>
      <c r="EPQ76" s="452"/>
      <c r="EPR76" s="453"/>
      <c r="EPS76" s="452"/>
      <c r="EPT76" s="452"/>
      <c r="EPV76" s="452"/>
      <c r="EPW76" s="452"/>
      <c r="EPX76" s="453"/>
      <c r="EPY76" s="452"/>
      <c r="EPZ76" s="452"/>
      <c r="EQB76" s="452"/>
      <c r="EQC76" s="452"/>
      <c r="EQD76" s="453"/>
      <c r="EQE76" s="452"/>
      <c r="EQF76" s="452"/>
      <c r="EQH76" s="452"/>
      <c r="EQI76" s="452"/>
      <c r="EQJ76" s="453"/>
      <c r="EQK76" s="452"/>
      <c r="EQL76" s="452"/>
      <c r="EQN76" s="452"/>
      <c r="EQO76" s="452"/>
      <c r="EQP76" s="453"/>
      <c r="EQQ76" s="452"/>
      <c r="EQR76" s="452"/>
      <c r="EQT76" s="452"/>
      <c r="EQU76" s="452"/>
      <c r="EQV76" s="453"/>
      <c r="EQW76" s="452"/>
      <c r="EQX76" s="452"/>
      <c r="EQZ76" s="452"/>
      <c r="ERA76" s="452"/>
      <c r="ERB76" s="453"/>
      <c r="ERC76" s="452"/>
      <c r="ERD76" s="452"/>
      <c r="ERF76" s="452"/>
      <c r="ERG76" s="452"/>
      <c r="ERH76" s="453"/>
      <c r="ERI76" s="452"/>
      <c r="ERJ76" s="452"/>
      <c r="ERL76" s="452"/>
      <c r="ERM76" s="452"/>
      <c r="ERN76" s="453"/>
      <c r="ERO76" s="452"/>
      <c r="ERP76" s="452"/>
      <c r="ERR76" s="452"/>
      <c r="ERS76" s="452"/>
      <c r="ERT76" s="453"/>
      <c r="ERU76" s="452"/>
      <c r="ERV76" s="452"/>
      <c r="ERX76" s="452"/>
      <c r="ERY76" s="452"/>
      <c r="ERZ76" s="453"/>
      <c r="ESA76" s="452"/>
      <c r="ESB76" s="452"/>
      <c r="ESD76" s="452"/>
      <c r="ESE76" s="452"/>
      <c r="ESF76" s="453"/>
      <c r="ESG76" s="452"/>
      <c r="ESH76" s="452"/>
      <c r="ESJ76" s="452"/>
      <c r="ESK76" s="452"/>
      <c r="ESL76" s="453"/>
      <c r="ESM76" s="452"/>
      <c r="ESN76" s="452"/>
      <c r="ESP76" s="452"/>
      <c r="ESQ76" s="452"/>
      <c r="ESR76" s="453"/>
      <c r="ESS76" s="452"/>
      <c r="EST76" s="452"/>
      <c r="ESV76" s="452"/>
      <c r="ESW76" s="452"/>
      <c r="ESX76" s="453"/>
      <c r="ESY76" s="452"/>
      <c r="ESZ76" s="452"/>
      <c r="ETB76" s="452"/>
      <c r="ETC76" s="452"/>
      <c r="ETD76" s="453"/>
      <c r="ETE76" s="452"/>
      <c r="ETF76" s="452"/>
      <c r="ETH76" s="452"/>
      <c r="ETI76" s="452"/>
      <c r="ETJ76" s="453"/>
      <c r="ETK76" s="452"/>
      <c r="ETL76" s="452"/>
      <c r="ETN76" s="452"/>
      <c r="ETO76" s="452"/>
      <c r="ETP76" s="453"/>
      <c r="ETQ76" s="452"/>
      <c r="ETR76" s="452"/>
      <c r="ETT76" s="452"/>
      <c r="ETU76" s="452"/>
      <c r="ETV76" s="453"/>
      <c r="ETW76" s="452"/>
      <c r="ETX76" s="452"/>
      <c r="ETZ76" s="452"/>
      <c r="EUA76" s="452"/>
      <c r="EUB76" s="453"/>
      <c r="EUC76" s="452"/>
      <c r="EUD76" s="452"/>
      <c r="EUF76" s="452"/>
      <c r="EUG76" s="452"/>
      <c r="EUH76" s="453"/>
      <c r="EUI76" s="452"/>
      <c r="EUJ76" s="452"/>
      <c r="EUL76" s="452"/>
      <c r="EUM76" s="452"/>
      <c r="EUN76" s="453"/>
      <c r="EUO76" s="452"/>
      <c r="EUP76" s="452"/>
      <c r="EUR76" s="452"/>
      <c r="EUS76" s="452"/>
      <c r="EUT76" s="453"/>
      <c r="EUU76" s="452"/>
      <c r="EUV76" s="452"/>
      <c r="EUX76" s="452"/>
      <c r="EUY76" s="452"/>
      <c r="EUZ76" s="453"/>
      <c r="EVA76" s="452"/>
      <c r="EVB76" s="452"/>
      <c r="EVD76" s="452"/>
      <c r="EVE76" s="452"/>
      <c r="EVF76" s="453"/>
      <c r="EVG76" s="452"/>
      <c r="EVH76" s="452"/>
      <c r="EVJ76" s="452"/>
      <c r="EVK76" s="452"/>
      <c r="EVL76" s="453"/>
      <c r="EVM76" s="452"/>
      <c r="EVN76" s="452"/>
      <c r="EVP76" s="452"/>
      <c r="EVQ76" s="452"/>
      <c r="EVR76" s="453"/>
      <c r="EVS76" s="452"/>
      <c r="EVT76" s="452"/>
      <c r="EVV76" s="452"/>
      <c r="EVW76" s="452"/>
      <c r="EVX76" s="453"/>
      <c r="EVY76" s="452"/>
      <c r="EVZ76" s="452"/>
      <c r="EWB76" s="452"/>
      <c r="EWC76" s="452"/>
      <c r="EWD76" s="453"/>
      <c r="EWE76" s="452"/>
      <c r="EWF76" s="452"/>
      <c r="EWH76" s="452"/>
      <c r="EWI76" s="452"/>
      <c r="EWJ76" s="453"/>
      <c r="EWK76" s="452"/>
      <c r="EWL76" s="452"/>
      <c r="EWN76" s="452"/>
      <c r="EWO76" s="452"/>
      <c r="EWP76" s="453"/>
      <c r="EWQ76" s="452"/>
      <c r="EWR76" s="452"/>
      <c r="EWT76" s="452"/>
      <c r="EWU76" s="452"/>
      <c r="EWV76" s="453"/>
      <c r="EWW76" s="452"/>
      <c r="EWX76" s="452"/>
      <c r="EWZ76" s="452"/>
      <c r="EXA76" s="452"/>
      <c r="EXB76" s="453"/>
      <c r="EXC76" s="452"/>
      <c r="EXD76" s="452"/>
      <c r="EXF76" s="452"/>
      <c r="EXG76" s="452"/>
      <c r="EXH76" s="453"/>
      <c r="EXI76" s="452"/>
      <c r="EXJ76" s="452"/>
      <c r="EXL76" s="452"/>
      <c r="EXM76" s="452"/>
      <c r="EXN76" s="453"/>
      <c r="EXO76" s="452"/>
      <c r="EXP76" s="452"/>
      <c r="EXR76" s="452"/>
      <c r="EXS76" s="452"/>
      <c r="EXT76" s="453"/>
      <c r="EXU76" s="452"/>
      <c r="EXV76" s="452"/>
      <c r="EXX76" s="452"/>
      <c r="EXY76" s="452"/>
      <c r="EXZ76" s="453"/>
      <c r="EYA76" s="452"/>
      <c r="EYB76" s="452"/>
      <c r="EYD76" s="452"/>
      <c r="EYE76" s="452"/>
      <c r="EYF76" s="453"/>
      <c r="EYG76" s="452"/>
      <c r="EYH76" s="452"/>
      <c r="EYJ76" s="452"/>
      <c r="EYK76" s="452"/>
      <c r="EYL76" s="453"/>
      <c r="EYM76" s="452"/>
      <c r="EYN76" s="452"/>
      <c r="EYP76" s="452"/>
      <c r="EYQ76" s="452"/>
      <c r="EYR76" s="453"/>
      <c r="EYS76" s="452"/>
      <c r="EYT76" s="452"/>
      <c r="EYV76" s="452"/>
      <c r="EYW76" s="452"/>
      <c r="EYX76" s="453"/>
      <c r="EYY76" s="452"/>
      <c r="EYZ76" s="452"/>
      <c r="EZB76" s="452"/>
      <c r="EZC76" s="452"/>
      <c r="EZD76" s="453"/>
      <c r="EZE76" s="452"/>
      <c r="EZF76" s="452"/>
      <c r="EZH76" s="452"/>
      <c r="EZI76" s="452"/>
      <c r="EZJ76" s="453"/>
      <c r="EZK76" s="452"/>
      <c r="EZL76" s="452"/>
      <c r="EZN76" s="452"/>
      <c r="EZO76" s="452"/>
      <c r="EZP76" s="453"/>
      <c r="EZQ76" s="452"/>
      <c r="EZR76" s="452"/>
      <c r="EZT76" s="452"/>
      <c r="EZU76" s="452"/>
      <c r="EZV76" s="453"/>
      <c r="EZW76" s="452"/>
      <c r="EZX76" s="452"/>
      <c r="EZZ76" s="452"/>
      <c r="FAA76" s="452"/>
      <c r="FAB76" s="453"/>
      <c r="FAC76" s="452"/>
      <c r="FAD76" s="452"/>
      <c r="FAF76" s="452"/>
      <c r="FAG76" s="452"/>
      <c r="FAH76" s="453"/>
      <c r="FAI76" s="452"/>
      <c r="FAJ76" s="452"/>
      <c r="FAL76" s="452"/>
      <c r="FAM76" s="452"/>
      <c r="FAN76" s="453"/>
      <c r="FAO76" s="452"/>
      <c r="FAP76" s="452"/>
      <c r="FAR76" s="452"/>
      <c r="FAS76" s="452"/>
      <c r="FAT76" s="453"/>
      <c r="FAU76" s="452"/>
      <c r="FAV76" s="452"/>
      <c r="FAX76" s="452"/>
      <c r="FAY76" s="452"/>
      <c r="FAZ76" s="453"/>
      <c r="FBA76" s="452"/>
      <c r="FBB76" s="452"/>
      <c r="FBD76" s="452"/>
      <c r="FBE76" s="452"/>
      <c r="FBF76" s="453"/>
      <c r="FBG76" s="452"/>
      <c r="FBH76" s="452"/>
      <c r="FBJ76" s="452"/>
      <c r="FBK76" s="452"/>
      <c r="FBL76" s="453"/>
      <c r="FBM76" s="452"/>
      <c r="FBN76" s="452"/>
      <c r="FBP76" s="452"/>
      <c r="FBQ76" s="452"/>
      <c r="FBR76" s="453"/>
      <c r="FBS76" s="452"/>
      <c r="FBT76" s="452"/>
      <c r="FBV76" s="452"/>
      <c r="FBW76" s="452"/>
      <c r="FBX76" s="453"/>
      <c r="FBY76" s="452"/>
      <c r="FBZ76" s="452"/>
      <c r="FCB76" s="452"/>
      <c r="FCC76" s="452"/>
      <c r="FCD76" s="453"/>
      <c r="FCE76" s="452"/>
      <c r="FCF76" s="452"/>
      <c r="FCH76" s="452"/>
      <c r="FCI76" s="452"/>
      <c r="FCJ76" s="453"/>
      <c r="FCK76" s="452"/>
      <c r="FCL76" s="452"/>
      <c r="FCN76" s="452"/>
      <c r="FCO76" s="452"/>
      <c r="FCP76" s="453"/>
      <c r="FCQ76" s="452"/>
      <c r="FCR76" s="452"/>
      <c r="FCT76" s="452"/>
      <c r="FCU76" s="452"/>
      <c r="FCV76" s="453"/>
      <c r="FCW76" s="452"/>
      <c r="FCX76" s="452"/>
      <c r="FCZ76" s="452"/>
      <c r="FDA76" s="452"/>
      <c r="FDB76" s="453"/>
      <c r="FDC76" s="452"/>
      <c r="FDD76" s="452"/>
      <c r="FDF76" s="452"/>
      <c r="FDG76" s="452"/>
      <c r="FDH76" s="453"/>
      <c r="FDI76" s="452"/>
      <c r="FDJ76" s="452"/>
      <c r="FDL76" s="452"/>
      <c r="FDM76" s="452"/>
      <c r="FDN76" s="453"/>
      <c r="FDO76" s="452"/>
      <c r="FDP76" s="452"/>
      <c r="FDR76" s="452"/>
      <c r="FDS76" s="452"/>
      <c r="FDT76" s="453"/>
      <c r="FDU76" s="452"/>
      <c r="FDV76" s="452"/>
      <c r="FDX76" s="452"/>
      <c r="FDY76" s="452"/>
      <c r="FDZ76" s="453"/>
      <c r="FEA76" s="452"/>
      <c r="FEB76" s="452"/>
      <c r="FED76" s="452"/>
      <c r="FEE76" s="452"/>
      <c r="FEF76" s="453"/>
      <c r="FEG76" s="452"/>
      <c r="FEH76" s="452"/>
      <c r="FEJ76" s="452"/>
      <c r="FEK76" s="452"/>
      <c r="FEL76" s="453"/>
      <c r="FEM76" s="452"/>
      <c r="FEN76" s="452"/>
      <c r="FEP76" s="452"/>
      <c r="FEQ76" s="452"/>
      <c r="FER76" s="453"/>
      <c r="FES76" s="452"/>
      <c r="FET76" s="452"/>
      <c r="FEV76" s="452"/>
      <c r="FEW76" s="452"/>
      <c r="FEX76" s="453"/>
      <c r="FEY76" s="452"/>
      <c r="FEZ76" s="452"/>
      <c r="FFB76" s="452"/>
      <c r="FFC76" s="452"/>
      <c r="FFD76" s="453"/>
      <c r="FFE76" s="452"/>
      <c r="FFF76" s="452"/>
      <c r="FFH76" s="452"/>
      <c r="FFI76" s="452"/>
      <c r="FFJ76" s="453"/>
      <c r="FFK76" s="452"/>
      <c r="FFL76" s="452"/>
      <c r="FFN76" s="452"/>
      <c r="FFO76" s="452"/>
      <c r="FFP76" s="453"/>
      <c r="FFQ76" s="452"/>
      <c r="FFR76" s="452"/>
      <c r="FFT76" s="452"/>
      <c r="FFU76" s="452"/>
      <c r="FFV76" s="453"/>
      <c r="FFW76" s="452"/>
      <c r="FFX76" s="452"/>
      <c r="FFZ76" s="452"/>
      <c r="FGA76" s="452"/>
      <c r="FGB76" s="453"/>
      <c r="FGC76" s="452"/>
      <c r="FGD76" s="452"/>
      <c r="FGF76" s="452"/>
      <c r="FGG76" s="452"/>
      <c r="FGH76" s="453"/>
      <c r="FGI76" s="452"/>
      <c r="FGJ76" s="452"/>
      <c r="FGL76" s="452"/>
      <c r="FGM76" s="452"/>
      <c r="FGN76" s="453"/>
      <c r="FGO76" s="452"/>
      <c r="FGP76" s="452"/>
      <c r="FGR76" s="452"/>
      <c r="FGS76" s="452"/>
      <c r="FGT76" s="453"/>
      <c r="FGU76" s="452"/>
      <c r="FGV76" s="452"/>
      <c r="FGX76" s="452"/>
      <c r="FGY76" s="452"/>
      <c r="FGZ76" s="453"/>
      <c r="FHA76" s="452"/>
      <c r="FHB76" s="452"/>
      <c r="FHD76" s="452"/>
      <c r="FHE76" s="452"/>
      <c r="FHF76" s="453"/>
      <c r="FHG76" s="452"/>
      <c r="FHH76" s="452"/>
      <c r="FHJ76" s="452"/>
      <c r="FHK76" s="452"/>
      <c r="FHL76" s="453"/>
      <c r="FHM76" s="452"/>
      <c r="FHN76" s="452"/>
      <c r="FHP76" s="452"/>
      <c r="FHQ76" s="452"/>
      <c r="FHR76" s="453"/>
      <c r="FHS76" s="452"/>
      <c r="FHT76" s="452"/>
      <c r="FHV76" s="452"/>
      <c r="FHW76" s="452"/>
      <c r="FHX76" s="453"/>
      <c r="FHY76" s="452"/>
      <c r="FHZ76" s="452"/>
      <c r="FIB76" s="452"/>
      <c r="FIC76" s="452"/>
      <c r="FID76" s="453"/>
      <c r="FIE76" s="452"/>
      <c r="FIF76" s="452"/>
      <c r="FIH76" s="452"/>
      <c r="FII76" s="452"/>
      <c r="FIJ76" s="453"/>
      <c r="FIK76" s="452"/>
      <c r="FIL76" s="452"/>
      <c r="FIN76" s="452"/>
      <c r="FIO76" s="452"/>
      <c r="FIP76" s="453"/>
      <c r="FIQ76" s="452"/>
      <c r="FIR76" s="452"/>
      <c r="FIT76" s="452"/>
      <c r="FIU76" s="452"/>
      <c r="FIV76" s="453"/>
      <c r="FIW76" s="452"/>
      <c r="FIX76" s="452"/>
      <c r="FIZ76" s="452"/>
      <c r="FJA76" s="452"/>
      <c r="FJB76" s="453"/>
      <c r="FJC76" s="452"/>
      <c r="FJD76" s="452"/>
      <c r="FJF76" s="452"/>
      <c r="FJG76" s="452"/>
      <c r="FJH76" s="453"/>
      <c r="FJI76" s="452"/>
      <c r="FJJ76" s="452"/>
      <c r="FJL76" s="452"/>
      <c r="FJM76" s="452"/>
      <c r="FJN76" s="453"/>
      <c r="FJO76" s="452"/>
      <c r="FJP76" s="452"/>
      <c r="FJR76" s="452"/>
      <c r="FJS76" s="452"/>
      <c r="FJT76" s="453"/>
      <c r="FJU76" s="452"/>
      <c r="FJV76" s="452"/>
      <c r="FJX76" s="452"/>
      <c r="FJY76" s="452"/>
      <c r="FJZ76" s="453"/>
      <c r="FKA76" s="452"/>
      <c r="FKB76" s="452"/>
      <c r="FKD76" s="452"/>
      <c r="FKE76" s="452"/>
      <c r="FKF76" s="453"/>
      <c r="FKG76" s="452"/>
      <c r="FKH76" s="452"/>
      <c r="FKJ76" s="452"/>
      <c r="FKK76" s="452"/>
      <c r="FKL76" s="453"/>
      <c r="FKM76" s="452"/>
      <c r="FKN76" s="452"/>
      <c r="FKP76" s="452"/>
      <c r="FKQ76" s="452"/>
      <c r="FKR76" s="453"/>
      <c r="FKS76" s="452"/>
      <c r="FKT76" s="452"/>
      <c r="FKV76" s="452"/>
      <c r="FKW76" s="452"/>
      <c r="FKX76" s="453"/>
      <c r="FKY76" s="452"/>
      <c r="FKZ76" s="452"/>
      <c r="FLB76" s="452"/>
      <c r="FLC76" s="452"/>
      <c r="FLD76" s="453"/>
      <c r="FLE76" s="452"/>
      <c r="FLF76" s="452"/>
      <c r="FLH76" s="452"/>
      <c r="FLI76" s="452"/>
      <c r="FLJ76" s="453"/>
      <c r="FLK76" s="452"/>
      <c r="FLL76" s="452"/>
      <c r="FLN76" s="452"/>
      <c r="FLO76" s="452"/>
      <c r="FLP76" s="453"/>
      <c r="FLQ76" s="452"/>
      <c r="FLR76" s="452"/>
      <c r="FLT76" s="452"/>
      <c r="FLU76" s="452"/>
      <c r="FLV76" s="453"/>
      <c r="FLW76" s="452"/>
      <c r="FLX76" s="452"/>
      <c r="FLZ76" s="452"/>
      <c r="FMA76" s="452"/>
      <c r="FMB76" s="453"/>
      <c r="FMC76" s="452"/>
      <c r="FMD76" s="452"/>
      <c r="FMF76" s="452"/>
      <c r="FMG76" s="452"/>
      <c r="FMH76" s="453"/>
      <c r="FMI76" s="452"/>
      <c r="FMJ76" s="452"/>
      <c r="FML76" s="452"/>
      <c r="FMM76" s="452"/>
      <c r="FMN76" s="453"/>
      <c r="FMO76" s="452"/>
      <c r="FMP76" s="452"/>
      <c r="FMR76" s="452"/>
      <c r="FMS76" s="452"/>
      <c r="FMT76" s="453"/>
      <c r="FMU76" s="452"/>
      <c r="FMV76" s="452"/>
      <c r="FMX76" s="452"/>
      <c r="FMY76" s="452"/>
      <c r="FMZ76" s="453"/>
      <c r="FNA76" s="452"/>
      <c r="FNB76" s="452"/>
      <c r="FND76" s="452"/>
      <c r="FNE76" s="452"/>
      <c r="FNF76" s="453"/>
      <c r="FNG76" s="452"/>
      <c r="FNH76" s="452"/>
      <c r="FNJ76" s="452"/>
      <c r="FNK76" s="452"/>
      <c r="FNL76" s="453"/>
      <c r="FNM76" s="452"/>
      <c r="FNN76" s="452"/>
      <c r="FNP76" s="452"/>
      <c r="FNQ76" s="452"/>
      <c r="FNR76" s="453"/>
      <c r="FNS76" s="452"/>
      <c r="FNT76" s="452"/>
      <c r="FNV76" s="452"/>
      <c r="FNW76" s="452"/>
      <c r="FNX76" s="453"/>
      <c r="FNY76" s="452"/>
      <c r="FNZ76" s="452"/>
      <c r="FOB76" s="452"/>
      <c r="FOC76" s="452"/>
      <c r="FOD76" s="453"/>
      <c r="FOE76" s="452"/>
      <c r="FOF76" s="452"/>
      <c r="FOH76" s="452"/>
      <c r="FOI76" s="452"/>
      <c r="FOJ76" s="453"/>
      <c r="FOK76" s="452"/>
      <c r="FOL76" s="452"/>
      <c r="FON76" s="452"/>
      <c r="FOO76" s="452"/>
      <c r="FOP76" s="453"/>
      <c r="FOQ76" s="452"/>
      <c r="FOR76" s="452"/>
      <c r="FOT76" s="452"/>
      <c r="FOU76" s="452"/>
      <c r="FOV76" s="453"/>
      <c r="FOW76" s="452"/>
      <c r="FOX76" s="452"/>
      <c r="FOZ76" s="452"/>
      <c r="FPA76" s="452"/>
      <c r="FPB76" s="453"/>
      <c r="FPC76" s="452"/>
      <c r="FPD76" s="452"/>
      <c r="FPF76" s="452"/>
      <c r="FPG76" s="452"/>
      <c r="FPH76" s="453"/>
      <c r="FPI76" s="452"/>
      <c r="FPJ76" s="452"/>
      <c r="FPL76" s="452"/>
      <c r="FPM76" s="452"/>
      <c r="FPN76" s="453"/>
      <c r="FPO76" s="452"/>
      <c r="FPP76" s="452"/>
      <c r="FPR76" s="452"/>
      <c r="FPS76" s="452"/>
      <c r="FPT76" s="453"/>
      <c r="FPU76" s="452"/>
      <c r="FPV76" s="452"/>
      <c r="FPX76" s="452"/>
      <c r="FPY76" s="452"/>
      <c r="FPZ76" s="453"/>
      <c r="FQA76" s="452"/>
      <c r="FQB76" s="452"/>
      <c r="FQD76" s="452"/>
      <c r="FQE76" s="452"/>
      <c r="FQF76" s="453"/>
      <c r="FQG76" s="452"/>
      <c r="FQH76" s="452"/>
      <c r="FQJ76" s="452"/>
      <c r="FQK76" s="452"/>
      <c r="FQL76" s="453"/>
      <c r="FQM76" s="452"/>
      <c r="FQN76" s="452"/>
      <c r="FQP76" s="452"/>
      <c r="FQQ76" s="452"/>
      <c r="FQR76" s="453"/>
      <c r="FQS76" s="452"/>
      <c r="FQT76" s="452"/>
      <c r="FQV76" s="452"/>
      <c r="FQW76" s="452"/>
      <c r="FQX76" s="453"/>
      <c r="FQY76" s="452"/>
      <c r="FQZ76" s="452"/>
      <c r="FRB76" s="452"/>
      <c r="FRC76" s="452"/>
      <c r="FRD76" s="453"/>
      <c r="FRE76" s="452"/>
      <c r="FRF76" s="452"/>
      <c r="FRH76" s="452"/>
      <c r="FRI76" s="452"/>
      <c r="FRJ76" s="453"/>
      <c r="FRK76" s="452"/>
      <c r="FRL76" s="452"/>
      <c r="FRN76" s="452"/>
      <c r="FRO76" s="452"/>
      <c r="FRP76" s="453"/>
      <c r="FRQ76" s="452"/>
      <c r="FRR76" s="452"/>
      <c r="FRT76" s="452"/>
      <c r="FRU76" s="452"/>
      <c r="FRV76" s="453"/>
      <c r="FRW76" s="452"/>
      <c r="FRX76" s="452"/>
      <c r="FRZ76" s="452"/>
      <c r="FSA76" s="452"/>
      <c r="FSB76" s="453"/>
      <c r="FSC76" s="452"/>
      <c r="FSD76" s="452"/>
      <c r="FSF76" s="452"/>
      <c r="FSG76" s="452"/>
      <c r="FSH76" s="453"/>
      <c r="FSI76" s="452"/>
      <c r="FSJ76" s="452"/>
      <c r="FSL76" s="452"/>
      <c r="FSM76" s="452"/>
      <c r="FSN76" s="453"/>
      <c r="FSO76" s="452"/>
      <c r="FSP76" s="452"/>
      <c r="FSR76" s="452"/>
      <c r="FSS76" s="452"/>
      <c r="FST76" s="453"/>
      <c r="FSU76" s="452"/>
      <c r="FSV76" s="452"/>
      <c r="FSX76" s="452"/>
      <c r="FSY76" s="452"/>
      <c r="FSZ76" s="453"/>
      <c r="FTA76" s="452"/>
      <c r="FTB76" s="452"/>
      <c r="FTD76" s="452"/>
      <c r="FTE76" s="452"/>
      <c r="FTF76" s="453"/>
      <c r="FTG76" s="452"/>
      <c r="FTH76" s="452"/>
      <c r="FTJ76" s="452"/>
      <c r="FTK76" s="452"/>
      <c r="FTL76" s="453"/>
      <c r="FTM76" s="452"/>
      <c r="FTN76" s="452"/>
      <c r="FTP76" s="452"/>
      <c r="FTQ76" s="452"/>
      <c r="FTR76" s="453"/>
      <c r="FTS76" s="452"/>
      <c r="FTT76" s="452"/>
      <c r="FTV76" s="452"/>
      <c r="FTW76" s="452"/>
      <c r="FTX76" s="453"/>
      <c r="FTY76" s="452"/>
      <c r="FTZ76" s="452"/>
      <c r="FUB76" s="452"/>
      <c r="FUC76" s="452"/>
      <c r="FUD76" s="453"/>
      <c r="FUE76" s="452"/>
      <c r="FUF76" s="452"/>
      <c r="FUH76" s="452"/>
      <c r="FUI76" s="452"/>
      <c r="FUJ76" s="453"/>
      <c r="FUK76" s="452"/>
      <c r="FUL76" s="452"/>
      <c r="FUN76" s="452"/>
      <c r="FUO76" s="452"/>
      <c r="FUP76" s="453"/>
      <c r="FUQ76" s="452"/>
      <c r="FUR76" s="452"/>
      <c r="FUT76" s="452"/>
      <c r="FUU76" s="452"/>
      <c r="FUV76" s="453"/>
      <c r="FUW76" s="452"/>
      <c r="FUX76" s="452"/>
      <c r="FUZ76" s="452"/>
      <c r="FVA76" s="452"/>
      <c r="FVB76" s="453"/>
      <c r="FVC76" s="452"/>
      <c r="FVD76" s="452"/>
      <c r="FVF76" s="452"/>
      <c r="FVG76" s="452"/>
      <c r="FVH76" s="453"/>
      <c r="FVI76" s="452"/>
      <c r="FVJ76" s="452"/>
      <c r="FVL76" s="452"/>
      <c r="FVM76" s="452"/>
      <c r="FVN76" s="453"/>
      <c r="FVO76" s="452"/>
      <c r="FVP76" s="452"/>
      <c r="FVR76" s="452"/>
      <c r="FVS76" s="452"/>
      <c r="FVT76" s="453"/>
      <c r="FVU76" s="452"/>
      <c r="FVV76" s="452"/>
      <c r="FVX76" s="452"/>
      <c r="FVY76" s="452"/>
      <c r="FVZ76" s="453"/>
      <c r="FWA76" s="452"/>
      <c r="FWB76" s="452"/>
      <c r="FWD76" s="452"/>
      <c r="FWE76" s="452"/>
      <c r="FWF76" s="453"/>
      <c r="FWG76" s="452"/>
      <c r="FWH76" s="452"/>
      <c r="FWJ76" s="452"/>
      <c r="FWK76" s="452"/>
      <c r="FWL76" s="453"/>
      <c r="FWM76" s="452"/>
      <c r="FWN76" s="452"/>
      <c r="FWP76" s="452"/>
      <c r="FWQ76" s="452"/>
      <c r="FWR76" s="453"/>
      <c r="FWS76" s="452"/>
      <c r="FWT76" s="452"/>
      <c r="FWV76" s="452"/>
      <c r="FWW76" s="452"/>
      <c r="FWX76" s="453"/>
      <c r="FWY76" s="452"/>
      <c r="FWZ76" s="452"/>
      <c r="FXB76" s="452"/>
      <c r="FXC76" s="452"/>
      <c r="FXD76" s="453"/>
      <c r="FXE76" s="452"/>
      <c r="FXF76" s="452"/>
      <c r="FXH76" s="452"/>
      <c r="FXI76" s="452"/>
      <c r="FXJ76" s="453"/>
      <c r="FXK76" s="452"/>
      <c r="FXL76" s="452"/>
      <c r="FXN76" s="452"/>
      <c r="FXO76" s="452"/>
      <c r="FXP76" s="453"/>
      <c r="FXQ76" s="452"/>
      <c r="FXR76" s="452"/>
      <c r="FXT76" s="452"/>
      <c r="FXU76" s="452"/>
      <c r="FXV76" s="453"/>
      <c r="FXW76" s="452"/>
      <c r="FXX76" s="452"/>
      <c r="FXZ76" s="452"/>
      <c r="FYA76" s="452"/>
      <c r="FYB76" s="453"/>
      <c r="FYC76" s="452"/>
      <c r="FYD76" s="452"/>
      <c r="FYF76" s="452"/>
      <c r="FYG76" s="452"/>
      <c r="FYH76" s="453"/>
      <c r="FYI76" s="452"/>
      <c r="FYJ76" s="452"/>
      <c r="FYL76" s="452"/>
      <c r="FYM76" s="452"/>
      <c r="FYN76" s="453"/>
      <c r="FYO76" s="452"/>
      <c r="FYP76" s="452"/>
      <c r="FYR76" s="452"/>
      <c r="FYS76" s="452"/>
      <c r="FYT76" s="453"/>
      <c r="FYU76" s="452"/>
      <c r="FYV76" s="452"/>
      <c r="FYX76" s="452"/>
      <c r="FYY76" s="452"/>
      <c r="FYZ76" s="453"/>
      <c r="FZA76" s="452"/>
      <c r="FZB76" s="452"/>
      <c r="FZD76" s="452"/>
      <c r="FZE76" s="452"/>
      <c r="FZF76" s="453"/>
      <c r="FZG76" s="452"/>
      <c r="FZH76" s="452"/>
      <c r="FZJ76" s="452"/>
      <c r="FZK76" s="452"/>
      <c r="FZL76" s="453"/>
      <c r="FZM76" s="452"/>
      <c r="FZN76" s="452"/>
      <c r="FZP76" s="452"/>
      <c r="FZQ76" s="452"/>
      <c r="FZR76" s="453"/>
      <c r="FZS76" s="452"/>
      <c r="FZT76" s="452"/>
      <c r="FZV76" s="452"/>
      <c r="FZW76" s="452"/>
      <c r="FZX76" s="453"/>
      <c r="FZY76" s="452"/>
      <c r="FZZ76" s="452"/>
      <c r="GAB76" s="452"/>
      <c r="GAC76" s="452"/>
      <c r="GAD76" s="453"/>
      <c r="GAE76" s="452"/>
      <c r="GAF76" s="452"/>
      <c r="GAH76" s="452"/>
      <c r="GAI76" s="452"/>
      <c r="GAJ76" s="453"/>
      <c r="GAK76" s="452"/>
      <c r="GAL76" s="452"/>
      <c r="GAN76" s="452"/>
      <c r="GAO76" s="452"/>
      <c r="GAP76" s="453"/>
      <c r="GAQ76" s="452"/>
      <c r="GAR76" s="452"/>
      <c r="GAT76" s="452"/>
      <c r="GAU76" s="452"/>
      <c r="GAV76" s="453"/>
      <c r="GAW76" s="452"/>
      <c r="GAX76" s="452"/>
      <c r="GAZ76" s="452"/>
      <c r="GBA76" s="452"/>
      <c r="GBB76" s="453"/>
      <c r="GBC76" s="452"/>
      <c r="GBD76" s="452"/>
      <c r="GBF76" s="452"/>
      <c r="GBG76" s="452"/>
      <c r="GBH76" s="453"/>
      <c r="GBI76" s="452"/>
      <c r="GBJ76" s="452"/>
      <c r="GBL76" s="452"/>
      <c r="GBM76" s="452"/>
      <c r="GBN76" s="453"/>
      <c r="GBO76" s="452"/>
      <c r="GBP76" s="452"/>
      <c r="GBR76" s="452"/>
      <c r="GBS76" s="452"/>
      <c r="GBT76" s="453"/>
      <c r="GBU76" s="452"/>
      <c r="GBV76" s="452"/>
      <c r="GBX76" s="452"/>
      <c r="GBY76" s="452"/>
      <c r="GBZ76" s="453"/>
      <c r="GCA76" s="452"/>
      <c r="GCB76" s="452"/>
      <c r="GCD76" s="452"/>
      <c r="GCE76" s="452"/>
      <c r="GCF76" s="453"/>
      <c r="GCG76" s="452"/>
      <c r="GCH76" s="452"/>
      <c r="GCJ76" s="452"/>
      <c r="GCK76" s="452"/>
      <c r="GCL76" s="453"/>
      <c r="GCM76" s="452"/>
      <c r="GCN76" s="452"/>
      <c r="GCP76" s="452"/>
      <c r="GCQ76" s="452"/>
      <c r="GCR76" s="453"/>
      <c r="GCS76" s="452"/>
      <c r="GCT76" s="452"/>
      <c r="GCV76" s="452"/>
      <c r="GCW76" s="452"/>
      <c r="GCX76" s="453"/>
      <c r="GCY76" s="452"/>
      <c r="GCZ76" s="452"/>
      <c r="GDB76" s="452"/>
      <c r="GDC76" s="452"/>
      <c r="GDD76" s="453"/>
      <c r="GDE76" s="452"/>
      <c r="GDF76" s="452"/>
      <c r="GDH76" s="452"/>
      <c r="GDI76" s="452"/>
      <c r="GDJ76" s="453"/>
      <c r="GDK76" s="452"/>
      <c r="GDL76" s="452"/>
      <c r="GDN76" s="452"/>
      <c r="GDO76" s="452"/>
      <c r="GDP76" s="453"/>
      <c r="GDQ76" s="452"/>
      <c r="GDR76" s="452"/>
      <c r="GDT76" s="452"/>
      <c r="GDU76" s="452"/>
      <c r="GDV76" s="453"/>
      <c r="GDW76" s="452"/>
      <c r="GDX76" s="452"/>
      <c r="GDZ76" s="452"/>
      <c r="GEA76" s="452"/>
      <c r="GEB76" s="453"/>
      <c r="GEC76" s="452"/>
      <c r="GED76" s="452"/>
      <c r="GEF76" s="452"/>
      <c r="GEG76" s="452"/>
      <c r="GEH76" s="453"/>
      <c r="GEI76" s="452"/>
      <c r="GEJ76" s="452"/>
      <c r="GEL76" s="452"/>
      <c r="GEM76" s="452"/>
      <c r="GEN76" s="453"/>
      <c r="GEO76" s="452"/>
      <c r="GEP76" s="452"/>
      <c r="GER76" s="452"/>
      <c r="GES76" s="452"/>
      <c r="GET76" s="453"/>
      <c r="GEU76" s="452"/>
      <c r="GEV76" s="452"/>
      <c r="GEX76" s="452"/>
      <c r="GEY76" s="452"/>
      <c r="GEZ76" s="453"/>
      <c r="GFA76" s="452"/>
      <c r="GFB76" s="452"/>
      <c r="GFD76" s="452"/>
      <c r="GFE76" s="452"/>
      <c r="GFF76" s="453"/>
      <c r="GFG76" s="452"/>
      <c r="GFH76" s="452"/>
      <c r="GFJ76" s="452"/>
      <c r="GFK76" s="452"/>
      <c r="GFL76" s="453"/>
      <c r="GFM76" s="452"/>
      <c r="GFN76" s="452"/>
      <c r="GFP76" s="452"/>
      <c r="GFQ76" s="452"/>
      <c r="GFR76" s="453"/>
      <c r="GFS76" s="452"/>
      <c r="GFT76" s="452"/>
      <c r="GFV76" s="452"/>
      <c r="GFW76" s="452"/>
      <c r="GFX76" s="453"/>
      <c r="GFY76" s="452"/>
      <c r="GFZ76" s="452"/>
      <c r="GGB76" s="452"/>
      <c r="GGC76" s="452"/>
      <c r="GGD76" s="453"/>
      <c r="GGE76" s="452"/>
      <c r="GGF76" s="452"/>
      <c r="GGH76" s="452"/>
      <c r="GGI76" s="452"/>
      <c r="GGJ76" s="453"/>
      <c r="GGK76" s="452"/>
      <c r="GGL76" s="452"/>
      <c r="GGN76" s="452"/>
      <c r="GGO76" s="452"/>
      <c r="GGP76" s="453"/>
      <c r="GGQ76" s="452"/>
      <c r="GGR76" s="452"/>
      <c r="GGT76" s="452"/>
      <c r="GGU76" s="452"/>
      <c r="GGV76" s="453"/>
      <c r="GGW76" s="452"/>
      <c r="GGX76" s="452"/>
      <c r="GGZ76" s="452"/>
      <c r="GHA76" s="452"/>
      <c r="GHB76" s="453"/>
      <c r="GHC76" s="452"/>
      <c r="GHD76" s="452"/>
      <c r="GHF76" s="452"/>
      <c r="GHG76" s="452"/>
      <c r="GHH76" s="453"/>
      <c r="GHI76" s="452"/>
      <c r="GHJ76" s="452"/>
      <c r="GHL76" s="452"/>
      <c r="GHM76" s="452"/>
      <c r="GHN76" s="453"/>
      <c r="GHO76" s="452"/>
      <c r="GHP76" s="452"/>
      <c r="GHR76" s="452"/>
      <c r="GHS76" s="452"/>
      <c r="GHT76" s="453"/>
      <c r="GHU76" s="452"/>
      <c r="GHV76" s="452"/>
      <c r="GHX76" s="452"/>
      <c r="GHY76" s="452"/>
      <c r="GHZ76" s="453"/>
      <c r="GIA76" s="452"/>
      <c r="GIB76" s="452"/>
      <c r="GID76" s="452"/>
      <c r="GIE76" s="452"/>
      <c r="GIF76" s="453"/>
      <c r="GIG76" s="452"/>
      <c r="GIH76" s="452"/>
      <c r="GIJ76" s="452"/>
      <c r="GIK76" s="452"/>
      <c r="GIL76" s="453"/>
      <c r="GIM76" s="452"/>
      <c r="GIN76" s="452"/>
      <c r="GIP76" s="452"/>
      <c r="GIQ76" s="452"/>
      <c r="GIR76" s="453"/>
      <c r="GIS76" s="452"/>
      <c r="GIT76" s="452"/>
      <c r="GIV76" s="452"/>
      <c r="GIW76" s="452"/>
      <c r="GIX76" s="453"/>
      <c r="GIY76" s="452"/>
      <c r="GIZ76" s="452"/>
      <c r="GJB76" s="452"/>
      <c r="GJC76" s="452"/>
      <c r="GJD76" s="453"/>
      <c r="GJE76" s="452"/>
      <c r="GJF76" s="452"/>
      <c r="GJH76" s="452"/>
      <c r="GJI76" s="452"/>
      <c r="GJJ76" s="453"/>
      <c r="GJK76" s="452"/>
      <c r="GJL76" s="452"/>
      <c r="GJN76" s="452"/>
      <c r="GJO76" s="452"/>
      <c r="GJP76" s="453"/>
      <c r="GJQ76" s="452"/>
      <c r="GJR76" s="452"/>
      <c r="GJT76" s="452"/>
      <c r="GJU76" s="452"/>
      <c r="GJV76" s="453"/>
      <c r="GJW76" s="452"/>
      <c r="GJX76" s="452"/>
      <c r="GJZ76" s="452"/>
      <c r="GKA76" s="452"/>
      <c r="GKB76" s="453"/>
      <c r="GKC76" s="452"/>
      <c r="GKD76" s="452"/>
      <c r="GKF76" s="452"/>
      <c r="GKG76" s="452"/>
      <c r="GKH76" s="453"/>
      <c r="GKI76" s="452"/>
      <c r="GKJ76" s="452"/>
      <c r="GKL76" s="452"/>
      <c r="GKM76" s="452"/>
      <c r="GKN76" s="453"/>
      <c r="GKO76" s="452"/>
      <c r="GKP76" s="452"/>
      <c r="GKR76" s="452"/>
      <c r="GKS76" s="452"/>
      <c r="GKT76" s="453"/>
      <c r="GKU76" s="452"/>
      <c r="GKV76" s="452"/>
      <c r="GKX76" s="452"/>
      <c r="GKY76" s="452"/>
      <c r="GKZ76" s="453"/>
      <c r="GLA76" s="452"/>
      <c r="GLB76" s="452"/>
      <c r="GLD76" s="452"/>
      <c r="GLE76" s="452"/>
      <c r="GLF76" s="453"/>
      <c r="GLG76" s="452"/>
      <c r="GLH76" s="452"/>
      <c r="GLJ76" s="452"/>
      <c r="GLK76" s="452"/>
      <c r="GLL76" s="453"/>
      <c r="GLM76" s="452"/>
      <c r="GLN76" s="452"/>
      <c r="GLP76" s="452"/>
      <c r="GLQ76" s="452"/>
      <c r="GLR76" s="453"/>
      <c r="GLS76" s="452"/>
      <c r="GLT76" s="452"/>
      <c r="GLV76" s="452"/>
      <c r="GLW76" s="452"/>
      <c r="GLX76" s="453"/>
      <c r="GLY76" s="452"/>
      <c r="GLZ76" s="452"/>
      <c r="GMB76" s="452"/>
      <c r="GMC76" s="452"/>
      <c r="GMD76" s="453"/>
      <c r="GME76" s="452"/>
      <c r="GMF76" s="452"/>
      <c r="GMH76" s="452"/>
      <c r="GMI76" s="452"/>
      <c r="GMJ76" s="453"/>
      <c r="GMK76" s="452"/>
      <c r="GML76" s="452"/>
      <c r="GMN76" s="452"/>
      <c r="GMO76" s="452"/>
      <c r="GMP76" s="453"/>
      <c r="GMQ76" s="452"/>
      <c r="GMR76" s="452"/>
      <c r="GMT76" s="452"/>
      <c r="GMU76" s="452"/>
      <c r="GMV76" s="453"/>
      <c r="GMW76" s="452"/>
      <c r="GMX76" s="452"/>
      <c r="GMZ76" s="452"/>
      <c r="GNA76" s="452"/>
      <c r="GNB76" s="453"/>
      <c r="GNC76" s="452"/>
      <c r="GND76" s="452"/>
      <c r="GNF76" s="452"/>
      <c r="GNG76" s="452"/>
      <c r="GNH76" s="453"/>
      <c r="GNI76" s="452"/>
      <c r="GNJ76" s="452"/>
      <c r="GNL76" s="452"/>
      <c r="GNM76" s="452"/>
      <c r="GNN76" s="453"/>
      <c r="GNO76" s="452"/>
      <c r="GNP76" s="452"/>
      <c r="GNR76" s="452"/>
      <c r="GNS76" s="452"/>
      <c r="GNT76" s="453"/>
      <c r="GNU76" s="452"/>
      <c r="GNV76" s="452"/>
      <c r="GNX76" s="452"/>
      <c r="GNY76" s="452"/>
      <c r="GNZ76" s="453"/>
      <c r="GOA76" s="452"/>
      <c r="GOB76" s="452"/>
      <c r="GOD76" s="452"/>
      <c r="GOE76" s="452"/>
      <c r="GOF76" s="453"/>
      <c r="GOG76" s="452"/>
      <c r="GOH76" s="452"/>
      <c r="GOJ76" s="452"/>
      <c r="GOK76" s="452"/>
      <c r="GOL76" s="453"/>
      <c r="GOM76" s="452"/>
      <c r="GON76" s="452"/>
      <c r="GOP76" s="452"/>
      <c r="GOQ76" s="452"/>
      <c r="GOR76" s="453"/>
      <c r="GOS76" s="452"/>
      <c r="GOT76" s="452"/>
      <c r="GOV76" s="452"/>
      <c r="GOW76" s="452"/>
      <c r="GOX76" s="453"/>
      <c r="GOY76" s="452"/>
      <c r="GOZ76" s="452"/>
      <c r="GPB76" s="452"/>
      <c r="GPC76" s="452"/>
      <c r="GPD76" s="453"/>
      <c r="GPE76" s="452"/>
      <c r="GPF76" s="452"/>
      <c r="GPH76" s="452"/>
      <c r="GPI76" s="452"/>
      <c r="GPJ76" s="453"/>
      <c r="GPK76" s="452"/>
      <c r="GPL76" s="452"/>
      <c r="GPN76" s="452"/>
      <c r="GPO76" s="452"/>
      <c r="GPP76" s="453"/>
      <c r="GPQ76" s="452"/>
      <c r="GPR76" s="452"/>
      <c r="GPT76" s="452"/>
      <c r="GPU76" s="452"/>
      <c r="GPV76" s="453"/>
      <c r="GPW76" s="452"/>
      <c r="GPX76" s="452"/>
      <c r="GPZ76" s="452"/>
      <c r="GQA76" s="452"/>
      <c r="GQB76" s="453"/>
      <c r="GQC76" s="452"/>
      <c r="GQD76" s="452"/>
      <c r="GQF76" s="452"/>
      <c r="GQG76" s="452"/>
      <c r="GQH76" s="453"/>
      <c r="GQI76" s="452"/>
      <c r="GQJ76" s="452"/>
      <c r="GQL76" s="452"/>
      <c r="GQM76" s="452"/>
      <c r="GQN76" s="453"/>
      <c r="GQO76" s="452"/>
      <c r="GQP76" s="452"/>
      <c r="GQR76" s="452"/>
      <c r="GQS76" s="452"/>
      <c r="GQT76" s="453"/>
      <c r="GQU76" s="452"/>
      <c r="GQV76" s="452"/>
      <c r="GQX76" s="452"/>
      <c r="GQY76" s="452"/>
      <c r="GQZ76" s="453"/>
      <c r="GRA76" s="452"/>
      <c r="GRB76" s="452"/>
      <c r="GRD76" s="452"/>
      <c r="GRE76" s="452"/>
      <c r="GRF76" s="453"/>
      <c r="GRG76" s="452"/>
      <c r="GRH76" s="452"/>
      <c r="GRJ76" s="452"/>
      <c r="GRK76" s="452"/>
      <c r="GRL76" s="453"/>
      <c r="GRM76" s="452"/>
      <c r="GRN76" s="452"/>
      <c r="GRP76" s="452"/>
      <c r="GRQ76" s="452"/>
      <c r="GRR76" s="453"/>
      <c r="GRS76" s="452"/>
      <c r="GRT76" s="452"/>
      <c r="GRV76" s="452"/>
      <c r="GRW76" s="452"/>
      <c r="GRX76" s="453"/>
      <c r="GRY76" s="452"/>
      <c r="GRZ76" s="452"/>
      <c r="GSB76" s="452"/>
      <c r="GSC76" s="452"/>
      <c r="GSD76" s="453"/>
      <c r="GSE76" s="452"/>
      <c r="GSF76" s="452"/>
      <c r="GSH76" s="452"/>
      <c r="GSI76" s="452"/>
      <c r="GSJ76" s="453"/>
      <c r="GSK76" s="452"/>
      <c r="GSL76" s="452"/>
      <c r="GSN76" s="452"/>
      <c r="GSO76" s="452"/>
      <c r="GSP76" s="453"/>
      <c r="GSQ76" s="452"/>
      <c r="GSR76" s="452"/>
      <c r="GST76" s="452"/>
      <c r="GSU76" s="452"/>
      <c r="GSV76" s="453"/>
      <c r="GSW76" s="452"/>
      <c r="GSX76" s="452"/>
      <c r="GSZ76" s="452"/>
      <c r="GTA76" s="452"/>
      <c r="GTB76" s="453"/>
      <c r="GTC76" s="452"/>
      <c r="GTD76" s="452"/>
      <c r="GTF76" s="452"/>
      <c r="GTG76" s="452"/>
      <c r="GTH76" s="453"/>
      <c r="GTI76" s="452"/>
      <c r="GTJ76" s="452"/>
      <c r="GTL76" s="452"/>
      <c r="GTM76" s="452"/>
      <c r="GTN76" s="453"/>
      <c r="GTO76" s="452"/>
      <c r="GTP76" s="452"/>
      <c r="GTR76" s="452"/>
      <c r="GTS76" s="452"/>
      <c r="GTT76" s="453"/>
      <c r="GTU76" s="452"/>
      <c r="GTV76" s="452"/>
      <c r="GTX76" s="452"/>
      <c r="GTY76" s="452"/>
      <c r="GTZ76" s="453"/>
      <c r="GUA76" s="452"/>
      <c r="GUB76" s="452"/>
      <c r="GUD76" s="452"/>
      <c r="GUE76" s="452"/>
      <c r="GUF76" s="453"/>
      <c r="GUG76" s="452"/>
      <c r="GUH76" s="452"/>
      <c r="GUJ76" s="452"/>
      <c r="GUK76" s="452"/>
      <c r="GUL76" s="453"/>
      <c r="GUM76" s="452"/>
      <c r="GUN76" s="452"/>
      <c r="GUP76" s="452"/>
      <c r="GUQ76" s="452"/>
      <c r="GUR76" s="453"/>
      <c r="GUS76" s="452"/>
      <c r="GUT76" s="452"/>
      <c r="GUV76" s="452"/>
      <c r="GUW76" s="452"/>
      <c r="GUX76" s="453"/>
      <c r="GUY76" s="452"/>
      <c r="GUZ76" s="452"/>
      <c r="GVB76" s="452"/>
      <c r="GVC76" s="452"/>
      <c r="GVD76" s="453"/>
      <c r="GVE76" s="452"/>
      <c r="GVF76" s="452"/>
      <c r="GVH76" s="452"/>
      <c r="GVI76" s="452"/>
      <c r="GVJ76" s="453"/>
      <c r="GVK76" s="452"/>
      <c r="GVL76" s="452"/>
      <c r="GVN76" s="452"/>
      <c r="GVO76" s="452"/>
      <c r="GVP76" s="453"/>
      <c r="GVQ76" s="452"/>
      <c r="GVR76" s="452"/>
      <c r="GVT76" s="452"/>
      <c r="GVU76" s="452"/>
      <c r="GVV76" s="453"/>
      <c r="GVW76" s="452"/>
      <c r="GVX76" s="452"/>
      <c r="GVZ76" s="452"/>
      <c r="GWA76" s="452"/>
      <c r="GWB76" s="453"/>
      <c r="GWC76" s="452"/>
      <c r="GWD76" s="452"/>
      <c r="GWF76" s="452"/>
      <c r="GWG76" s="452"/>
      <c r="GWH76" s="453"/>
      <c r="GWI76" s="452"/>
      <c r="GWJ76" s="452"/>
      <c r="GWL76" s="452"/>
      <c r="GWM76" s="452"/>
      <c r="GWN76" s="453"/>
      <c r="GWO76" s="452"/>
      <c r="GWP76" s="452"/>
      <c r="GWR76" s="452"/>
      <c r="GWS76" s="452"/>
      <c r="GWT76" s="453"/>
      <c r="GWU76" s="452"/>
      <c r="GWV76" s="452"/>
      <c r="GWX76" s="452"/>
      <c r="GWY76" s="452"/>
      <c r="GWZ76" s="453"/>
      <c r="GXA76" s="452"/>
      <c r="GXB76" s="452"/>
      <c r="GXD76" s="452"/>
      <c r="GXE76" s="452"/>
      <c r="GXF76" s="453"/>
      <c r="GXG76" s="452"/>
      <c r="GXH76" s="452"/>
      <c r="GXJ76" s="452"/>
      <c r="GXK76" s="452"/>
      <c r="GXL76" s="453"/>
      <c r="GXM76" s="452"/>
      <c r="GXN76" s="452"/>
      <c r="GXP76" s="452"/>
      <c r="GXQ76" s="452"/>
      <c r="GXR76" s="453"/>
      <c r="GXS76" s="452"/>
      <c r="GXT76" s="452"/>
      <c r="GXV76" s="452"/>
      <c r="GXW76" s="452"/>
      <c r="GXX76" s="453"/>
      <c r="GXY76" s="452"/>
      <c r="GXZ76" s="452"/>
      <c r="GYB76" s="452"/>
      <c r="GYC76" s="452"/>
      <c r="GYD76" s="453"/>
      <c r="GYE76" s="452"/>
      <c r="GYF76" s="452"/>
      <c r="GYH76" s="452"/>
      <c r="GYI76" s="452"/>
      <c r="GYJ76" s="453"/>
      <c r="GYK76" s="452"/>
      <c r="GYL76" s="452"/>
      <c r="GYN76" s="452"/>
      <c r="GYO76" s="452"/>
      <c r="GYP76" s="453"/>
      <c r="GYQ76" s="452"/>
      <c r="GYR76" s="452"/>
      <c r="GYT76" s="452"/>
      <c r="GYU76" s="452"/>
      <c r="GYV76" s="453"/>
      <c r="GYW76" s="452"/>
      <c r="GYX76" s="452"/>
      <c r="GYZ76" s="452"/>
      <c r="GZA76" s="452"/>
      <c r="GZB76" s="453"/>
      <c r="GZC76" s="452"/>
      <c r="GZD76" s="452"/>
      <c r="GZF76" s="452"/>
      <c r="GZG76" s="452"/>
      <c r="GZH76" s="453"/>
      <c r="GZI76" s="452"/>
      <c r="GZJ76" s="452"/>
      <c r="GZL76" s="452"/>
      <c r="GZM76" s="452"/>
      <c r="GZN76" s="453"/>
      <c r="GZO76" s="452"/>
      <c r="GZP76" s="452"/>
      <c r="GZR76" s="452"/>
      <c r="GZS76" s="452"/>
      <c r="GZT76" s="453"/>
      <c r="GZU76" s="452"/>
      <c r="GZV76" s="452"/>
      <c r="GZX76" s="452"/>
      <c r="GZY76" s="452"/>
      <c r="GZZ76" s="453"/>
      <c r="HAA76" s="452"/>
      <c r="HAB76" s="452"/>
      <c r="HAD76" s="452"/>
      <c r="HAE76" s="452"/>
      <c r="HAF76" s="453"/>
      <c r="HAG76" s="452"/>
      <c r="HAH76" s="452"/>
      <c r="HAJ76" s="452"/>
      <c r="HAK76" s="452"/>
      <c r="HAL76" s="453"/>
      <c r="HAM76" s="452"/>
      <c r="HAN76" s="452"/>
      <c r="HAP76" s="452"/>
      <c r="HAQ76" s="452"/>
      <c r="HAR76" s="453"/>
      <c r="HAS76" s="452"/>
      <c r="HAT76" s="452"/>
      <c r="HAV76" s="452"/>
      <c r="HAW76" s="452"/>
      <c r="HAX76" s="453"/>
      <c r="HAY76" s="452"/>
      <c r="HAZ76" s="452"/>
      <c r="HBB76" s="452"/>
      <c r="HBC76" s="452"/>
      <c r="HBD76" s="453"/>
      <c r="HBE76" s="452"/>
      <c r="HBF76" s="452"/>
      <c r="HBH76" s="452"/>
      <c r="HBI76" s="452"/>
      <c r="HBJ76" s="453"/>
      <c r="HBK76" s="452"/>
      <c r="HBL76" s="452"/>
      <c r="HBN76" s="452"/>
      <c r="HBO76" s="452"/>
      <c r="HBP76" s="453"/>
      <c r="HBQ76" s="452"/>
      <c r="HBR76" s="452"/>
      <c r="HBT76" s="452"/>
      <c r="HBU76" s="452"/>
      <c r="HBV76" s="453"/>
      <c r="HBW76" s="452"/>
      <c r="HBX76" s="452"/>
      <c r="HBZ76" s="452"/>
      <c r="HCA76" s="452"/>
      <c r="HCB76" s="453"/>
      <c r="HCC76" s="452"/>
      <c r="HCD76" s="452"/>
      <c r="HCF76" s="452"/>
      <c r="HCG76" s="452"/>
      <c r="HCH76" s="453"/>
      <c r="HCI76" s="452"/>
      <c r="HCJ76" s="452"/>
      <c r="HCL76" s="452"/>
      <c r="HCM76" s="452"/>
      <c r="HCN76" s="453"/>
      <c r="HCO76" s="452"/>
      <c r="HCP76" s="452"/>
      <c r="HCR76" s="452"/>
      <c r="HCS76" s="452"/>
      <c r="HCT76" s="453"/>
      <c r="HCU76" s="452"/>
      <c r="HCV76" s="452"/>
      <c r="HCX76" s="452"/>
      <c r="HCY76" s="452"/>
      <c r="HCZ76" s="453"/>
      <c r="HDA76" s="452"/>
      <c r="HDB76" s="452"/>
      <c r="HDD76" s="452"/>
      <c r="HDE76" s="452"/>
      <c r="HDF76" s="453"/>
      <c r="HDG76" s="452"/>
      <c r="HDH76" s="452"/>
      <c r="HDJ76" s="452"/>
      <c r="HDK76" s="452"/>
      <c r="HDL76" s="453"/>
      <c r="HDM76" s="452"/>
      <c r="HDN76" s="452"/>
      <c r="HDP76" s="452"/>
      <c r="HDQ76" s="452"/>
      <c r="HDR76" s="453"/>
      <c r="HDS76" s="452"/>
      <c r="HDT76" s="452"/>
      <c r="HDV76" s="452"/>
      <c r="HDW76" s="452"/>
      <c r="HDX76" s="453"/>
      <c r="HDY76" s="452"/>
      <c r="HDZ76" s="452"/>
      <c r="HEB76" s="452"/>
      <c r="HEC76" s="452"/>
      <c r="HED76" s="453"/>
      <c r="HEE76" s="452"/>
      <c r="HEF76" s="452"/>
      <c r="HEH76" s="452"/>
      <c r="HEI76" s="452"/>
      <c r="HEJ76" s="453"/>
      <c r="HEK76" s="452"/>
      <c r="HEL76" s="452"/>
      <c r="HEN76" s="452"/>
      <c r="HEO76" s="452"/>
      <c r="HEP76" s="453"/>
      <c r="HEQ76" s="452"/>
      <c r="HER76" s="452"/>
      <c r="HET76" s="452"/>
      <c r="HEU76" s="452"/>
      <c r="HEV76" s="453"/>
      <c r="HEW76" s="452"/>
      <c r="HEX76" s="452"/>
      <c r="HEZ76" s="452"/>
      <c r="HFA76" s="452"/>
      <c r="HFB76" s="453"/>
      <c r="HFC76" s="452"/>
      <c r="HFD76" s="452"/>
      <c r="HFF76" s="452"/>
      <c r="HFG76" s="452"/>
      <c r="HFH76" s="453"/>
      <c r="HFI76" s="452"/>
      <c r="HFJ76" s="452"/>
      <c r="HFL76" s="452"/>
      <c r="HFM76" s="452"/>
      <c r="HFN76" s="453"/>
      <c r="HFO76" s="452"/>
      <c r="HFP76" s="452"/>
      <c r="HFR76" s="452"/>
      <c r="HFS76" s="452"/>
      <c r="HFT76" s="453"/>
      <c r="HFU76" s="452"/>
      <c r="HFV76" s="452"/>
      <c r="HFX76" s="452"/>
      <c r="HFY76" s="452"/>
      <c r="HFZ76" s="453"/>
      <c r="HGA76" s="452"/>
      <c r="HGB76" s="452"/>
      <c r="HGD76" s="452"/>
      <c r="HGE76" s="452"/>
      <c r="HGF76" s="453"/>
      <c r="HGG76" s="452"/>
      <c r="HGH76" s="452"/>
      <c r="HGJ76" s="452"/>
      <c r="HGK76" s="452"/>
      <c r="HGL76" s="453"/>
      <c r="HGM76" s="452"/>
      <c r="HGN76" s="452"/>
      <c r="HGP76" s="452"/>
      <c r="HGQ76" s="452"/>
      <c r="HGR76" s="453"/>
      <c r="HGS76" s="452"/>
      <c r="HGT76" s="452"/>
      <c r="HGV76" s="452"/>
      <c r="HGW76" s="452"/>
      <c r="HGX76" s="453"/>
      <c r="HGY76" s="452"/>
      <c r="HGZ76" s="452"/>
      <c r="HHB76" s="452"/>
      <c r="HHC76" s="452"/>
      <c r="HHD76" s="453"/>
      <c r="HHE76" s="452"/>
      <c r="HHF76" s="452"/>
      <c r="HHH76" s="452"/>
      <c r="HHI76" s="452"/>
      <c r="HHJ76" s="453"/>
      <c r="HHK76" s="452"/>
      <c r="HHL76" s="452"/>
      <c r="HHN76" s="452"/>
      <c r="HHO76" s="452"/>
      <c r="HHP76" s="453"/>
      <c r="HHQ76" s="452"/>
      <c r="HHR76" s="452"/>
      <c r="HHT76" s="452"/>
      <c r="HHU76" s="452"/>
      <c r="HHV76" s="453"/>
      <c r="HHW76" s="452"/>
      <c r="HHX76" s="452"/>
      <c r="HHZ76" s="452"/>
      <c r="HIA76" s="452"/>
      <c r="HIB76" s="453"/>
      <c r="HIC76" s="452"/>
      <c r="HID76" s="452"/>
      <c r="HIF76" s="452"/>
      <c r="HIG76" s="452"/>
      <c r="HIH76" s="453"/>
      <c r="HII76" s="452"/>
      <c r="HIJ76" s="452"/>
      <c r="HIL76" s="452"/>
      <c r="HIM76" s="452"/>
      <c r="HIN76" s="453"/>
      <c r="HIO76" s="452"/>
      <c r="HIP76" s="452"/>
      <c r="HIR76" s="452"/>
      <c r="HIS76" s="452"/>
      <c r="HIT76" s="453"/>
      <c r="HIU76" s="452"/>
      <c r="HIV76" s="452"/>
      <c r="HIX76" s="452"/>
      <c r="HIY76" s="452"/>
      <c r="HIZ76" s="453"/>
      <c r="HJA76" s="452"/>
      <c r="HJB76" s="452"/>
      <c r="HJD76" s="452"/>
      <c r="HJE76" s="452"/>
      <c r="HJF76" s="453"/>
      <c r="HJG76" s="452"/>
      <c r="HJH76" s="452"/>
      <c r="HJJ76" s="452"/>
      <c r="HJK76" s="452"/>
      <c r="HJL76" s="453"/>
      <c r="HJM76" s="452"/>
      <c r="HJN76" s="452"/>
      <c r="HJP76" s="452"/>
      <c r="HJQ76" s="452"/>
      <c r="HJR76" s="453"/>
      <c r="HJS76" s="452"/>
      <c r="HJT76" s="452"/>
      <c r="HJV76" s="452"/>
      <c r="HJW76" s="452"/>
      <c r="HJX76" s="453"/>
      <c r="HJY76" s="452"/>
      <c r="HJZ76" s="452"/>
      <c r="HKB76" s="452"/>
      <c r="HKC76" s="452"/>
      <c r="HKD76" s="453"/>
      <c r="HKE76" s="452"/>
      <c r="HKF76" s="452"/>
      <c r="HKH76" s="452"/>
      <c r="HKI76" s="452"/>
      <c r="HKJ76" s="453"/>
      <c r="HKK76" s="452"/>
      <c r="HKL76" s="452"/>
      <c r="HKN76" s="452"/>
      <c r="HKO76" s="452"/>
      <c r="HKP76" s="453"/>
      <c r="HKQ76" s="452"/>
      <c r="HKR76" s="452"/>
      <c r="HKT76" s="452"/>
      <c r="HKU76" s="452"/>
      <c r="HKV76" s="453"/>
      <c r="HKW76" s="452"/>
      <c r="HKX76" s="452"/>
      <c r="HKZ76" s="452"/>
      <c r="HLA76" s="452"/>
      <c r="HLB76" s="453"/>
      <c r="HLC76" s="452"/>
      <c r="HLD76" s="452"/>
      <c r="HLF76" s="452"/>
      <c r="HLG76" s="452"/>
      <c r="HLH76" s="453"/>
      <c r="HLI76" s="452"/>
      <c r="HLJ76" s="452"/>
      <c r="HLL76" s="452"/>
      <c r="HLM76" s="452"/>
      <c r="HLN76" s="453"/>
      <c r="HLO76" s="452"/>
      <c r="HLP76" s="452"/>
      <c r="HLR76" s="452"/>
      <c r="HLS76" s="452"/>
      <c r="HLT76" s="453"/>
      <c r="HLU76" s="452"/>
      <c r="HLV76" s="452"/>
      <c r="HLX76" s="452"/>
      <c r="HLY76" s="452"/>
      <c r="HLZ76" s="453"/>
      <c r="HMA76" s="452"/>
      <c r="HMB76" s="452"/>
      <c r="HMD76" s="452"/>
      <c r="HME76" s="452"/>
      <c r="HMF76" s="453"/>
      <c r="HMG76" s="452"/>
      <c r="HMH76" s="452"/>
      <c r="HMJ76" s="452"/>
      <c r="HMK76" s="452"/>
      <c r="HML76" s="453"/>
      <c r="HMM76" s="452"/>
      <c r="HMN76" s="452"/>
      <c r="HMP76" s="452"/>
      <c r="HMQ76" s="452"/>
      <c r="HMR76" s="453"/>
      <c r="HMS76" s="452"/>
      <c r="HMT76" s="452"/>
      <c r="HMV76" s="452"/>
      <c r="HMW76" s="452"/>
      <c r="HMX76" s="453"/>
      <c r="HMY76" s="452"/>
      <c r="HMZ76" s="452"/>
      <c r="HNB76" s="452"/>
      <c r="HNC76" s="452"/>
      <c r="HND76" s="453"/>
      <c r="HNE76" s="452"/>
      <c r="HNF76" s="452"/>
      <c r="HNH76" s="452"/>
      <c r="HNI76" s="452"/>
      <c r="HNJ76" s="453"/>
      <c r="HNK76" s="452"/>
      <c r="HNL76" s="452"/>
      <c r="HNN76" s="452"/>
      <c r="HNO76" s="452"/>
      <c r="HNP76" s="453"/>
      <c r="HNQ76" s="452"/>
      <c r="HNR76" s="452"/>
      <c r="HNT76" s="452"/>
      <c r="HNU76" s="452"/>
      <c r="HNV76" s="453"/>
      <c r="HNW76" s="452"/>
      <c r="HNX76" s="452"/>
      <c r="HNZ76" s="452"/>
      <c r="HOA76" s="452"/>
      <c r="HOB76" s="453"/>
      <c r="HOC76" s="452"/>
      <c r="HOD76" s="452"/>
      <c r="HOF76" s="452"/>
      <c r="HOG76" s="452"/>
      <c r="HOH76" s="453"/>
      <c r="HOI76" s="452"/>
      <c r="HOJ76" s="452"/>
      <c r="HOL76" s="452"/>
      <c r="HOM76" s="452"/>
      <c r="HON76" s="453"/>
      <c r="HOO76" s="452"/>
      <c r="HOP76" s="452"/>
      <c r="HOR76" s="452"/>
      <c r="HOS76" s="452"/>
      <c r="HOT76" s="453"/>
      <c r="HOU76" s="452"/>
      <c r="HOV76" s="452"/>
      <c r="HOX76" s="452"/>
      <c r="HOY76" s="452"/>
      <c r="HOZ76" s="453"/>
      <c r="HPA76" s="452"/>
      <c r="HPB76" s="452"/>
      <c r="HPD76" s="452"/>
      <c r="HPE76" s="452"/>
      <c r="HPF76" s="453"/>
      <c r="HPG76" s="452"/>
      <c r="HPH76" s="452"/>
      <c r="HPJ76" s="452"/>
      <c r="HPK76" s="452"/>
      <c r="HPL76" s="453"/>
      <c r="HPM76" s="452"/>
      <c r="HPN76" s="452"/>
      <c r="HPP76" s="452"/>
      <c r="HPQ76" s="452"/>
      <c r="HPR76" s="453"/>
      <c r="HPS76" s="452"/>
      <c r="HPT76" s="452"/>
      <c r="HPV76" s="452"/>
      <c r="HPW76" s="452"/>
      <c r="HPX76" s="453"/>
      <c r="HPY76" s="452"/>
      <c r="HPZ76" s="452"/>
      <c r="HQB76" s="452"/>
      <c r="HQC76" s="452"/>
      <c r="HQD76" s="453"/>
      <c r="HQE76" s="452"/>
      <c r="HQF76" s="452"/>
      <c r="HQH76" s="452"/>
      <c r="HQI76" s="452"/>
      <c r="HQJ76" s="453"/>
      <c r="HQK76" s="452"/>
      <c r="HQL76" s="452"/>
      <c r="HQN76" s="452"/>
      <c r="HQO76" s="452"/>
      <c r="HQP76" s="453"/>
      <c r="HQQ76" s="452"/>
      <c r="HQR76" s="452"/>
      <c r="HQT76" s="452"/>
      <c r="HQU76" s="452"/>
      <c r="HQV76" s="453"/>
      <c r="HQW76" s="452"/>
      <c r="HQX76" s="452"/>
      <c r="HQZ76" s="452"/>
      <c r="HRA76" s="452"/>
      <c r="HRB76" s="453"/>
      <c r="HRC76" s="452"/>
      <c r="HRD76" s="452"/>
      <c r="HRF76" s="452"/>
      <c r="HRG76" s="452"/>
      <c r="HRH76" s="453"/>
      <c r="HRI76" s="452"/>
      <c r="HRJ76" s="452"/>
      <c r="HRL76" s="452"/>
      <c r="HRM76" s="452"/>
      <c r="HRN76" s="453"/>
      <c r="HRO76" s="452"/>
      <c r="HRP76" s="452"/>
      <c r="HRR76" s="452"/>
      <c r="HRS76" s="452"/>
      <c r="HRT76" s="453"/>
      <c r="HRU76" s="452"/>
      <c r="HRV76" s="452"/>
      <c r="HRX76" s="452"/>
      <c r="HRY76" s="452"/>
      <c r="HRZ76" s="453"/>
      <c r="HSA76" s="452"/>
      <c r="HSB76" s="452"/>
      <c r="HSD76" s="452"/>
      <c r="HSE76" s="452"/>
      <c r="HSF76" s="453"/>
      <c r="HSG76" s="452"/>
      <c r="HSH76" s="452"/>
      <c r="HSJ76" s="452"/>
      <c r="HSK76" s="452"/>
      <c r="HSL76" s="453"/>
      <c r="HSM76" s="452"/>
      <c r="HSN76" s="452"/>
      <c r="HSP76" s="452"/>
      <c r="HSQ76" s="452"/>
      <c r="HSR76" s="453"/>
      <c r="HSS76" s="452"/>
      <c r="HST76" s="452"/>
      <c r="HSV76" s="452"/>
      <c r="HSW76" s="452"/>
      <c r="HSX76" s="453"/>
      <c r="HSY76" s="452"/>
      <c r="HSZ76" s="452"/>
      <c r="HTB76" s="452"/>
      <c r="HTC76" s="452"/>
      <c r="HTD76" s="453"/>
      <c r="HTE76" s="452"/>
      <c r="HTF76" s="452"/>
      <c r="HTH76" s="452"/>
      <c r="HTI76" s="452"/>
      <c r="HTJ76" s="453"/>
      <c r="HTK76" s="452"/>
      <c r="HTL76" s="452"/>
      <c r="HTN76" s="452"/>
      <c r="HTO76" s="452"/>
      <c r="HTP76" s="453"/>
      <c r="HTQ76" s="452"/>
      <c r="HTR76" s="452"/>
      <c r="HTT76" s="452"/>
      <c r="HTU76" s="452"/>
      <c r="HTV76" s="453"/>
      <c r="HTW76" s="452"/>
      <c r="HTX76" s="452"/>
      <c r="HTZ76" s="452"/>
      <c r="HUA76" s="452"/>
      <c r="HUB76" s="453"/>
      <c r="HUC76" s="452"/>
      <c r="HUD76" s="452"/>
      <c r="HUF76" s="452"/>
      <c r="HUG76" s="452"/>
      <c r="HUH76" s="453"/>
      <c r="HUI76" s="452"/>
      <c r="HUJ76" s="452"/>
      <c r="HUL76" s="452"/>
      <c r="HUM76" s="452"/>
      <c r="HUN76" s="453"/>
      <c r="HUO76" s="452"/>
      <c r="HUP76" s="452"/>
      <c r="HUR76" s="452"/>
      <c r="HUS76" s="452"/>
      <c r="HUT76" s="453"/>
      <c r="HUU76" s="452"/>
      <c r="HUV76" s="452"/>
      <c r="HUX76" s="452"/>
      <c r="HUY76" s="452"/>
      <c r="HUZ76" s="453"/>
      <c r="HVA76" s="452"/>
      <c r="HVB76" s="452"/>
      <c r="HVD76" s="452"/>
      <c r="HVE76" s="452"/>
      <c r="HVF76" s="453"/>
      <c r="HVG76" s="452"/>
      <c r="HVH76" s="452"/>
      <c r="HVJ76" s="452"/>
      <c r="HVK76" s="452"/>
      <c r="HVL76" s="453"/>
      <c r="HVM76" s="452"/>
      <c r="HVN76" s="452"/>
      <c r="HVP76" s="452"/>
      <c r="HVQ76" s="452"/>
      <c r="HVR76" s="453"/>
      <c r="HVS76" s="452"/>
      <c r="HVT76" s="452"/>
      <c r="HVV76" s="452"/>
      <c r="HVW76" s="452"/>
      <c r="HVX76" s="453"/>
      <c r="HVY76" s="452"/>
      <c r="HVZ76" s="452"/>
      <c r="HWB76" s="452"/>
      <c r="HWC76" s="452"/>
      <c r="HWD76" s="453"/>
      <c r="HWE76" s="452"/>
      <c r="HWF76" s="452"/>
      <c r="HWH76" s="452"/>
      <c r="HWI76" s="452"/>
      <c r="HWJ76" s="453"/>
      <c r="HWK76" s="452"/>
      <c r="HWL76" s="452"/>
      <c r="HWN76" s="452"/>
      <c r="HWO76" s="452"/>
      <c r="HWP76" s="453"/>
      <c r="HWQ76" s="452"/>
      <c r="HWR76" s="452"/>
      <c r="HWT76" s="452"/>
      <c r="HWU76" s="452"/>
      <c r="HWV76" s="453"/>
      <c r="HWW76" s="452"/>
      <c r="HWX76" s="452"/>
      <c r="HWZ76" s="452"/>
      <c r="HXA76" s="452"/>
      <c r="HXB76" s="453"/>
      <c r="HXC76" s="452"/>
      <c r="HXD76" s="452"/>
      <c r="HXF76" s="452"/>
      <c r="HXG76" s="452"/>
      <c r="HXH76" s="453"/>
      <c r="HXI76" s="452"/>
      <c r="HXJ76" s="452"/>
      <c r="HXL76" s="452"/>
      <c r="HXM76" s="452"/>
      <c r="HXN76" s="453"/>
      <c r="HXO76" s="452"/>
      <c r="HXP76" s="452"/>
      <c r="HXR76" s="452"/>
      <c r="HXS76" s="452"/>
      <c r="HXT76" s="453"/>
      <c r="HXU76" s="452"/>
      <c r="HXV76" s="452"/>
      <c r="HXX76" s="452"/>
      <c r="HXY76" s="452"/>
      <c r="HXZ76" s="453"/>
      <c r="HYA76" s="452"/>
      <c r="HYB76" s="452"/>
      <c r="HYD76" s="452"/>
      <c r="HYE76" s="452"/>
      <c r="HYF76" s="453"/>
      <c r="HYG76" s="452"/>
      <c r="HYH76" s="452"/>
      <c r="HYJ76" s="452"/>
      <c r="HYK76" s="452"/>
      <c r="HYL76" s="453"/>
      <c r="HYM76" s="452"/>
      <c r="HYN76" s="452"/>
      <c r="HYP76" s="452"/>
      <c r="HYQ76" s="452"/>
      <c r="HYR76" s="453"/>
      <c r="HYS76" s="452"/>
      <c r="HYT76" s="452"/>
      <c r="HYV76" s="452"/>
      <c r="HYW76" s="452"/>
      <c r="HYX76" s="453"/>
      <c r="HYY76" s="452"/>
      <c r="HYZ76" s="452"/>
      <c r="HZB76" s="452"/>
      <c r="HZC76" s="452"/>
      <c r="HZD76" s="453"/>
      <c r="HZE76" s="452"/>
      <c r="HZF76" s="452"/>
      <c r="HZH76" s="452"/>
      <c r="HZI76" s="452"/>
      <c r="HZJ76" s="453"/>
      <c r="HZK76" s="452"/>
      <c r="HZL76" s="452"/>
      <c r="HZN76" s="452"/>
      <c r="HZO76" s="452"/>
      <c r="HZP76" s="453"/>
      <c r="HZQ76" s="452"/>
      <c r="HZR76" s="452"/>
      <c r="HZT76" s="452"/>
      <c r="HZU76" s="452"/>
      <c r="HZV76" s="453"/>
      <c r="HZW76" s="452"/>
      <c r="HZX76" s="452"/>
      <c r="HZZ76" s="452"/>
      <c r="IAA76" s="452"/>
      <c r="IAB76" s="453"/>
      <c r="IAC76" s="452"/>
      <c r="IAD76" s="452"/>
      <c r="IAF76" s="452"/>
      <c r="IAG76" s="452"/>
      <c r="IAH76" s="453"/>
      <c r="IAI76" s="452"/>
      <c r="IAJ76" s="452"/>
      <c r="IAL76" s="452"/>
      <c r="IAM76" s="452"/>
      <c r="IAN76" s="453"/>
      <c r="IAO76" s="452"/>
      <c r="IAP76" s="452"/>
      <c r="IAR76" s="452"/>
      <c r="IAS76" s="452"/>
      <c r="IAT76" s="453"/>
      <c r="IAU76" s="452"/>
      <c r="IAV76" s="452"/>
      <c r="IAX76" s="452"/>
      <c r="IAY76" s="452"/>
      <c r="IAZ76" s="453"/>
      <c r="IBA76" s="452"/>
      <c r="IBB76" s="452"/>
      <c r="IBD76" s="452"/>
      <c r="IBE76" s="452"/>
      <c r="IBF76" s="453"/>
      <c r="IBG76" s="452"/>
      <c r="IBH76" s="452"/>
      <c r="IBJ76" s="452"/>
      <c r="IBK76" s="452"/>
      <c r="IBL76" s="453"/>
      <c r="IBM76" s="452"/>
      <c r="IBN76" s="452"/>
      <c r="IBP76" s="452"/>
      <c r="IBQ76" s="452"/>
      <c r="IBR76" s="453"/>
      <c r="IBS76" s="452"/>
      <c r="IBT76" s="452"/>
      <c r="IBV76" s="452"/>
      <c r="IBW76" s="452"/>
      <c r="IBX76" s="453"/>
      <c r="IBY76" s="452"/>
      <c r="IBZ76" s="452"/>
      <c r="ICB76" s="452"/>
      <c r="ICC76" s="452"/>
      <c r="ICD76" s="453"/>
      <c r="ICE76" s="452"/>
      <c r="ICF76" s="452"/>
      <c r="ICH76" s="452"/>
      <c r="ICI76" s="452"/>
      <c r="ICJ76" s="453"/>
      <c r="ICK76" s="452"/>
      <c r="ICL76" s="452"/>
      <c r="ICN76" s="452"/>
      <c r="ICO76" s="452"/>
      <c r="ICP76" s="453"/>
      <c r="ICQ76" s="452"/>
      <c r="ICR76" s="452"/>
      <c r="ICT76" s="452"/>
      <c r="ICU76" s="452"/>
      <c r="ICV76" s="453"/>
      <c r="ICW76" s="452"/>
      <c r="ICX76" s="452"/>
      <c r="ICZ76" s="452"/>
      <c r="IDA76" s="452"/>
      <c r="IDB76" s="453"/>
      <c r="IDC76" s="452"/>
      <c r="IDD76" s="452"/>
      <c r="IDF76" s="452"/>
      <c r="IDG76" s="452"/>
      <c r="IDH76" s="453"/>
      <c r="IDI76" s="452"/>
      <c r="IDJ76" s="452"/>
      <c r="IDL76" s="452"/>
      <c r="IDM76" s="452"/>
      <c r="IDN76" s="453"/>
      <c r="IDO76" s="452"/>
      <c r="IDP76" s="452"/>
      <c r="IDR76" s="452"/>
      <c r="IDS76" s="452"/>
      <c r="IDT76" s="453"/>
      <c r="IDU76" s="452"/>
      <c r="IDV76" s="452"/>
      <c r="IDX76" s="452"/>
      <c r="IDY76" s="452"/>
      <c r="IDZ76" s="453"/>
      <c r="IEA76" s="452"/>
      <c r="IEB76" s="452"/>
      <c r="IED76" s="452"/>
      <c r="IEE76" s="452"/>
      <c r="IEF76" s="453"/>
      <c r="IEG76" s="452"/>
      <c r="IEH76" s="452"/>
      <c r="IEJ76" s="452"/>
      <c r="IEK76" s="452"/>
      <c r="IEL76" s="453"/>
      <c r="IEM76" s="452"/>
      <c r="IEN76" s="452"/>
      <c r="IEP76" s="452"/>
      <c r="IEQ76" s="452"/>
      <c r="IER76" s="453"/>
      <c r="IES76" s="452"/>
      <c r="IET76" s="452"/>
      <c r="IEV76" s="452"/>
      <c r="IEW76" s="452"/>
      <c r="IEX76" s="453"/>
      <c r="IEY76" s="452"/>
      <c r="IEZ76" s="452"/>
      <c r="IFB76" s="452"/>
      <c r="IFC76" s="452"/>
      <c r="IFD76" s="453"/>
      <c r="IFE76" s="452"/>
      <c r="IFF76" s="452"/>
      <c r="IFH76" s="452"/>
      <c r="IFI76" s="452"/>
      <c r="IFJ76" s="453"/>
      <c r="IFK76" s="452"/>
      <c r="IFL76" s="452"/>
      <c r="IFN76" s="452"/>
      <c r="IFO76" s="452"/>
      <c r="IFP76" s="453"/>
      <c r="IFQ76" s="452"/>
      <c r="IFR76" s="452"/>
      <c r="IFT76" s="452"/>
      <c r="IFU76" s="452"/>
      <c r="IFV76" s="453"/>
      <c r="IFW76" s="452"/>
      <c r="IFX76" s="452"/>
      <c r="IFZ76" s="452"/>
      <c r="IGA76" s="452"/>
      <c r="IGB76" s="453"/>
      <c r="IGC76" s="452"/>
      <c r="IGD76" s="452"/>
      <c r="IGF76" s="452"/>
      <c r="IGG76" s="452"/>
      <c r="IGH76" s="453"/>
      <c r="IGI76" s="452"/>
      <c r="IGJ76" s="452"/>
      <c r="IGL76" s="452"/>
      <c r="IGM76" s="452"/>
      <c r="IGN76" s="453"/>
      <c r="IGO76" s="452"/>
      <c r="IGP76" s="452"/>
      <c r="IGR76" s="452"/>
      <c r="IGS76" s="452"/>
      <c r="IGT76" s="453"/>
      <c r="IGU76" s="452"/>
      <c r="IGV76" s="452"/>
      <c r="IGX76" s="452"/>
      <c r="IGY76" s="452"/>
      <c r="IGZ76" s="453"/>
      <c r="IHA76" s="452"/>
      <c r="IHB76" s="452"/>
      <c r="IHD76" s="452"/>
      <c r="IHE76" s="452"/>
      <c r="IHF76" s="453"/>
      <c r="IHG76" s="452"/>
      <c r="IHH76" s="452"/>
      <c r="IHJ76" s="452"/>
      <c r="IHK76" s="452"/>
      <c r="IHL76" s="453"/>
      <c r="IHM76" s="452"/>
      <c r="IHN76" s="452"/>
      <c r="IHP76" s="452"/>
      <c r="IHQ76" s="452"/>
      <c r="IHR76" s="453"/>
      <c r="IHS76" s="452"/>
      <c r="IHT76" s="452"/>
      <c r="IHV76" s="452"/>
      <c r="IHW76" s="452"/>
      <c r="IHX76" s="453"/>
      <c r="IHY76" s="452"/>
      <c r="IHZ76" s="452"/>
      <c r="IIB76" s="452"/>
      <c r="IIC76" s="452"/>
      <c r="IID76" s="453"/>
      <c r="IIE76" s="452"/>
      <c r="IIF76" s="452"/>
      <c r="IIH76" s="452"/>
      <c r="III76" s="452"/>
      <c r="IIJ76" s="453"/>
      <c r="IIK76" s="452"/>
      <c r="IIL76" s="452"/>
      <c r="IIN76" s="452"/>
      <c r="IIO76" s="452"/>
      <c r="IIP76" s="453"/>
      <c r="IIQ76" s="452"/>
      <c r="IIR76" s="452"/>
      <c r="IIT76" s="452"/>
      <c r="IIU76" s="452"/>
      <c r="IIV76" s="453"/>
      <c r="IIW76" s="452"/>
      <c r="IIX76" s="452"/>
      <c r="IIZ76" s="452"/>
      <c r="IJA76" s="452"/>
      <c r="IJB76" s="453"/>
      <c r="IJC76" s="452"/>
      <c r="IJD76" s="452"/>
      <c r="IJF76" s="452"/>
      <c r="IJG76" s="452"/>
      <c r="IJH76" s="453"/>
      <c r="IJI76" s="452"/>
      <c r="IJJ76" s="452"/>
      <c r="IJL76" s="452"/>
      <c r="IJM76" s="452"/>
      <c r="IJN76" s="453"/>
      <c r="IJO76" s="452"/>
      <c r="IJP76" s="452"/>
      <c r="IJR76" s="452"/>
      <c r="IJS76" s="452"/>
      <c r="IJT76" s="453"/>
      <c r="IJU76" s="452"/>
      <c r="IJV76" s="452"/>
      <c r="IJX76" s="452"/>
      <c r="IJY76" s="452"/>
      <c r="IJZ76" s="453"/>
      <c r="IKA76" s="452"/>
      <c r="IKB76" s="452"/>
      <c r="IKD76" s="452"/>
      <c r="IKE76" s="452"/>
      <c r="IKF76" s="453"/>
      <c r="IKG76" s="452"/>
      <c r="IKH76" s="452"/>
      <c r="IKJ76" s="452"/>
      <c r="IKK76" s="452"/>
      <c r="IKL76" s="453"/>
      <c r="IKM76" s="452"/>
      <c r="IKN76" s="452"/>
      <c r="IKP76" s="452"/>
      <c r="IKQ76" s="452"/>
      <c r="IKR76" s="453"/>
      <c r="IKS76" s="452"/>
      <c r="IKT76" s="452"/>
      <c r="IKV76" s="452"/>
      <c r="IKW76" s="452"/>
      <c r="IKX76" s="453"/>
      <c r="IKY76" s="452"/>
      <c r="IKZ76" s="452"/>
      <c r="ILB76" s="452"/>
      <c r="ILC76" s="452"/>
      <c r="ILD76" s="453"/>
      <c r="ILE76" s="452"/>
      <c r="ILF76" s="452"/>
      <c r="ILH76" s="452"/>
      <c r="ILI76" s="452"/>
      <c r="ILJ76" s="453"/>
      <c r="ILK76" s="452"/>
      <c r="ILL76" s="452"/>
      <c r="ILN76" s="452"/>
      <c r="ILO76" s="452"/>
      <c r="ILP76" s="453"/>
      <c r="ILQ76" s="452"/>
      <c r="ILR76" s="452"/>
      <c r="ILT76" s="452"/>
      <c r="ILU76" s="452"/>
      <c r="ILV76" s="453"/>
      <c r="ILW76" s="452"/>
      <c r="ILX76" s="452"/>
      <c r="ILZ76" s="452"/>
      <c r="IMA76" s="452"/>
      <c r="IMB76" s="453"/>
      <c r="IMC76" s="452"/>
      <c r="IMD76" s="452"/>
      <c r="IMF76" s="452"/>
      <c r="IMG76" s="452"/>
      <c r="IMH76" s="453"/>
      <c r="IMI76" s="452"/>
      <c r="IMJ76" s="452"/>
      <c r="IML76" s="452"/>
      <c r="IMM76" s="452"/>
      <c r="IMN76" s="453"/>
      <c r="IMO76" s="452"/>
      <c r="IMP76" s="452"/>
      <c r="IMR76" s="452"/>
      <c r="IMS76" s="452"/>
      <c r="IMT76" s="453"/>
      <c r="IMU76" s="452"/>
      <c r="IMV76" s="452"/>
      <c r="IMX76" s="452"/>
      <c r="IMY76" s="452"/>
      <c r="IMZ76" s="453"/>
      <c r="INA76" s="452"/>
      <c r="INB76" s="452"/>
      <c r="IND76" s="452"/>
      <c r="INE76" s="452"/>
      <c r="INF76" s="453"/>
      <c r="ING76" s="452"/>
      <c r="INH76" s="452"/>
      <c r="INJ76" s="452"/>
      <c r="INK76" s="452"/>
      <c r="INL76" s="453"/>
      <c r="INM76" s="452"/>
      <c r="INN76" s="452"/>
      <c r="INP76" s="452"/>
      <c r="INQ76" s="452"/>
      <c r="INR76" s="453"/>
      <c r="INS76" s="452"/>
      <c r="INT76" s="452"/>
      <c r="INV76" s="452"/>
      <c r="INW76" s="452"/>
      <c r="INX76" s="453"/>
      <c r="INY76" s="452"/>
      <c r="INZ76" s="452"/>
      <c r="IOB76" s="452"/>
      <c r="IOC76" s="452"/>
      <c r="IOD76" s="453"/>
      <c r="IOE76" s="452"/>
      <c r="IOF76" s="452"/>
      <c r="IOH76" s="452"/>
      <c r="IOI76" s="452"/>
      <c r="IOJ76" s="453"/>
      <c r="IOK76" s="452"/>
      <c r="IOL76" s="452"/>
      <c r="ION76" s="452"/>
      <c r="IOO76" s="452"/>
      <c r="IOP76" s="453"/>
      <c r="IOQ76" s="452"/>
      <c r="IOR76" s="452"/>
      <c r="IOT76" s="452"/>
      <c r="IOU76" s="452"/>
      <c r="IOV76" s="453"/>
      <c r="IOW76" s="452"/>
      <c r="IOX76" s="452"/>
      <c r="IOZ76" s="452"/>
      <c r="IPA76" s="452"/>
      <c r="IPB76" s="453"/>
      <c r="IPC76" s="452"/>
      <c r="IPD76" s="452"/>
      <c r="IPF76" s="452"/>
      <c r="IPG76" s="452"/>
      <c r="IPH76" s="453"/>
      <c r="IPI76" s="452"/>
      <c r="IPJ76" s="452"/>
      <c r="IPL76" s="452"/>
      <c r="IPM76" s="452"/>
      <c r="IPN76" s="453"/>
      <c r="IPO76" s="452"/>
      <c r="IPP76" s="452"/>
      <c r="IPR76" s="452"/>
      <c r="IPS76" s="452"/>
      <c r="IPT76" s="453"/>
      <c r="IPU76" s="452"/>
      <c r="IPV76" s="452"/>
      <c r="IPX76" s="452"/>
      <c r="IPY76" s="452"/>
      <c r="IPZ76" s="453"/>
      <c r="IQA76" s="452"/>
      <c r="IQB76" s="452"/>
      <c r="IQD76" s="452"/>
      <c r="IQE76" s="452"/>
      <c r="IQF76" s="453"/>
      <c r="IQG76" s="452"/>
      <c r="IQH76" s="452"/>
      <c r="IQJ76" s="452"/>
      <c r="IQK76" s="452"/>
      <c r="IQL76" s="453"/>
      <c r="IQM76" s="452"/>
      <c r="IQN76" s="452"/>
      <c r="IQP76" s="452"/>
      <c r="IQQ76" s="452"/>
      <c r="IQR76" s="453"/>
      <c r="IQS76" s="452"/>
      <c r="IQT76" s="452"/>
      <c r="IQV76" s="452"/>
      <c r="IQW76" s="452"/>
      <c r="IQX76" s="453"/>
      <c r="IQY76" s="452"/>
      <c r="IQZ76" s="452"/>
      <c r="IRB76" s="452"/>
      <c r="IRC76" s="452"/>
      <c r="IRD76" s="453"/>
      <c r="IRE76" s="452"/>
      <c r="IRF76" s="452"/>
      <c r="IRH76" s="452"/>
      <c r="IRI76" s="452"/>
      <c r="IRJ76" s="453"/>
      <c r="IRK76" s="452"/>
      <c r="IRL76" s="452"/>
      <c r="IRN76" s="452"/>
      <c r="IRO76" s="452"/>
      <c r="IRP76" s="453"/>
      <c r="IRQ76" s="452"/>
      <c r="IRR76" s="452"/>
      <c r="IRT76" s="452"/>
      <c r="IRU76" s="452"/>
      <c r="IRV76" s="453"/>
      <c r="IRW76" s="452"/>
      <c r="IRX76" s="452"/>
      <c r="IRZ76" s="452"/>
      <c r="ISA76" s="452"/>
      <c r="ISB76" s="453"/>
      <c r="ISC76" s="452"/>
      <c r="ISD76" s="452"/>
      <c r="ISF76" s="452"/>
      <c r="ISG76" s="452"/>
      <c r="ISH76" s="453"/>
      <c r="ISI76" s="452"/>
      <c r="ISJ76" s="452"/>
      <c r="ISL76" s="452"/>
      <c r="ISM76" s="452"/>
      <c r="ISN76" s="453"/>
      <c r="ISO76" s="452"/>
      <c r="ISP76" s="452"/>
      <c r="ISR76" s="452"/>
      <c r="ISS76" s="452"/>
      <c r="IST76" s="453"/>
      <c r="ISU76" s="452"/>
      <c r="ISV76" s="452"/>
      <c r="ISX76" s="452"/>
      <c r="ISY76" s="452"/>
      <c r="ISZ76" s="453"/>
      <c r="ITA76" s="452"/>
      <c r="ITB76" s="452"/>
      <c r="ITD76" s="452"/>
      <c r="ITE76" s="452"/>
      <c r="ITF76" s="453"/>
      <c r="ITG76" s="452"/>
      <c r="ITH76" s="452"/>
      <c r="ITJ76" s="452"/>
      <c r="ITK76" s="452"/>
      <c r="ITL76" s="453"/>
      <c r="ITM76" s="452"/>
      <c r="ITN76" s="452"/>
      <c r="ITP76" s="452"/>
      <c r="ITQ76" s="452"/>
      <c r="ITR76" s="453"/>
      <c r="ITS76" s="452"/>
      <c r="ITT76" s="452"/>
      <c r="ITV76" s="452"/>
      <c r="ITW76" s="452"/>
      <c r="ITX76" s="453"/>
      <c r="ITY76" s="452"/>
      <c r="ITZ76" s="452"/>
      <c r="IUB76" s="452"/>
      <c r="IUC76" s="452"/>
      <c r="IUD76" s="453"/>
      <c r="IUE76" s="452"/>
      <c r="IUF76" s="452"/>
      <c r="IUH76" s="452"/>
      <c r="IUI76" s="452"/>
      <c r="IUJ76" s="453"/>
      <c r="IUK76" s="452"/>
      <c r="IUL76" s="452"/>
      <c r="IUN76" s="452"/>
      <c r="IUO76" s="452"/>
      <c r="IUP76" s="453"/>
      <c r="IUQ76" s="452"/>
      <c r="IUR76" s="452"/>
      <c r="IUT76" s="452"/>
      <c r="IUU76" s="452"/>
      <c r="IUV76" s="453"/>
      <c r="IUW76" s="452"/>
      <c r="IUX76" s="452"/>
      <c r="IUZ76" s="452"/>
      <c r="IVA76" s="452"/>
      <c r="IVB76" s="453"/>
      <c r="IVC76" s="452"/>
      <c r="IVD76" s="452"/>
      <c r="IVF76" s="452"/>
      <c r="IVG76" s="452"/>
      <c r="IVH76" s="453"/>
      <c r="IVI76" s="452"/>
      <c r="IVJ76" s="452"/>
      <c r="IVL76" s="452"/>
      <c r="IVM76" s="452"/>
      <c r="IVN76" s="453"/>
      <c r="IVO76" s="452"/>
      <c r="IVP76" s="452"/>
      <c r="IVR76" s="452"/>
      <c r="IVS76" s="452"/>
      <c r="IVT76" s="453"/>
      <c r="IVU76" s="452"/>
      <c r="IVV76" s="452"/>
      <c r="IVX76" s="452"/>
      <c r="IVY76" s="452"/>
      <c r="IVZ76" s="453"/>
      <c r="IWA76" s="452"/>
      <c r="IWB76" s="452"/>
      <c r="IWD76" s="452"/>
      <c r="IWE76" s="452"/>
      <c r="IWF76" s="453"/>
      <c r="IWG76" s="452"/>
      <c r="IWH76" s="452"/>
      <c r="IWJ76" s="452"/>
      <c r="IWK76" s="452"/>
      <c r="IWL76" s="453"/>
      <c r="IWM76" s="452"/>
      <c r="IWN76" s="452"/>
      <c r="IWP76" s="452"/>
      <c r="IWQ76" s="452"/>
      <c r="IWR76" s="453"/>
      <c r="IWS76" s="452"/>
      <c r="IWT76" s="452"/>
      <c r="IWV76" s="452"/>
      <c r="IWW76" s="452"/>
      <c r="IWX76" s="453"/>
      <c r="IWY76" s="452"/>
      <c r="IWZ76" s="452"/>
      <c r="IXB76" s="452"/>
      <c r="IXC76" s="452"/>
      <c r="IXD76" s="453"/>
      <c r="IXE76" s="452"/>
      <c r="IXF76" s="452"/>
      <c r="IXH76" s="452"/>
      <c r="IXI76" s="452"/>
      <c r="IXJ76" s="453"/>
      <c r="IXK76" s="452"/>
      <c r="IXL76" s="452"/>
      <c r="IXN76" s="452"/>
      <c r="IXO76" s="452"/>
      <c r="IXP76" s="453"/>
      <c r="IXQ76" s="452"/>
      <c r="IXR76" s="452"/>
      <c r="IXT76" s="452"/>
      <c r="IXU76" s="452"/>
      <c r="IXV76" s="453"/>
      <c r="IXW76" s="452"/>
      <c r="IXX76" s="452"/>
      <c r="IXZ76" s="452"/>
      <c r="IYA76" s="452"/>
      <c r="IYB76" s="453"/>
      <c r="IYC76" s="452"/>
      <c r="IYD76" s="452"/>
      <c r="IYF76" s="452"/>
      <c r="IYG76" s="452"/>
      <c r="IYH76" s="453"/>
      <c r="IYI76" s="452"/>
      <c r="IYJ76" s="452"/>
      <c r="IYL76" s="452"/>
      <c r="IYM76" s="452"/>
      <c r="IYN76" s="453"/>
      <c r="IYO76" s="452"/>
      <c r="IYP76" s="452"/>
      <c r="IYR76" s="452"/>
      <c r="IYS76" s="452"/>
      <c r="IYT76" s="453"/>
      <c r="IYU76" s="452"/>
      <c r="IYV76" s="452"/>
      <c r="IYX76" s="452"/>
      <c r="IYY76" s="452"/>
      <c r="IYZ76" s="453"/>
      <c r="IZA76" s="452"/>
      <c r="IZB76" s="452"/>
      <c r="IZD76" s="452"/>
      <c r="IZE76" s="452"/>
      <c r="IZF76" s="453"/>
      <c r="IZG76" s="452"/>
      <c r="IZH76" s="452"/>
      <c r="IZJ76" s="452"/>
      <c r="IZK76" s="452"/>
      <c r="IZL76" s="453"/>
      <c r="IZM76" s="452"/>
      <c r="IZN76" s="452"/>
      <c r="IZP76" s="452"/>
      <c r="IZQ76" s="452"/>
      <c r="IZR76" s="453"/>
      <c r="IZS76" s="452"/>
      <c r="IZT76" s="452"/>
      <c r="IZV76" s="452"/>
      <c r="IZW76" s="452"/>
      <c r="IZX76" s="453"/>
      <c r="IZY76" s="452"/>
      <c r="IZZ76" s="452"/>
      <c r="JAB76" s="452"/>
      <c r="JAC76" s="452"/>
      <c r="JAD76" s="453"/>
      <c r="JAE76" s="452"/>
      <c r="JAF76" s="452"/>
      <c r="JAH76" s="452"/>
      <c r="JAI76" s="452"/>
      <c r="JAJ76" s="453"/>
      <c r="JAK76" s="452"/>
      <c r="JAL76" s="452"/>
      <c r="JAN76" s="452"/>
      <c r="JAO76" s="452"/>
      <c r="JAP76" s="453"/>
      <c r="JAQ76" s="452"/>
      <c r="JAR76" s="452"/>
      <c r="JAT76" s="452"/>
      <c r="JAU76" s="452"/>
      <c r="JAV76" s="453"/>
      <c r="JAW76" s="452"/>
      <c r="JAX76" s="452"/>
      <c r="JAZ76" s="452"/>
      <c r="JBA76" s="452"/>
      <c r="JBB76" s="453"/>
      <c r="JBC76" s="452"/>
      <c r="JBD76" s="452"/>
      <c r="JBF76" s="452"/>
      <c r="JBG76" s="452"/>
      <c r="JBH76" s="453"/>
      <c r="JBI76" s="452"/>
      <c r="JBJ76" s="452"/>
      <c r="JBL76" s="452"/>
      <c r="JBM76" s="452"/>
      <c r="JBN76" s="453"/>
      <c r="JBO76" s="452"/>
      <c r="JBP76" s="452"/>
      <c r="JBR76" s="452"/>
      <c r="JBS76" s="452"/>
      <c r="JBT76" s="453"/>
      <c r="JBU76" s="452"/>
      <c r="JBV76" s="452"/>
      <c r="JBX76" s="452"/>
      <c r="JBY76" s="452"/>
      <c r="JBZ76" s="453"/>
      <c r="JCA76" s="452"/>
      <c r="JCB76" s="452"/>
      <c r="JCD76" s="452"/>
      <c r="JCE76" s="452"/>
      <c r="JCF76" s="453"/>
      <c r="JCG76" s="452"/>
      <c r="JCH76" s="452"/>
      <c r="JCJ76" s="452"/>
      <c r="JCK76" s="452"/>
      <c r="JCL76" s="453"/>
      <c r="JCM76" s="452"/>
      <c r="JCN76" s="452"/>
      <c r="JCP76" s="452"/>
      <c r="JCQ76" s="452"/>
      <c r="JCR76" s="453"/>
      <c r="JCS76" s="452"/>
      <c r="JCT76" s="452"/>
      <c r="JCV76" s="452"/>
      <c r="JCW76" s="452"/>
      <c r="JCX76" s="453"/>
      <c r="JCY76" s="452"/>
      <c r="JCZ76" s="452"/>
      <c r="JDB76" s="452"/>
      <c r="JDC76" s="452"/>
      <c r="JDD76" s="453"/>
      <c r="JDE76" s="452"/>
      <c r="JDF76" s="452"/>
      <c r="JDH76" s="452"/>
      <c r="JDI76" s="452"/>
      <c r="JDJ76" s="453"/>
      <c r="JDK76" s="452"/>
      <c r="JDL76" s="452"/>
      <c r="JDN76" s="452"/>
      <c r="JDO76" s="452"/>
      <c r="JDP76" s="453"/>
      <c r="JDQ76" s="452"/>
      <c r="JDR76" s="452"/>
      <c r="JDT76" s="452"/>
      <c r="JDU76" s="452"/>
      <c r="JDV76" s="453"/>
      <c r="JDW76" s="452"/>
      <c r="JDX76" s="452"/>
      <c r="JDZ76" s="452"/>
      <c r="JEA76" s="452"/>
      <c r="JEB76" s="453"/>
      <c r="JEC76" s="452"/>
      <c r="JED76" s="452"/>
      <c r="JEF76" s="452"/>
      <c r="JEG76" s="452"/>
      <c r="JEH76" s="453"/>
      <c r="JEI76" s="452"/>
      <c r="JEJ76" s="452"/>
      <c r="JEL76" s="452"/>
      <c r="JEM76" s="452"/>
      <c r="JEN76" s="453"/>
      <c r="JEO76" s="452"/>
      <c r="JEP76" s="452"/>
      <c r="JER76" s="452"/>
      <c r="JES76" s="452"/>
      <c r="JET76" s="453"/>
      <c r="JEU76" s="452"/>
      <c r="JEV76" s="452"/>
      <c r="JEX76" s="452"/>
      <c r="JEY76" s="452"/>
      <c r="JEZ76" s="453"/>
      <c r="JFA76" s="452"/>
      <c r="JFB76" s="452"/>
      <c r="JFD76" s="452"/>
      <c r="JFE76" s="452"/>
      <c r="JFF76" s="453"/>
      <c r="JFG76" s="452"/>
      <c r="JFH76" s="452"/>
      <c r="JFJ76" s="452"/>
      <c r="JFK76" s="452"/>
      <c r="JFL76" s="453"/>
      <c r="JFM76" s="452"/>
      <c r="JFN76" s="452"/>
      <c r="JFP76" s="452"/>
      <c r="JFQ76" s="452"/>
      <c r="JFR76" s="453"/>
      <c r="JFS76" s="452"/>
      <c r="JFT76" s="452"/>
      <c r="JFV76" s="452"/>
      <c r="JFW76" s="452"/>
      <c r="JFX76" s="453"/>
      <c r="JFY76" s="452"/>
      <c r="JFZ76" s="452"/>
      <c r="JGB76" s="452"/>
      <c r="JGC76" s="452"/>
      <c r="JGD76" s="453"/>
      <c r="JGE76" s="452"/>
      <c r="JGF76" s="452"/>
      <c r="JGH76" s="452"/>
      <c r="JGI76" s="452"/>
      <c r="JGJ76" s="453"/>
      <c r="JGK76" s="452"/>
      <c r="JGL76" s="452"/>
      <c r="JGN76" s="452"/>
      <c r="JGO76" s="452"/>
      <c r="JGP76" s="453"/>
      <c r="JGQ76" s="452"/>
      <c r="JGR76" s="452"/>
      <c r="JGT76" s="452"/>
      <c r="JGU76" s="452"/>
      <c r="JGV76" s="453"/>
      <c r="JGW76" s="452"/>
      <c r="JGX76" s="452"/>
      <c r="JGZ76" s="452"/>
      <c r="JHA76" s="452"/>
      <c r="JHB76" s="453"/>
      <c r="JHC76" s="452"/>
      <c r="JHD76" s="452"/>
      <c r="JHF76" s="452"/>
      <c r="JHG76" s="452"/>
      <c r="JHH76" s="453"/>
      <c r="JHI76" s="452"/>
      <c r="JHJ76" s="452"/>
      <c r="JHL76" s="452"/>
      <c r="JHM76" s="452"/>
      <c r="JHN76" s="453"/>
      <c r="JHO76" s="452"/>
      <c r="JHP76" s="452"/>
      <c r="JHR76" s="452"/>
      <c r="JHS76" s="452"/>
      <c r="JHT76" s="453"/>
      <c r="JHU76" s="452"/>
      <c r="JHV76" s="452"/>
      <c r="JHX76" s="452"/>
      <c r="JHY76" s="452"/>
      <c r="JHZ76" s="453"/>
      <c r="JIA76" s="452"/>
      <c r="JIB76" s="452"/>
      <c r="JID76" s="452"/>
      <c r="JIE76" s="452"/>
      <c r="JIF76" s="453"/>
      <c r="JIG76" s="452"/>
      <c r="JIH76" s="452"/>
      <c r="JIJ76" s="452"/>
      <c r="JIK76" s="452"/>
      <c r="JIL76" s="453"/>
      <c r="JIM76" s="452"/>
      <c r="JIN76" s="452"/>
      <c r="JIP76" s="452"/>
      <c r="JIQ76" s="452"/>
      <c r="JIR76" s="453"/>
      <c r="JIS76" s="452"/>
      <c r="JIT76" s="452"/>
      <c r="JIV76" s="452"/>
      <c r="JIW76" s="452"/>
      <c r="JIX76" s="453"/>
      <c r="JIY76" s="452"/>
      <c r="JIZ76" s="452"/>
      <c r="JJB76" s="452"/>
      <c r="JJC76" s="452"/>
      <c r="JJD76" s="453"/>
      <c r="JJE76" s="452"/>
      <c r="JJF76" s="452"/>
      <c r="JJH76" s="452"/>
      <c r="JJI76" s="452"/>
      <c r="JJJ76" s="453"/>
      <c r="JJK76" s="452"/>
      <c r="JJL76" s="452"/>
      <c r="JJN76" s="452"/>
      <c r="JJO76" s="452"/>
      <c r="JJP76" s="453"/>
      <c r="JJQ76" s="452"/>
      <c r="JJR76" s="452"/>
      <c r="JJT76" s="452"/>
      <c r="JJU76" s="452"/>
      <c r="JJV76" s="453"/>
      <c r="JJW76" s="452"/>
      <c r="JJX76" s="452"/>
      <c r="JJZ76" s="452"/>
      <c r="JKA76" s="452"/>
      <c r="JKB76" s="453"/>
      <c r="JKC76" s="452"/>
      <c r="JKD76" s="452"/>
      <c r="JKF76" s="452"/>
      <c r="JKG76" s="452"/>
      <c r="JKH76" s="453"/>
      <c r="JKI76" s="452"/>
      <c r="JKJ76" s="452"/>
      <c r="JKL76" s="452"/>
      <c r="JKM76" s="452"/>
      <c r="JKN76" s="453"/>
      <c r="JKO76" s="452"/>
      <c r="JKP76" s="452"/>
      <c r="JKR76" s="452"/>
      <c r="JKS76" s="452"/>
      <c r="JKT76" s="453"/>
      <c r="JKU76" s="452"/>
      <c r="JKV76" s="452"/>
      <c r="JKX76" s="452"/>
      <c r="JKY76" s="452"/>
      <c r="JKZ76" s="453"/>
      <c r="JLA76" s="452"/>
      <c r="JLB76" s="452"/>
      <c r="JLD76" s="452"/>
      <c r="JLE76" s="452"/>
      <c r="JLF76" s="453"/>
      <c r="JLG76" s="452"/>
      <c r="JLH76" s="452"/>
      <c r="JLJ76" s="452"/>
      <c r="JLK76" s="452"/>
      <c r="JLL76" s="453"/>
      <c r="JLM76" s="452"/>
      <c r="JLN76" s="452"/>
      <c r="JLP76" s="452"/>
      <c r="JLQ76" s="452"/>
      <c r="JLR76" s="453"/>
      <c r="JLS76" s="452"/>
      <c r="JLT76" s="452"/>
      <c r="JLV76" s="452"/>
      <c r="JLW76" s="452"/>
      <c r="JLX76" s="453"/>
      <c r="JLY76" s="452"/>
      <c r="JLZ76" s="452"/>
      <c r="JMB76" s="452"/>
      <c r="JMC76" s="452"/>
      <c r="JMD76" s="453"/>
      <c r="JME76" s="452"/>
      <c r="JMF76" s="452"/>
      <c r="JMH76" s="452"/>
      <c r="JMI76" s="452"/>
      <c r="JMJ76" s="453"/>
      <c r="JMK76" s="452"/>
      <c r="JML76" s="452"/>
      <c r="JMN76" s="452"/>
      <c r="JMO76" s="452"/>
      <c r="JMP76" s="453"/>
      <c r="JMQ76" s="452"/>
      <c r="JMR76" s="452"/>
      <c r="JMT76" s="452"/>
      <c r="JMU76" s="452"/>
      <c r="JMV76" s="453"/>
      <c r="JMW76" s="452"/>
      <c r="JMX76" s="452"/>
      <c r="JMZ76" s="452"/>
      <c r="JNA76" s="452"/>
      <c r="JNB76" s="453"/>
      <c r="JNC76" s="452"/>
      <c r="JND76" s="452"/>
      <c r="JNF76" s="452"/>
      <c r="JNG76" s="452"/>
      <c r="JNH76" s="453"/>
      <c r="JNI76" s="452"/>
      <c r="JNJ76" s="452"/>
      <c r="JNL76" s="452"/>
      <c r="JNM76" s="452"/>
      <c r="JNN76" s="453"/>
      <c r="JNO76" s="452"/>
      <c r="JNP76" s="452"/>
      <c r="JNR76" s="452"/>
      <c r="JNS76" s="452"/>
      <c r="JNT76" s="453"/>
      <c r="JNU76" s="452"/>
      <c r="JNV76" s="452"/>
      <c r="JNX76" s="452"/>
      <c r="JNY76" s="452"/>
      <c r="JNZ76" s="453"/>
      <c r="JOA76" s="452"/>
      <c r="JOB76" s="452"/>
      <c r="JOD76" s="452"/>
      <c r="JOE76" s="452"/>
      <c r="JOF76" s="453"/>
      <c r="JOG76" s="452"/>
      <c r="JOH76" s="452"/>
      <c r="JOJ76" s="452"/>
      <c r="JOK76" s="452"/>
      <c r="JOL76" s="453"/>
      <c r="JOM76" s="452"/>
      <c r="JON76" s="452"/>
      <c r="JOP76" s="452"/>
      <c r="JOQ76" s="452"/>
      <c r="JOR76" s="453"/>
      <c r="JOS76" s="452"/>
      <c r="JOT76" s="452"/>
      <c r="JOV76" s="452"/>
      <c r="JOW76" s="452"/>
      <c r="JOX76" s="453"/>
      <c r="JOY76" s="452"/>
      <c r="JOZ76" s="452"/>
      <c r="JPB76" s="452"/>
      <c r="JPC76" s="452"/>
      <c r="JPD76" s="453"/>
      <c r="JPE76" s="452"/>
      <c r="JPF76" s="452"/>
      <c r="JPH76" s="452"/>
      <c r="JPI76" s="452"/>
      <c r="JPJ76" s="453"/>
      <c r="JPK76" s="452"/>
      <c r="JPL76" s="452"/>
      <c r="JPN76" s="452"/>
      <c r="JPO76" s="452"/>
      <c r="JPP76" s="453"/>
      <c r="JPQ76" s="452"/>
      <c r="JPR76" s="452"/>
      <c r="JPT76" s="452"/>
      <c r="JPU76" s="452"/>
      <c r="JPV76" s="453"/>
      <c r="JPW76" s="452"/>
      <c r="JPX76" s="452"/>
      <c r="JPZ76" s="452"/>
      <c r="JQA76" s="452"/>
      <c r="JQB76" s="453"/>
      <c r="JQC76" s="452"/>
      <c r="JQD76" s="452"/>
      <c r="JQF76" s="452"/>
      <c r="JQG76" s="452"/>
      <c r="JQH76" s="453"/>
      <c r="JQI76" s="452"/>
      <c r="JQJ76" s="452"/>
      <c r="JQL76" s="452"/>
      <c r="JQM76" s="452"/>
      <c r="JQN76" s="453"/>
      <c r="JQO76" s="452"/>
      <c r="JQP76" s="452"/>
      <c r="JQR76" s="452"/>
      <c r="JQS76" s="452"/>
      <c r="JQT76" s="453"/>
      <c r="JQU76" s="452"/>
      <c r="JQV76" s="452"/>
      <c r="JQX76" s="452"/>
      <c r="JQY76" s="452"/>
      <c r="JQZ76" s="453"/>
      <c r="JRA76" s="452"/>
      <c r="JRB76" s="452"/>
      <c r="JRD76" s="452"/>
      <c r="JRE76" s="452"/>
      <c r="JRF76" s="453"/>
      <c r="JRG76" s="452"/>
      <c r="JRH76" s="452"/>
      <c r="JRJ76" s="452"/>
      <c r="JRK76" s="452"/>
      <c r="JRL76" s="453"/>
      <c r="JRM76" s="452"/>
      <c r="JRN76" s="452"/>
      <c r="JRP76" s="452"/>
      <c r="JRQ76" s="452"/>
      <c r="JRR76" s="453"/>
      <c r="JRS76" s="452"/>
      <c r="JRT76" s="452"/>
      <c r="JRV76" s="452"/>
      <c r="JRW76" s="452"/>
      <c r="JRX76" s="453"/>
      <c r="JRY76" s="452"/>
      <c r="JRZ76" s="452"/>
      <c r="JSB76" s="452"/>
      <c r="JSC76" s="452"/>
      <c r="JSD76" s="453"/>
      <c r="JSE76" s="452"/>
      <c r="JSF76" s="452"/>
      <c r="JSH76" s="452"/>
      <c r="JSI76" s="452"/>
      <c r="JSJ76" s="453"/>
      <c r="JSK76" s="452"/>
      <c r="JSL76" s="452"/>
      <c r="JSN76" s="452"/>
      <c r="JSO76" s="452"/>
      <c r="JSP76" s="453"/>
      <c r="JSQ76" s="452"/>
      <c r="JSR76" s="452"/>
      <c r="JST76" s="452"/>
      <c r="JSU76" s="452"/>
      <c r="JSV76" s="453"/>
      <c r="JSW76" s="452"/>
      <c r="JSX76" s="452"/>
      <c r="JSZ76" s="452"/>
      <c r="JTA76" s="452"/>
      <c r="JTB76" s="453"/>
      <c r="JTC76" s="452"/>
      <c r="JTD76" s="452"/>
      <c r="JTF76" s="452"/>
      <c r="JTG76" s="452"/>
      <c r="JTH76" s="453"/>
      <c r="JTI76" s="452"/>
      <c r="JTJ76" s="452"/>
      <c r="JTL76" s="452"/>
      <c r="JTM76" s="452"/>
      <c r="JTN76" s="453"/>
      <c r="JTO76" s="452"/>
      <c r="JTP76" s="452"/>
      <c r="JTR76" s="452"/>
      <c r="JTS76" s="452"/>
      <c r="JTT76" s="453"/>
      <c r="JTU76" s="452"/>
      <c r="JTV76" s="452"/>
      <c r="JTX76" s="452"/>
      <c r="JTY76" s="452"/>
      <c r="JTZ76" s="453"/>
      <c r="JUA76" s="452"/>
      <c r="JUB76" s="452"/>
      <c r="JUD76" s="452"/>
      <c r="JUE76" s="452"/>
      <c r="JUF76" s="453"/>
      <c r="JUG76" s="452"/>
      <c r="JUH76" s="452"/>
      <c r="JUJ76" s="452"/>
      <c r="JUK76" s="452"/>
      <c r="JUL76" s="453"/>
      <c r="JUM76" s="452"/>
      <c r="JUN76" s="452"/>
      <c r="JUP76" s="452"/>
      <c r="JUQ76" s="452"/>
      <c r="JUR76" s="453"/>
      <c r="JUS76" s="452"/>
      <c r="JUT76" s="452"/>
      <c r="JUV76" s="452"/>
      <c r="JUW76" s="452"/>
      <c r="JUX76" s="453"/>
      <c r="JUY76" s="452"/>
      <c r="JUZ76" s="452"/>
      <c r="JVB76" s="452"/>
      <c r="JVC76" s="452"/>
      <c r="JVD76" s="453"/>
      <c r="JVE76" s="452"/>
      <c r="JVF76" s="452"/>
      <c r="JVH76" s="452"/>
      <c r="JVI76" s="452"/>
      <c r="JVJ76" s="453"/>
      <c r="JVK76" s="452"/>
      <c r="JVL76" s="452"/>
      <c r="JVN76" s="452"/>
      <c r="JVO76" s="452"/>
      <c r="JVP76" s="453"/>
      <c r="JVQ76" s="452"/>
      <c r="JVR76" s="452"/>
      <c r="JVT76" s="452"/>
      <c r="JVU76" s="452"/>
      <c r="JVV76" s="453"/>
      <c r="JVW76" s="452"/>
      <c r="JVX76" s="452"/>
      <c r="JVZ76" s="452"/>
      <c r="JWA76" s="452"/>
      <c r="JWB76" s="453"/>
      <c r="JWC76" s="452"/>
      <c r="JWD76" s="452"/>
      <c r="JWF76" s="452"/>
      <c r="JWG76" s="452"/>
      <c r="JWH76" s="453"/>
      <c r="JWI76" s="452"/>
      <c r="JWJ76" s="452"/>
      <c r="JWL76" s="452"/>
      <c r="JWM76" s="452"/>
      <c r="JWN76" s="453"/>
      <c r="JWO76" s="452"/>
      <c r="JWP76" s="452"/>
      <c r="JWR76" s="452"/>
      <c r="JWS76" s="452"/>
      <c r="JWT76" s="453"/>
      <c r="JWU76" s="452"/>
      <c r="JWV76" s="452"/>
      <c r="JWX76" s="452"/>
      <c r="JWY76" s="452"/>
      <c r="JWZ76" s="453"/>
      <c r="JXA76" s="452"/>
      <c r="JXB76" s="452"/>
      <c r="JXD76" s="452"/>
      <c r="JXE76" s="452"/>
      <c r="JXF76" s="453"/>
      <c r="JXG76" s="452"/>
      <c r="JXH76" s="452"/>
      <c r="JXJ76" s="452"/>
      <c r="JXK76" s="452"/>
      <c r="JXL76" s="453"/>
      <c r="JXM76" s="452"/>
      <c r="JXN76" s="452"/>
      <c r="JXP76" s="452"/>
      <c r="JXQ76" s="452"/>
      <c r="JXR76" s="453"/>
      <c r="JXS76" s="452"/>
      <c r="JXT76" s="452"/>
      <c r="JXV76" s="452"/>
      <c r="JXW76" s="452"/>
      <c r="JXX76" s="453"/>
      <c r="JXY76" s="452"/>
      <c r="JXZ76" s="452"/>
      <c r="JYB76" s="452"/>
      <c r="JYC76" s="452"/>
      <c r="JYD76" s="453"/>
      <c r="JYE76" s="452"/>
      <c r="JYF76" s="452"/>
      <c r="JYH76" s="452"/>
      <c r="JYI76" s="452"/>
      <c r="JYJ76" s="453"/>
      <c r="JYK76" s="452"/>
      <c r="JYL76" s="452"/>
      <c r="JYN76" s="452"/>
      <c r="JYO76" s="452"/>
      <c r="JYP76" s="453"/>
      <c r="JYQ76" s="452"/>
      <c r="JYR76" s="452"/>
      <c r="JYT76" s="452"/>
      <c r="JYU76" s="452"/>
      <c r="JYV76" s="453"/>
      <c r="JYW76" s="452"/>
      <c r="JYX76" s="452"/>
      <c r="JYZ76" s="452"/>
      <c r="JZA76" s="452"/>
      <c r="JZB76" s="453"/>
      <c r="JZC76" s="452"/>
      <c r="JZD76" s="452"/>
      <c r="JZF76" s="452"/>
      <c r="JZG76" s="452"/>
      <c r="JZH76" s="453"/>
      <c r="JZI76" s="452"/>
      <c r="JZJ76" s="452"/>
      <c r="JZL76" s="452"/>
      <c r="JZM76" s="452"/>
      <c r="JZN76" s="453"/>
      <c r="JZO76" s="452"/>
      <c r="JZP76" s="452"/>
      <c r="JZR76" s="452"/>
      <c r="JZS76" s="452"/>
      <c r="JZT76" s="453"/>
      <c r="JZU76" s="452"/>
      <c r="JZV76" s="452"/>
      <c r="JZX76" s="452"/>
      <c r="JZY76" s="452"/>
      <c r="JZZ76" s="453"/>
      <c r="KAA76" s="452"/>
      <c r="KAB76" s="452"/>
      <c r="KAD76" s="452"/>
      <c r="KAE76" s="452"/>
      <c r="KAF76" s="453"/>
      <c r="KAG76" s="452"/>
      <c r="KAH76" s="452"/>
      <c r="KAJ76" s="452"/>
      <c r="KAK76" s="452"/>
      <c r="KAL76" s="453"/>
      <c r="KAM76" s="452"/>
      <c r="KAN76" s="452"/>
      <c r="KAP76" s="452"/>
      <c r="KAQ76" s="452"/>
      <c r="KAR76" s="453"/>
      <c r="KAS76" s="452"/>
      <c r="KAT76" s="452"/>
      <c r="KAV76" s="452"/>
      <c r="KAW76" s="452"/>
      <c r="KAX76" s="453"/>
      <c r="KAY76" s="452"/>
      <c r="KAZ76" s="452"/>
      <c r="KBB76" s="452"/>
      <c r="KBC76" s="452"/>
      <c r="KBD76" s="453"/>
      <c r="KBE76" s="452"/>
      <c r="KBF76" s="452"/>
      <c r="KBH76" s="452"/>
      <c r="KBI76" s="452"/>
      <c r="KBJ76" s="453"/>
      <c r="KBK76" s="452"/>
      <c r="KBL76" s="452"/>
      <c r="KBN76" s="452"/>
      <c r="KBO76" s="452"/>
      <c r="KBP76" s="453"/>
      <c r="KBQ76" s="452"/>
      <c r="KBR76" s="452"/>
      <c r="KBT76" s="452"/>
      <c r="KBU76" s="452"/>
      <c r="KBV76" s="453"/>
      <c r="KBW76" s="452"/>
      <c r="KBX76" s="452"/>
      <c r="KBZ76" s="452"/>
      <c r="KCA76" s="452"/>
      <c r="KCB76" s="453"/>
      <c r="KCC76" s="452"/>
      <c r="KCD76" s="452"/>
      <c r="KCF76" s="452"/>
      <c r="KCG76" s="452"/>
      <c r="KCH76" s="453"/>
      <c r="KCI76" s="452"/>
      <c r="KCJ76" s="452"/>
      <c r="KCL76" s="452"/>
      <c r="KCM76" s="452"/>
      <c r="KCN76" s="453"/>
      <c r="KCO76" s="452"/>
      <c r="KCP76" s="452"/>
      <c r="KCR76" s="452"/>
      <c r="KCS76" s="452"/>
      <c r="KCT76" s="453"/>
      <c r="KCU76" s="452"/>
      <c r="KCV76" s="452"/>
      <c r="KCX76" s="452"/>
      <c r="KCY76" s="452"/>
      <c r="KCZ76" s="453"/>
      <c r="KDA76" s="452"/>
      <c r="KDB76" s="452"/>
      <c r="KDD76" s="452"/>
      <c r="KDE76" s="452"/>
      <c r="KDF76" s="453"/>
      <c r="KDG76" s="452"/>
      <c r="KDH76" s="452"/>
      <c r="KDJ76" s="452"/>
      <c r="KDK76" s="452"/>
      <c r="KDL76" s="453"/>
      <c r="KDM76" s="452"/>
      <c r="KDN76" s="452"/>
      <c r="KDP76" s="452"/>
      <c r="KDQ76" s="452"/>
      <c r="KDR76" s="453"/>
      <c r="KDS76" s="452"/>
      <c r="KDT76" s="452"/>
      <c r="KDV76" s="452"/>
      <c r="KDW76" s="452"/>
      <c r="KDX76" s="453"/>
      <c r="KDY76" s="452"/>
      <c r="KDZ76" s="452"/>
      <c r="KEB76" s="452"/>
      <c r="KEC76" s="452"/>
      <c r="KED76" s="453"/>
      <c r="KEE76" s="452"/>
      <c r="KEF76" s="452"/>
      <c r="KEH76" s="452"/>
      <c r="KEI76" s="452"/>
      <c r="KEJ76" s="453"/>
      <c r="KEK76" s="452"/>
      <c r="KEL76" s="452"/>
      <c r="KEN76" s="452"/>
      <c r="KEO76" s="452"/>
      <c r="KEP76" s="453"/>
      <c r="KEQ76" s="452"/>
      <c r="KER76" s="452"/>
      <c r="KET76" s="452"/>
      <c r="KEU76" s="452"/>
      <c r="KEV76" s="453"/>
      <c r="KEW76" s="452"/>
      <c r="KEX76" s="452"/>
      <c r="KEZ76" s="452"/>
      <c r="KFA76" s="452"/>
      <c r="KFB76" s="453"/>
      <c r="KFC76" s="452"/>
      <c r="KFD76" s="452"/>
      <c r="KFF76" s="452"/>
      <c r="KFG76" s="452"/>
      <c r="KFH76" s="453"/>
      <c r="KFI76" s="452"/>
      <c r="KFJ76" s="452"/>
      <c r="KFL76" s="452"/>
      <c r="KFM76" s="452"/>
      <c r="KFN76" s="453"/>
      <c r="KFO76" s="452"/>
      <c r="KFP76" s="452"/>
      <c r="KFR76" s="452"/>
      <c r="KFS76" s="452"/>
      <c r="KFT76" s="453"/>
      <c r="KFU76" s="452"/>
      <c r="KFV76" s="452"/>
      <c r="KFX76" s="452"/>
      <c r="KFY76" s="452"/>
      <c r="KFZ76" s="453"/>
      <c r="KGA76" s="452"/>
      <c r="KGB76" s="452"/>
      <c r="KGD76" s="452"/>
      <c r="KGE76" s="452"/>
      <c r="KGF76" s="453"/>
      <c r="KGG76" s="452"/>
      <c r="KGH76" s="452"/>
      <c r="KGJ76" s="452"/>
      <c r="KGK76" s="452"/>
      <c r="KGL76" s="453"/>
      <c r="KGM76" s="452"/>
      <c r="KGN76" s="452"/>
      <c r="KGP76" s="452"/>
      <c r="KGQ76" s="452"/>
      <c r="KGR76" s="453"/>
      <c r="KGS76" s="452"/>
      <c r="KGT76" s="452"/>
      <c r="KGV76" s="452"/>
      <c r="KGW76" s="452"/>
      <c r="KGX76" s="453"/>
      <c r="KGY76" s="452"/>
      <c r="KGZ76" s="452"/>
      <c r="KHB76" s="452"/>
      <c r="KHC76" s="452"/>
      <c r="KHD76" s="453"/>
      <c r="KHE76" s="452"/>
      <c r="KHF76" s="452"/>
      <c r="KHH76" s="452"/>
      <c r="KHI76" s="452"/>
      <c r="KHJ76" s="453"/>
      <c r="KHK76" s="452"/>
      <c r="KHL76" s="452"/>
      <c r="KHN76" s="452"/>
      <c r="KHO76" s="452"/>
      <c r="KHP76" s="453"/>
      <c r="KHQ76" s="452"/>
      <c r="KHR76" s="452"/>
      <c r="KHT76" s="452"/>
      <c r="KHU76" s="452"/>
      <c r="KHV76" s="453"/>
      <c r="KHW76" s="452"/>
      <c r="KHX76" s="452"/>
      <c r="KHZ76" s="452"/>
      <c r="KIA76" s="452"/>
      <c r="KIB76" s="453"/>
      <c r="KIC76" s="452"/>
      <c r="KID76" s="452"/>
      <c r="KIF76" s="452"/>
      <c r="KIG76" s="452"/>
      <c r="KIH76" s="453"/>
      <c r="KII76" s="452"/>
      <c r="KIJ76" s="452"/>
      <c r="KIL76" s="452"/>
      <c r="KIM76" s="452"/>
      <c r="KIN76" s="453"/>
      <c r="KIO76" s="452"/>
      <c r="KIP76" s="452"/>
      <c r="KIR76" s="452"/>
      <c r="KIS76" s="452"/>
      <c r="KIT76" s="453"/>
      <c r="KIU76" s="452"/>
      <c r="KIV76" s="452"/>
      <c r="KIX76" s="452"/>
      <c r="KIY76" s="452"/>
      <c r="KIZ76" s="453"/>
      <c r="KJA76" s="452"/>
      <c r="KJB76" s="452"/>
      <c r="KJD76" s="452"/>
      <c r="KJE76" s="452"/>
      <c r="KJF76" s="453"/>
      <c r="KJG76" s="452"/>
      <c r="KJH76" s="452"/>
      <c r="KJJ76" s="452"/>
      <c r="KJK76" s="452"/>
      <c r="KJL76" s="453"/>
      <c r="KJM76" s="452"/>
      <c r="KJN76" s="452"/>
      <c r="KJP76" s="452"/>
      <c r="KJQ76" s="452"/>
      <c r="KJR76" s="453"/>
      <c r="KJS76" s="452"/>
      <c r="KJT76" s="452"/>
      <c r="KJV76" s="452"/>
      <c r="KJW76" s="452"/>
      <c r="KJX76" s="453"/>
      <c r="KJY76" s="452"/>
      <c r="KJZ76" s="452"/>
      <c r="KKB76" s="452"/>
      <c r="KKC76" s="452"/>
      <c r="KKD76" s="453"/>
      <c r="KKE76" s="452"/>
      <c r="KKF76" s="452"/>
      <c r="KKH76" s="452"/>
      <c r="KKI76" s="452"/>
      <c r="KKJ76" s="453"/>
      <c r="KKK76" s="452"/>
      <c r="KKL76" s="452"/>
      <c r="KKN76" s="452"/>
      <c r="KKO76" s="452"/>
      <c r="KKP76" s="453"/>
      <c r="KKQ76" s="452"/>
      <c r="KKR76" s="452"/>
      <c r="KKT76" s="452"/>
      <c r="KKU76" s="452"/>
      <c r="KKV76" s="453"/>
      <c r="KKW76" s="452"/>
      <c r="KKX76" s="452"/>
      <c r="KKZ76" s="452"/>
      <c r="KLA76" s="452"/>
      <c r="KLB76" s="453"/>
      <c r="KLC76" s="452"/>
      <c r="KLD76" s="452"/>
      <c r="KLF76" s="452"/>
      <c r="KLG76" s="452"/>
      <c r="KLH76" s="453"/>
      <c r="KLI76" s="452"/>
      <c r="KLJ76" s="452"/>
      <c r="KLL76" s="452"/>
      <c r="KLM76" s="452"/>
      <c r="KLN76" s="453"/>
      <c r="KLO76" s="452"/>
      <c r="KLP76" s="452"/>
      <c r="KLR76" s="452"/>
      <c r="KLS76" s="452"/>
      <c r="KLT76" s="453"/>
      <c r="KLU76" s="452"/>
      <c r="KLV76" s="452"/>
      <c r="KLX76" s="452"/>
      <c r="KLY76" s="452"/>
      <c r="KLZ76" s="453"/>
      <c r="KMA76" s="452"/>
      <c r="KMB76" s="452"/>
      <c r="KMD76" s="452"/>
      <c r="KME76" s="452"/>
      <c r="KMF76" s="453"/>
      <c r="KMG76" s="452"/>
      <c r="KMH76" s="452"/>
      <c r="KMJ76" s="452"/>
      <c r="KMK76" s="452"/>
      <c r="KML76" s="453"/>
      <c r="KMM76" s="452"/>
      <c r="KMN76" s="452"/>
      <c r="KMP76" s="452"/>
      <c r="KMQ76" s="452"/>
      <c r="KMR76" s="453"/>
      <c r="KMS76" s="452"/>
      <c r="KMT76" s="452"/>
      <c r="KMV76" s="452"/>
      <c r="KMW76" s="452"/>
      <c r="KMX76" s="453"/>
      <c r="KMY76" s="452"/>
      <c r="KMZ76" s="452"/>
      <c r="KNB76" s="452"/>
      <c r="KNC76" s="452"/>
      <c r="KND76" s="453"/>
      <c r="KNE76" s="452"/>
      <c r="KNF76" s="452"/>
      <c r="KNH76" s="452"/>
      <c r="KNI76" s="452"/>
      <c r="KNJ76" s="453"/>
      <c r="KNK76" s="452"/>
      <c r="KNL76" s="452"/>
      <c r="KNN76" s="452"/>
      <c r="KNO76" s="452"/>
      <c r="KNP76" s="453"/>
      <c r="KNQ76" s="452"/>
      <c r="KNR76" s="452"/>
      <c r="KNT76" s="452"/>
      <c r="KNU76" s="452"/>
      <c r="KNV76" s="453"/>
      <c r="KNW76" s="452"/>
      <c r="KNX76" s="452"/>
      <c r="KNZ76" s="452"/>
      <c r="KOA76" s="452"/>
      <c r="KOB76" s="453"/>
      <c r="KOC76" s="452"/>
      <c r="KOD76" s="452"/>
      <c r="KOF76" s="452"/>
      <c r="KOG76" s="452"/>
      <c r="KOH76" s="453"/>
      <c r="KOI76" s="452"/>
      <c r="KOJ76" s="452"/>
      <c r="KOL76" s="452"/>
      <c r="KOM76" s="452"/>
      <c r="KON76" s="453"/>
      <c r="KOO76" s="452"/>
      <c r="KOP76" s="452"/>
      <c r="KOR76" s="452"/>
      <c r="KOS76" s="452"/>
      <c r="KOT76" s="453"/>
      <c r="KOU76" s="452"/>
      <c r="KOV76" s="452"/>
      <c r="KOX76" s="452"/>
      <c r="KOY76" s="452"/>
      <c r="KOZ76" s="453"/>
      <c r="KPA76" s="452"/>
      <c r="KPB76" s="452"/>
      <c r="KPD76" s="452"/>
      <c r="KPE76" s="452"/>
      <c r="KPF76" s="453"/>
      <c r="KPG76" s="452"/>
      <c r="KPH76" s="452"/>
      <c r="KPJ76" s="452"/>
      <c r="KPK76" s="452"/>
      <c r="KPL76" s="453"/>
      <c r="KPM76" s="452"/>
      <c r="KPN76" s="452"/>
      <c r="KPP76" s="452"/>
      <c r="KPQ76" s="452"/>
      <c r="KPR76" s="453"/>
      <c r="KPS76" s="452"/>
      <c r="KPT76" s="452"/>
      <c r="KPV76" s="452"/>
      <c r="KPW76" s="452"/>
      <c r="KPX76" s="453"/>
      <c r="KPY76" s="452"/>
      <c r="KPZ76" s="452"/>
      <c r="KQB76" s="452"/>
      <c r="KQC76" s="452"/>
      <c r="KQD76" s="453"/>
      <c r="KQE76" s="452"/>
      <c r="KQF76" s="452"/>
      <c r="KQH76" s="452"/>
      <c r="KQI76" s="452"/>
      <c r="KQJ76" s="453"/>
      <c r="KQK76" s="452"/>
      <c r="KQL76" s="452"/>
      <c r="KQN76" s="452"/>
      <c r="KQO76" s="452"/>
      <c r="KQP76" s="453"/>
      <c r="KQQ76" s="452"/>
      <c r="KQR76" s="452"/>
      <c r="KQT76" s="452"/>
      <c r="KQU76" s="452"/>
      <c r="KQV76" s="453"/>
      <c r="KQW76" s="452"/>
      <c r="KQX76" s="452"/>
      <c r="KQZ76" s="452"/>
      <c r="KRA76" s="452"/>
      <c r="KRB76" s="453"/>
      <c r="KRC76" s="452"/>
      <c r="KRD76" s="452"/>
      <c r="KRF76" s="452"/>
      <c r="KRG76" s="452"/>
      <c r="KRH76" s="453"/>
      <c r="KRI76" s="452"/>
      <c r="KRJ76" s="452"/>
      <c r="KRL76" s="452"/>
      <c r="KRM76" s="452"/>
      <c r="KRN76" s="453"/>
      <c r="KRO76" s="452"/>
      <c r="KRP76" s="452"/>
      <c r="KRR76" s="452"/>
      <c r="KRS76" s="452"/>
      <c r="KRT76" s="453"/>
      <c r="KRU76" s="452"/>
      <c r="KRV76" s="452"/>
      <c r="KRX76" s="452"/>
      <c r="KRY76" s="452"/>
      <c r="KRZ76" s="453"/>
      <c r="KSA76" s="452"/>
      <c r="KSB76" s="452"/>
      <c r="KSD76" s="452"/>
      <c r="KSE76" s="452"/>
      <c r="KSF76" s="453"/>
      <c r="KSG76" s="452"/>
      <c r="KSH76" s="452"/>
      <c r="KSJ76" s="452"/>
      <c r="KSK76" s="452"/>
      <c r="KSL76" s="453"/>
      <c r="KSM76" s="452"/>
      <c r="KSN76" s="452"/>
      <c r="KSP76" s="452"/>
      <c r="KSQ76" s="452"/>
      <c r="KSR76" s="453"/>
      <c r="KSS76" s="452"/>
      <c r="KST76" s="452"/>
      <c r="KSV76" s="452"/>
      <c r="KSW76" s="452"/>
      <c r="KSX76" s="453"/>
      <c r="KSY76" s="452"/>
      <c r="KSZ76" s="452"/>
      <c r="KTB76" s="452"/>
      <c r="KTC76" s="452"/>
      <c r="KTD76" s="453"/>
      <c r="KTE76" s="452"/>
      <c r="KTF76" s="452"/>
      <c r="KTH76" s="452"/>
      <c r="KTI76" s="452"/>
      <c r="KTJ76" s="453"/>
      <c r="KTK76" s="452"/>
      <c r="KTL76" s="452"/>
      <c r="KTN76" s="452"/>
      <c r="KTO76" s="452"/>
      <c r="KTP76" s="453"/>
      <c r="KTQ76" s="452"/>
      <c r="KTR76" s="452"/>
      <c r="KTT76" s="452"/>
      <c r="KTU76" s="452"/>
      <c r="KTV76" s="453"/>
      <c r="KTW76" s="452"/>
      <c r="KTX76" s="452"/>
      <c r="KTZ76" s="452"/>
      <c r="KUA76" s="452"/>
      <c r="KUB76" s="453"/>
      <c r="KUC76" s="452"/>
      <c r="KUD76" s="452"/>
      <c r="KUF76" s="452"/>
      <c r="KUG76" s="452"/>
      <c r="KUH76" s="453"/>
      <c r="KUI76" s="452"/>
      <c r="KUJ76" s="452"/>
      <c r="KUL76" s="452"/>
      <c r="KUM76" s="452"/>
      <c r="KUN76" s="453"/>
      <c r="KUO76" s="452"/>
      <c r="KUP76" s="452"/>
      <c r="KUR76" s="452"/>
      <c r="KUS76" s="452"/>
      <c r="KUT76" s="453"/>
      <c r="KUU76" s="452"/>
      <c r="KUV76" s="452"/>
      <c r="KUX76" s="452"/>
      <c r="KUY76" s="452"/>
      <c r="KUZ76" s="453"/>
      <c r="KVA76" s="452"/>
      <c r="KVB76" s="452"/>
      <c r="KVD76" s="452"/>
      <c r="KVE76" s="452"/>
      <c r="KVF76" s="453"/>
      <c r="KVG76" s="452"/>
      <c r="KVH76" s="452"/>
      <c r="KVJ76" s="452"/>
      <c r="KVK76" s="452"/>
      <c r="KVL76" s="453"/>
      <c r="KVM76" s="452"/>
      <c r="KVN76" s="452"/>
      <c r="KVP76" s="452"/>
      <c r="KVQ76" s="452"/>
      <c r="KVR76" s="453"/>
      <c r="KVS76" s="452"/>
      <c r="KVT76" s="452"/>
      <c r="KVV76" s="452"/>
      <c r="KVW76" s="452"/>
      <c r="KVX76" s="453"/>
      <c r="KVY76" s="452"/>
      <c r="KVZ76" s="452"/>
      <c r="KWB76" s="452"/>
      <c r="KWC76" s="452"/>
      <c r="KWD76" s="453"/>
      <c r="KWE76" s="452"/>
      <c r="KWF76" s="452"/>
      <c r="KWH76" s="452"/>
      <c r="KWI76" s="452"/>
      <c r="KWJ76" s="453"/>
      <c r="KWK76" s="452"/>
      <c r="KWL76" s="452"/>
      <c r="KWN76" s="452"/>
      <c r="KWO76" s="452"/>
      <c r="KWP76" s="453"/>
      <c r="KWQ76" s="452"/>
      <c r="KWR76" s="452"/>
      <c r="KWT76" s="452"/>
      <c r="KWU76" s="452"/>
      <c r="KWV76" s="453"/>
      <c r="KWW76" s="452"/>
      <c r="KWX76" s="452"/>
      <c r="KWZ76" s="452"/>
      <c r="KXA76" s="452"/>
      <c r="KXB76" s="453"/>
      <c r="KXC76" s="452"/>
      <c r="KXD76" s="452"/>
      <c r="KXF76" s="452"/>
      <c r="KXG76" s="452"/>
      <c r="KXH76" s="453"/>
      <c r="KXI76" s="452"/>
      <c r="KXJ76" s="452"/>
      <c r="KXL76" s="452"/>
      <c r="KXM76" s="452"/>
      <c r="KXN76" s="453"/>
      <c r="KXO76" s="452"/>
      <c r="KXP76" s="452"/>
      <c r="KXR76" s="452"/>
      <c r="KXS76" s="452"/>
      <c r="KXT76" s="453"/>
      <c r="KXU76" s="452"/>
      <c r="KXV76" s="452"/>
      <c r="KXX76" s="452"/>
      <c r="KXY76" s="452"/>
      <c r="KXZ76" s="453"/>
      <c r="KYA76" s="452"/>
      <c r="KYB76" s="452"/>
      <c r="KYD76" s="452"/>
      <c r="KYE76" s="452"/>
      <c r="KYF76" s="453"/>
      <c r="KYG76" s="452"/>
      <c r="KYH76" s="452"/>
      <c r="KYJ76" s="452"/>
      <c r="KYK76" s="452"/>
      <c r="KYL76" s="453"/>
      <c r="KYM76" s="452"/>
      <c r="KYN76" s="452"/>
      <c r="KYP76" s="452"/>
      <c r="KYQ76" s="452"/>
      <c r="KYR76" s="453"/>
      <c r="KYS76" s="452"/>
      <c r="KYT76" s="452"/>
      <c r="KYV76" s="452"/>
      <c r="KYW76" s="452"/>
      <c r="KYX76" s="453"/>
      <c r="KYY76" s="452"/>
      <c r="KYZ76" s="452"/>
      <c r="KZB76" s="452"/>
      <c r="KZC76" s="452"/>
      <c r="KZD76" s="453"/>
      <c r="KZE76" s="452"/>
      <c r="KZF76" s="452"/>
      <c r="KZH76" s="452"/>
      <c r="KZI76" s="452"/>
      <c r="KZJ76" s="453"/>
      <c r="KZK76" s="452"/>
      <c r="KZL76" s="452"/>
      <c r="KZN76" s="452"/>
      <c r="KZO76" s="452"/>
      <c r="KZP76" s="453"/>
      <c r="KZQ76" s="452"/>
      <c r="KZR76" s="452"/>
      <c r="KZT76" s="452"/>
      <c r="KZU76" s="452"/>
      <c r="KZV76" s="453"/>
      <c r="KZW76" s="452"/>
      <c r="KZX76" s="452"/>
      <c r="KZZ76" s="452"/>
      <c r="LAA76" s="452"/>
      <c r="LAB76" s="453"/>
      <c r="LAC76" s="452"/>
      <c r="LAD76" s="452"/>
      <c r="LAF76" s="452"/>
      <c r="LAG76" s="452"/>
      <c r="LAH76" s="453"/>
      <c r="LAI76" s="452"/>
      <c r="LAJ76" s="452"/>
      <c r="LAL76" s="452"/>
      <c r="LAM76" s="452"/>
      <c r="LAN76" s="453"/>
      <c r="LAO76" s="452"/>
      <c r="LAP76" s="452"/>
      <c r="LAR76" s="452"/>
      <c r="LAS76" s="452"/>
      <c r="LAT76" s="453"/>
      <c r="LAU76" s="452"/>
      <c r="LAV76" s="452"/>
      <c r="LAX76" s="452"/>
      <c r="LAY76" s="452"/>
      <c r="LAZ76" s="453"/>
      <c r="LBA76" s="452"/>
      <c r="LBB76" s="452"/>
      <c r="LBD76" s="452"/>
      <c r="LBE76" s="452"/>
      <c r="LBF76" s="453"/>
      <c r="LBG76" s="452"/>
      <c r="LBH76" s="452"/>
      <c r="LBJ76" s="452"/>
      <c r="LBK76" s="452"/>
      <c r="LBL76" s="453"/>
      <c r="LBM76" s="452"/>
      <c r="LBN76" s="452"/>
      <c r="LBP76" s="452"/>
      <c r="LBQ76" s="452"/>
      <c r="LBR76" s="453"/>
      <c r="LBS76" s="452"/>
      <c r="LBT76" s="452"/>
      <c r="LBV76" s="452"/>
      <c r="LBW76" s="452"/>
      <c r="LBX76" s="453"/>
      <c r="LBY76" s="452"/>
      <c r="LBZ76" s="452"/>
      <c r="LCB76" s="452"/>
      <c r="LCC76" s="452"/>
      <c r="LCD76" s="453"/>
      <c r="LCE76" s="452"/>
      <c r="LCF76" s="452"/>
      <c r="LCH76" s="452"/>
      <c r="LCI76" s="452"/>
      <c r="LCJ76" s="453"/>
      <c r="LCK76" s="452"/>
      <c r="LCL76" s="452"/>
      <c r="LCN76" s="452"/>
      <c r="LCO76" s="452"/>
      <c r="LCP76" s="453"/>
      <c r="LCQ76" s="452"/>
      <c r="LCR76" s="452"/>
      <c r="LCT76" s="452"/>
      <c r="LCU76" s="452"/>
      <c r="LCV76" s="453"/>
      <c r="LCW76" s="452"/>
      <c r="LCX76" s="452"/>
      <c r="LCZ76" s="452"/>
      <c r="LDA76" s="452"/>
      <c r="LDB76" s="453"/>
      <c r="LDC76" s="452"/>
      <c r="LDD76" s="452"/>
      <c r="LDF76" s="452"/>
      <c r="LDG76" s="452"/>
      <c r="LDH76" s="453"/>
      <c r="LDI76" s="452"/>
      <c r="LDJ76" s="452"/>
      <c r="LDL76" s="452"/>
      <c r="LDM76" s="452"/>
      <c r="LDN76" s="453"/>
      <c r="LDO76" s="452"/>
      <c r="LDP76" s="452"/>
      <c r="LDR76" s="452"/>
      <c r="LDS76" s="452"/>
      <c r="LDT76" s="453"/>
      <c r="LDU76" s="452"/>
      <c r="LDV76" s="452"/>
      <c r="LDX76" s="452"/>
      <c r="LDY76" s="452"/>
      <c r="LDZ76" s="453"/>
      <c r="LEA76" s="452"/>
      <c r="LEB76" s="452"/>
      <c r="LED76" s="452"/>
      <c r="LEE76" s="452"/>
      <c r="LEF76" s="453"/>
      <c r="LEG76" s="452"/>
      <c r="LEH76" s="452"/>
      <c r="LEJ76" s="452"/>
      <c r="LEK76" s="452"/>
      <c r="LEL76" s="453"/>
      <c r="LEM76" s="452"/>
      <c r="LEN76" s="452"/>
      <c r="LEP76" s="452"/>
      <c r="LEQ76" s="452"/>
      <c r="LER76" s="453"/>
      <c r="LES76" s="452"/>
      <c r="LET76" s="452"/>
      <c r="LEV76" s="452"/>
      <c r="LEW76" s="452"/>
      <c r="LEX76" s="453"/>
      <c r="LEY76" s="452"/>
      <c r="LEZ76" s="452"/>
      <c r="LFB76" s="452"/>
      <c r="LFC76" s="452"/>
      <c r="LFD76" s="453"/>
      <c r="LFE76" s="452"/>
      <c r="LFF76" s="452"/>
      <c r="LFH76" s="452"/>
      <c r="LFI76" s="452"/>
      <c r="LFJ76" s="453"/>
      <c r="LFK76" s="452"/>
      <c r="LFL76" s="452"/>
      <c r="LFN76" s="452"/>
      <c r="LFO76" s="452"/>
      <c r="LFP76" s="453"/>
      <c r="LFQ76" s="452"/>
      <c r="LFR76" s="452"/>
      <c r="LFT76" s="452"/>
      <c r="LFU76" s="452"/>
      <c r="LFV76" s="453"/>
      <c r="LFW76" s="452"/>
      <c r="LFX76" s="452"/>
      <c r="LFZ76" s="452"/>
      <c r="LGA76" s="452"/>
      <c r="LGB76" s="453"/>
      <c r="LGC76" s="452"/>
      <c r="LGD76" s="452"/>
      <c r="LGF76" s="452"/>
      <c r="LGG76" s="452"/>
      <c r="LGH76" s="453"/>
      <c r="LGI76" s="452"/>
      <c r="LGJ76" s="452"/>
      <c r="LGL76" s="452"/>
      <c r="LGM76" s="452"/>
      <c r="LGN76" s="453"/>
      <c r="LGO76" s="452"/>
      <c r="LGP76" s="452"/>
      <c r="LGR76" s="452"/>
      <c r="LGS76" s="452"/>
      <c r="LGT76" s="453"/>
      <c r="LGU76" s="452"/>
      <c r="LGV76" s="452"/>
      <c r="LGX76" s="452"/>
      <c r="LGY76" s="452"/>
      <c r="LGZ76" s="453"/>
      <c r="LHA76" s="452"/>
      <c r="LHB76" s="452"/>
      <c r="LHD76" s="452"/>
      <c r="LHE76" s="452"/>
      <c r="LHF76" s="453"/>
      <c r="LHG76" s="452"/>
      <c r="LHH76" s="452"/>
      <c r="LHJ76" s="452"/>
      <c r="LHK76" s="452"/>
      <c r="LHL76" s="453"/>
      <c r="LHM76" s="452"/>
      <c r="LHN76" s="452"/>
      <c r="LHP76" s="452"/>
      <c r="LHQ76" s="452"/>
      <c r="LHR76" s="453"/>
      <c r="LHS76" s="452"/>
      <c r="LHT76" s="452"/>
      <c r="LHV76" s="452"/>
      <c r="LHW76" s="452"/>
      <c r="LHX76" s="453"/>
      <c r="LHY76" s="452"/>
      <c r="LHZ76" s="452"/>
      <c r="LIB76" s="452"/>
      <c r="LIC76" s="452"/>
      <c r="LID76" s="453"/>
      <c r="LIE76" s="452"/>
      <c r="LIF76" s="452"/>
      <c r="LIH76" s="452"/>
      <c r="LII76" s="452"/>
      <c r="LIJ76" s="453"/>
      <c r="LIK76" s="452"/>
      <c r="LIL76" s="452"/>
      <c r="LIN76" s="452"/>
      <c r="LIO76" s="452"/>
      <c r="LIP76" s="453"/>
      <c r="LIQ76" s="452"/>
      <c r="LIR76" s="452"/>
      <c r="LIT76" s="452"/>
      <c r="LIU76" s="452"/>
      <c r="LIV76" s="453"/>
      <c r="LIW76" s="452"/>
      <c r="LIX76" s="452"/>
      <c r="LIZ76" s="452"/>
      <c r="LJA76" s="452"/>
      <c r="LJB76" s="453"/>
      <c r="LJC76" s="452"/>
      <c r="LJD76" s="452"/>
      <c r="LJF76" s="452"/>
      <c r="LJG76" s="452"/>
      <c r="LJH76" s="453"/>
      <c r="LJI76" s="452"/>
      <c r="LJJ76" s="452"/>
      <c r="LJL76" s="452"/>
      <c r="LJM76" s="452"/>
      <c r="LJN76" s="453"/>
      <c r="LJO76" s="452"/>
      <c r="LJP76" s="452"/>
      <c r="LJR76" s="452"/>
      <c r="LJS76" s="452"/>
      <c r="LJT76" s="453"/>
      <c r="LJU76" s="452"/>
      <c r="LJV76" s="452"/>
      <c r="LJX76" s="452"/>
      <c r="LJY76" s="452"/>
      <c r="LJZ76" s="453"/>
      <c r="LKA76" s="452"/>
      <c r="LKB76" s="452"/>
      <c r="LKD76" s="452"/>
      <c r="LKE76" s="452"/>
      <c r="LKF76" s="453"/>
      <c r="LKG76" s="452"/>
      <c r="LKH76" s="452"/>
      <c r="LKJ76" s="452"/>
      <c r="LKK76" s="452"/>
      <c r="LKL76" s="453"/>
      <c r="LKM76" s="452"/>
      <c r="LKN76" s="452"/>
      <c r="LKP76" s="452"/>
      <c r="LKQ76" s="452"/>
      <c r="LKR76" s="453"/>
      <c r="LKS76" s="452"/>
      <c r="LKT76" s="452"/>
      <c r="LKV76" s="452"/>
      <c r="LKW76" s="452"/>
      <c r="LKX76" s="453"/>
      <c r="LKY76" s="452"/>
      <c r="LKZ76" s="452"/>
      <c r="LLB76" s="452"/>
      <c r="LLC76" s="452"/>
      <c r="LLD76" s="453"/>
      <c r="LLE76" s="452"/>
      <c r="LLF76" s="452"/>
      <c r="LLH76" s="452"/>
      <c r="LLI76" s="452"/>
      <c r="LLJ76" s="453"/>
      <c r="LLK76" s="452"/>
      <c r="LLL76" s="452"/>
      <c r="LLN76" s="452"/>
      <c r="LLO76" s="452"/>
      <c r="LLP76" s="453"/>
      <c r="LLQ76" s="452"/>
      <c r="LLR76" s="452"/>
      <c r="LLT76" s="452"/>
      <c r="LLU76" s="452"/>
      <c r="LLV76" s="453"/>
      <c r="LLW76" s="452"/>
      <c r="LLX76" s="452"/>
      <c r="LLZ76" s="452"/>
      <c r="LMA76" s="452"/>
      <c r="LMB76" s="453"/>
      <c r="LMC76" s="452"/>
      <c r="LMD76" s="452"/>
      <c r="LMF76" s="452"/>
      <c r="LMG76" s="452"/>
      <c r="LMH76" s="453"/>
      <c r="LMI76" s="452"/>
      <c r="LMJ76" s="452"/>
      <c r="LML76" s="452"/>
      <c r="LMM76" s="452"/>
      <c r="LMN76" s="453"/>
      <c r="LMO76" s="452"/>
      <c r="LMP76" s="452"/>
      <c r="LMR76" s="452"/>
      <c r="LMS76" s="452"/>
      <c r="LMT76" s="453"/>
      <c r="LMU76" s="452"/>
      <c r="LMV76" s="452"/>
      <c r="LMX76" s="452"/>
      <c r="LMY76" s="452"/>
      <c r="LMZ76" s="453"/>
      <c r="LNA76" s="452"/>
      <c r="LNB76" s="452"/>
      <c r="LND76" s="452"/>
      <c r="LNE76" s="452"/>
      <c r="LNF76" s="453"/>
      <c r="LNG76" s="452"/>
      <c r="LNH76" s="452"/>
      <c r="LNJ76" s="452"/>
      <c r="LNK76" s="452"/>
      <c r="LNL76" s="453"/>
      <c r="LNM76" s="452"/>
      <c r="LNN76" s="452"/>
      <c r="LNP76" s="452"/>
      <c r="LNQ76" s="452"/>
      <c r="LNR76" s="453"/>
      <c r="LNS76" s="452"/>
      <c r="LNT76" s="452"/>
      <c r="LNV76" s="452"/>
      <c r="LNW76" s="452"/>
      <c r="LNX76" s="453"/>
      <c r="LNY76" s="452"/>
      <c r="LNZ76" s="452"/>
      <c r="LOB76" s="452"/>
      <c r="LOC76" s="452"/>
      <c r="LOD76" s="453"/>
      <c r="LOE76" s="452"/>
      <c r="LOF76" s="452"/>
      <c r="LOH76" s="452"/>
      <c r="LOI76" s="452"/>
      <c r="LOJ76" s="453"/>
      <c r="LOK76" s="452"/>
      <c r="LOL76" s="452"/>
      <c r="LON76" s="452"/>
      <c r="LOO76" s="452"/>
      <c r="LOP76" s="453"/>
      <c r="LOQ76" s="452"/>
      <c r="LOR76" s="452"/>
      <c r="LOT76" s="452"/>
      <c r="LOU76" s="452"/>
      <c r="LOV76" s="453"/>
      <c r="LOW76" s="452"/>
      <c r="LOX76" s="452"/>
      <c r="LOZ76" s="452"/>
      <c r="LPA76" s="452"/>
      <c r="LPB76" s="453"/>
      <c r="LPC76" s="452"/>
      <c r="LPD76" s="452"/>
      <c r="LPF76" s="452"/>
      <c r="LPG76" s="452"/>
      <c r="LPH76" s="453"/>
      <c r="LPI76" s="452"/>
      <c r="LPJ76" s="452"/>
      <c r="LPL76" s="452"/>
      <c r="LPM76" s="452"/>
      <c r="LPN76" s="453"/>
      <c r="LPO76" s="452"/>
      <c r="LPP76" s="452"/>
      <c r="LPR76" s="452"/>
      <c r="LPS76" s="452"/>
      <c r="LPT76" s="453"/>
      <c r="LPU76" s="452"/>
      <c r="LPV76" s="452"/>
      <c r="LPX76" s="452"/>
      <c r="LPY76" s="452"/>
      <c r="LPZ76" s="453"/>
      <c r="LQA76" s="452"/>
      <c r="LQB76" s="452"/>
      <c r="LQD76" s="452"/>
      <c r="LQE76" s="452"/>
      <c r="LQF76" s="453"/>
      <c r="LQG76" s="452"/>
      <c r="LQH76" s="452"/>
      <c r="LQJ76" s="452"/>
      <c r="LQK76" s="452"/>
      <c r="LQL76" s="453"/>
      <c r="LQM76" s="452"/>
      <c r="LQN76" s="452"/>
      <c r="LQP76" s="452"/>
      <c r="LQQ76" s="452"/>
      <c r="LQR76" s="453"/>
      <c r="LQS76" s="452"/>
      <c r="LQT76" s="452"/>
      <c r="LQV76" s="452"/>
      <c r="LQW76" s="452"/>
      <c r="LQX76" s="453"/>
      <c r="LQY76" s="452"/>
      <c r="LQZ76" s="452"/>
      <c r="LRB76" s="452"/>
      <c r="LRC76" s="452"/>
      <c r="LRD76" s="453"/>
      <c r="LRE76" s="452"/>
      <c r="LRF76" s="452"/>
      <c r="LRH76" s="452"/>
      <c r="LRI76" s="452"/>
      <c r="LRJ76" s="453"/>
      <c r="LRK76" s="452"/>
      <c r="LRL76" s="452"/>
      <c r="LRN76" s="452"/>
      <c r="LRO76" s="452"/>
      <c r="LRP76" s="453"/>
      <c r="LRQ76" s="452"/>
      <c r="LRR76" s="452"/>
      <c r="LRT76" s="452"/>
      <c r="LRU76" s="452"/>
      <c r="LRV76" s="453"/>
      <c r="LRW76" s="452"/>
      <c r="LRX76" s="452"/>
      <c r="LRZ76" s="452"/>
      <c r="LSA76" s="452"/>
      <c r="LSB76" s="453"/>
      <c r="LSC76" s="452"/>
      <c r="LSD76" s="452"/>
      <c r="LSF76" s="452"/>
      <c r="LSG76" s="452"/>
      <c r="LSH76" s="453"/>
      <c r="LSI76" s="452"/>
      <c r="LSJ76" s="452"/>
      <c r="LSL76" s="452"/>
      <c r="LSM76" s="452"/>
      <c r="LSN76" s="453"/>
      <c r="LSO76" s="452"/>
      <c r="LSP76" s="452"/>
      <c r="LSR76" s="452"/>
      <c r="LSS76" s="452"/>
      <c r="LST76" s="453"/>
      <c r="LSU76" s="452"/>
      <c r="LSV76" s="452"/>
      <c r="LSX76" s="452"/>
      <c r="LSY76" s="452"/>
      <c r="LSZ76" s="453"/>
      <c r="LTA76" s="452"/>
      <c r="LTB76" s="452"/>
      <c r="LTD76" s="452"/>
      <c r="LTE76" s="452"/>
      <c r="LTF76" s="453"/>
      <c r="LTG76" s="452"/>
      <c r="LTH76" s="452"/>
      <c r="LTJ76" s="452"/>
      <c r="LTK76" s="452"/>
      <c r="LTL76" s="453"/>
      <c r="LTM76" s="452"/>
      <c r="LTN76" s="452"/>
      <c r="LTP76" s="452"/>
      <c r="LTQ76" s="452"/>
      <c r="LTR76" s="453"/>
      <c r="LTS76" s="452"/>
      <c r="LTT76" s="452"/>
      <c r="LTV76" s="452"/>
      <c r="LTW76" s="452"/>
      <c r="LTX76" s="453"/>
      <c r="LTY76" s="452"/>
      <c r="LTZ76" s="452"/>
      <c r="LUB76" s="452"/>
      <c r="LUC76" s="452"/>
      <c r="LUD76" s="453"/>
      <c r="LUE76" s="452"/>
      <c r="LUF76" s="452"/>
      <c r="LUH76" s="452"/>
      <c r="LUI76" s="452"/>
      <c r="LUJ76" s="453"/>
      <c r="LUK76" s="452"/>
      <c r="LUL76" s="452"/>
      <c r="LUN76" s="452"/>
      <c r="LUO76" s="452"/>
      <c r="LUP76" s="453"/>
      <c r="LUQ76" s="452"/>
      <c r="LUR76" s="452"/>
      <c r="LUT76" s="452"/>
      <c r="LUU76" s="452"/>
      <c r="LUV76" s="453"/>
      <c r="LUW76" s="452"/>
      <c r="LUX76" s="452"/>
      <c r="LUZ76" s="452"/>
      <c r="LVA76" s="452"/>
      <c r="LVB76" s="453"/>
      <c r="LVC76" s="452"/>
      <c r="LVD76" s="452"/>
      <c r="LVF76" s="452"/>
      <c r="LVG76" s="452"/>
      <c r="LVH76" s="453"/>
      <c r="LVI76" s="452"/>
      <c r="LVJ76" s="452"/>
      <c r="LVL76" s="452"/>
      <c r="LVM76" s="452"/>
      <c r="LVN76" s="453"/>
      <c r="LVO76" s="452"/>
      <c r="LVP76" s="452"/>
      <c r="LVR76" s="452"/>
      <c r="LVS76" s="452"/>
      <c r="LVT76" s="453"/>
      <c r="LVU76" s="452"/>
      <c r="LVV76" s="452"/>
      <c r="LVX76" s="452"/>
      <c r="LVY76" s="452"/>
      <c r="LVZ76" s="453"/>
      <c r="LWA76" s="452"/>
      <c r="LWB76" s="452"/>
      <c r="LWD76" s="452"/>
      <c r="LWE76" s="452"/>
      <c r="LWF76" s="453"/>
      <c r="LWG76" s="452"/>
      <c r="LWH76" s="452"/>
      <c r="LWJ76" s="452"/>
      <c r="LWK76" s="452"/>
      <c r="LWL76" s="453"/>
      <c r="LWM76" s="452"/>
      <c r="LWN76" s="452"/>
      <c r="LWP76" s="452"/>
      <c r="LWQ76" s="452"/>
      <c r="LWR76" s="453"/>
      <c r="LWS76" s="452"/>
      <c r="LWT76" s="452"/>
      <c r="LWV76" s="452"/>
      <c r="LWW76" s="452"/>
      <c r="LWX76" s="453"/>
      <c r="LWY76" s="452"/>
      <c r="LWZ76" s="452"/>
      <c r="LXB76" s="452"/>
      <c r="LXC76" s="452"/>
      <c r="LXD76" s="453"/>
      <c r="LXE76" s="452"/>
      <c r="LXF76" s="452"/>
      <c r="LXH76" s="452"/>
      <c r="LXI76" s="452"/>
      <c r="LXJ76" s="453"/>
      <c r="LXK76" s="452"/>
      <c r="LXL76" s="452"/>
      <c r="LXN76" s="452"/>
      <c r="LXO76" s="452"/>
      <c r="LXP76" s="453"/>
      <c r="LXQ76" s="452"/>
      <c r="LXR76" s="452"/>
      <c r="LXT76" s="452"/>
      <c r="LXU76" s="452"/>
      <c r="LXV76" s="453"/>
      <c r="LXW76" s="452"/>
      <c r="LXX76" s="452"/>
      <c r="LXZ76" s="452"/>
      <c r="LYA76" s="452"/>
      <c r="LYB76" s="453"/>
      <c r="LYC76" s="452"/>
      <c r="LYD76" s="452"/>
      <c r="LYF76" s="452"/>
      <c r="LYG76" s="452"/>
      <c r="LYH76" s="453"/>
      <c r="LYI76" s="452"/>
      <c r="LYJ76" s="452"/>
      <c r="LYL76" s="452"/>
      <c r="LYM76" s="452"/>
      <c r="LYN76" s="453"/>
      <c r="LYO76" s="452"/>
      <c r="LYP76" s="452"/>
      <c r="LYR76" s="452"/>
      <c r="LYS76" s="452"/>
      <c r="LYT76" s="453"/>
      <c r="LYU76" s="452"/>
      <c r="LYV76" s="452"/>
      <c r="LYX76" s="452"/>
      <c r="LYY76" s="452"/>
      <c r="LYZ76" s="453"/>
      <c r="LZA76" s="452"/>
      <c r="LZB76" s="452"/>
      <c r="LZD76" s="452"/>
      <c r="LZE76" s="452"/>
      <c r="LZF76" s="453"/>
      <c r="LZG76" s="452"/>
      <c r="LZH76" s="452"/>
      <c r="LZJ76" s="452"/>
      <c r="LZK76" s="452"/>
      <c r="LZL76" s="453"/>
      <c r="LZM76" s="452"/>
      <c r="LZN76" s="452"/>
      <c r="LZP76" s="452"/>
      <c r="LZQ76" s="452"/>
      <c r="LZR76" s="453"/>
      <c r="LZS76" s="452"/>
      <c r="LZT76" s="452"/>
      <c r="LZV76" s="452"/>
      <c r="LZW76" s="452"/>
      <c r="LZX76" s="453"/>
      <c r="LZY76" s="452"/>
      <c r="LZZ76" s="452"/>
      <c r="MAB76" s="452"/>
      <c r="MAC76" s="452"/>
      <c r="MAD76" s="453"/>
      <c r="MAE76" s="452"/>
      <c r="MAF76" s="452"/>
      <c r="MAH76" s="452"/>
      <c r="MAI76" s="452"/>
      <c r="MAJ76" s="453"/>
      <c r="MAK76" s="452"/>
      <c r="MAL76" s="452"/>
      <c r="MAN76" s="452"/>
      <c r="MAO76" s="452"/>
      <c r="MAP76" s="453"/>
      <c r="MAQ76" s="452"/>
      <c r="MAR76" s="452"/>
      <c r="MAT76" s="452"/>
      <c r="MAU76" s="452"/>
      <c r="MAV76" s="453"/>
      <c r="MAW76" s="452"/>
      <c r="MAX76" s="452"/>
      <c r="MAZ76" s="452"/>
      <c r="MBA76" s="452"/>
      <c r="MBB76" s="453"/>
      <c r="MBC76" s="452"/>
      <c r="MBD76" s="452"/>
      <c r="MBF76" s="452"/>
      <c r="MBG76" s="452"/>
      <c r="MBH76" s="453"/>
      <c r="MBI76" s="452"/>
      <c r="MBJ76" s="452"/>
      <c r="MBL76" s="452"/>
      <c r="MBM76" s="452"/>
      <c r="MBN76" s="453"/>
      <c r="MBO76" s="452"/>
      <c r="MBP76" s="452"/>
      <c r="MBR76" s="452"/>
      <c r="MBS76" s="452"/>
      <c r="MBT76" s="453"/>
      <c r="MBU76" s="452"/>
      <c r="MBV76" s="452"/>
      <c r="MBX76" s="452"/>
      <c r="MBY76" s="452"/>
      <c r="MBZ76" s="453"/>
      <c r="MCA76" s="452"/>
      <c r="MCB76" s="452"/>
      <c r="MCD76" s="452"/>
      <c r="MCE76" s="452"/>
      <c r="MCF76" s="453"/>
      <c r="MCG76" s="452"/>
      <c r="MCH76" s="452"/>
      <c r="MCJ76" s="452"/>
      <c r="MCK76" s="452"/>
      <c r="MCL76" s="453"/>
      <c r="MCM76" s="452"/>
      <c r="MCN76" s="452"/>
      <c r="MCP76" s="452"/>
      <c r="MCQ76" s="452"/>
      <c r="MCR76" s="453"/>
      <c r="MCS76" s="452"/>
      <c r="MCT76" s="452"/>
      <c r="MCV76" s="452"/>
      <c r="MCW76" s="452"/>
      <c r="MCX76" s="453"/>
      <c r="MCY76" s="452"/>
      <c r="MCZ76" s="452"/>
      <c r="MDB76" s="452"/>
      <c r="MDC76" s="452"/>
      <c r="MDD76" s="453"/>
      <c r="MDE76" s="452"/>
      <c r="MDF76" s="452"/>
      <c r="MDH76" s="452"/>
      <c r="MDI76" s="452"/>
      <c r="MDJ76" s="453"/>
      <c r="MDK76" s="452"/>
      <c r="MDL76" s="452"/>
      <c r="MDN76" s="452"/>
      <c r="MDO76" s="452"/>
      <c r="MDP76" s="453"/>
      <c r="MDQ76" s="452"/>
      <c r="MDR76" s="452"/>
      <c r="MDT76" s="452"/>
      <c r="MDU76" s="452"/>
      <c r="MDV76" s="453"/>
      <c r="MDW76" s="452"/>
      <c r="MDX76" s="452"/>
      <c r="MDZ76" s="452"/>
      <c r="MEA76" s="452"/>
      <c r="MEB76" s="453"/>
      <c r="MEC76" s="452"/>
      <c r="MED76" s="452"/>
      <c r="MEF76" s="452"/>
      <c r="MEG76" s="452"/>
      <c r="MEH76" s="453"/>
      <c r="MEI76" s="452"/>
      <c r="MEJ76" s="452"/>
      <c r="MEL76" s="452"/>
      <c r="MEM76" s="452"/>
      <c r="MEN76" s="453"/>
      <c r="MEO76" s="452"/>
      <c r="MEP76" s="452"/>
      <c r="MER76" s="452"/>
      <c r="MES76" s="452"/>
      <c r="MET76" s="453"/>
      <c r="MEU76" s="452"/>
      <c r="MEV76" s="452"/>
      <c r="MEX76" s="452"/>
      <c r="MEY76" s="452"/>
      <c r="MEZ76" s="453"/>
      <c r="MFA76" s="452"/>
      <c r="MFB76" s="452"/>
      <c r="MFD76" s="452"/>
      <c r="MFE76" s="452"/>
      <c r="MFF76" s="453"/>
      <c r="MFG76" s="452"/>
      <c r="MFH76" s="452"/>
      <c r="MFJ76" s="452"/>
      <c r="MFK76" s="452"/>
      <c r="MFL76" s="453"/>
      <c r="MFM76" s="452"/>
      <c r="MFN76" s="452"/>
      <c r="MFP76" s="452"/>
      <c r="MFQ76" s="452"/>
      <c r="MFR76" s="453"/>
      <c r="MFS76" s="452"/>
      <c r="MFT76" s="452"/>
      <c r="MFV76" s="452"/>
      <c r="MFW76" s="452"/>
      <c r="MFX76" s="453"/>
      <c r="MFY76" s="452"/>
      <c r="MFZ76" s="452"/>
      <c r="MGB76" s="452"/>
      <c r="MGC76" s="452"/>
      <c r="MGD76" s="453"/>
      <c r="MGE76" s="452"/>
      <c r="MGF76" s="452"/>
      <c r="MGH76" s="452"/>
      <c r="MGI76" s="452"/>
      <c r="MGJ76" s="453"/>
      <c r="MGK76" s="452"/>
      <c r="MGL76" s="452"/>
      <c r="MGN76" s="452"/>
      <c r="MGO76" s="452"/>
      <c r="MGP76" s="453"/>
      <c r="MGQ76" s="452"/>
      <c r="MGR76" s="452"/>
      <c r="MGT76" s="452"/>
      <c r="MGU76" s="452"/>
      <c r="MGV76" s="453"/>
      <c r="MGW76" s="452"/>
      <c r="MGX76" s="452"/>
      <c r="MGZ76" s="452"/>
      <c r="MHA76" s="452"/>
      <c r="MHB76" s="453"/>
      <c r="MHC76" s="452"/>
      <c r="MHD76" s="452"/>
      <c r="MHF76" s="452"/>
      <c r="MHG76" s="452"/>
      <c r="MHH76" s="453"/>
      <c r="MHI76" s="452"/>
      <c r="MHJ76" s="452"/>
      <c r="MHL76" s="452"/>
      <c r="MHM76" s="452"/>
      <c r="MHN76" s="453"/>
      <c r="MHO76" s="452"/>
      <c r="MHP76" s="452"/>
      <c r="MHR76" s="452"/>
      <c r="MHS76" s="452"/>
      <c r="MHT76" s="453"/>
      <c r="MHU76" s="452"/>
      <c r="MHV76" s="452"/>
      <c r="MHX76" s="452"/>
      <c r="MHY76" s="452"/>
      <c r="MHZ76" s="453"/>
      <c r="MIA76" s="452"/>
      <c r="MIB76" s="452"/>
      <c r="MID76" s="452"/>
      <c r="MIE76" s="452"/>
      <c r="MIF76" s="453"/>
      <c r="MIG76" s="452"/>
      <c r="MIH76" s="452"/>
      <c r="MIJ76" s="452"/>
      <c r="MIK76" s="452"/>
      <c r="MIL76" s="453"/>
      <c r="MIM76" s="452"/>
      <c r="MIN76" s="452"/>
      <c r="MIP76" s="452"/>
      <c r="MIQ76" s="452"/>
      <c r="MIR76" s="453"/>
      <c r="MIS76" s="452"/>
      <c r="MIT76" s="452"/>
      <c r="MIV76" s="452"/>
      <c r="MIW76" s="452"/>
      <c r="MIX76" s="453"/>
      <c r="MIY76" s="452"/>
      <c r="MIZ76" s="452"/>
      <c r="MJB76" s="452"/>
      <c r="MJC76" s="452"/>
      <c r="MJD76" s="453"/>
      <c r="MJE76" s="452"/>
      <c r="MJF76" s="452"/>
      <c r="MJH76" s="452"/>
      <c r="MJI76" s="452"/>
      <c r="MJJ76" s="453"/>
      <c r="MJK76" s="452"/>
      <c r="MJL76" s="452"/>
      <c r="MJN76" s="452"/>
      <c r="MJO76" s="452"/>
      <c r="MJP76" s="453"/>
      <c r="MJQ76" s="452"/>
      <c r="MJR76" s="452"/>
      <c r="MJT76" s="452"/>
      <c r="MJU76" s="452"/>
      <c r="MJV76" s="453"/>
      <c r="MJW76" s="452"/>
      <c r="MJX76" s="452"/>
      <c r="MJZ76" s="452"/>
      <c r="MKA76" s="452"/>
      <c r="MKB76" s="453"/>
      <c r="MKC76" s="452"/>
      <c r="MKD76" s="452"/>
      <c r="MKF76" s="452"/>
      <c r="MKG76" s="452"/>
      <c r="MKH76" s="453"/>
      <c r="MKI76" s="452"/>
      <c r="MKJ76" s="452"/>
      <c r="MKL76" s="452"/>
      <c r="MKM76" s="452"/>
      <c r="MKN76" s="453"/>
      <c r="MKO76" s="452"/>
      <c r="MKP76" s="452"/>
      <c r="MKR76" s="452"/>
      <c r="MKS76" s="452"/>
      <c r="MKT76" s="453"/>
      <c r="MKU76" s="452"/>
      <c r="MKV76" s="452"/>
      <c r="MKX76" s="452"/>
      <c r="MKY76" s="452"/>
      <c r="MKZ76" s="453"/>
      <c r="MLA76" s="452"/>
      <c r="MLB76" s="452"/>
      <c r="MLD76" s="452"/>
      <c r="MLE76" s="452"/>
      <c r="MLF76" s="453"/>
      <c r="MLG76" s="452"/>
      <c r="MLH76" s="452"/>
      <c r="MLJ76" s="452"/>
      <c r="MLK76" s="452"/>
      <c r="MLL76" s="453"/>
      <c r="MLM76" s="452"/>
      <c r="MLN76" s="452"/>
      <c r="MLP76" s="452"/>
      <c r="MLQ76" s="452"/>
      <c r="MLR76" s="453"/>
      <c r="MLS76" s="452"/>
      <c r="MLT76" s="452"/>
      <c r="MLV76" s="452"/>
      <c r="MLW76" s="452"/>
      <c r="MLX76" s="453"/>
      <c r="MLY76" s="452"/>
      <c r="MLZ76" s="452"/>
      <c r="MMB76" s="452"/>
      <c r="MMC76" s="452"/>
      <c r="MMD76" s="453"/>
      <c r="MME76" s="452"/>
      <c r="MMF76" s="452"/>
      <c r="MMH76" s="452"/>
      <c r="MMI76" s="452"/>
      <c r="MMJ76" s="453"/>
      <c r="MMK76" s="452"/>
      <c r="MML76" s="452"/>
      <c r="MMN76" s="452"/>
      <c r="MMO76" s="452"/>
      <c r="MMP76" s="453"/>
      <c r="MMQ76" s="452"/>
      <c r="MMR76" s="452"/>
      <c r="MMT76" s="452"/>
      <c r="MMU76" s="452"/>
      <c r="MMV76" s="453"/>
      <c r="MMW76" s="452"/>
      <c r="MMX76" s="452"/>
      <c r="MMZ76" s="452"/>
      <c r="MNA76" s="452"/>
      <c r="MNB76" s="453"/>
      <c r="MNC76" s="452"/>
      <c r="MND76" s="452"/>
      <c r="MNF76" s="452"/>
      <c r="MNG76" s="452"/>
      <c r="MNH76" s="453"/>
      <c r="MNI76" s="452"/>
      <c r="MNJ76" s="452"/>
      <c r="MNL76" s="452"/>
      <c r="MNM76" s="452"/>
      <c r="MNN76" s="453"/>
      <c r="MNO76" s="452"/>
      <c r="MNP76" s="452"/>
      <c r="MNR76" s="452"/>
      <c r="MNS76" s="452"/>
      <c r="MNT76" s="453"/>
      <c r="MNU76" s="452"/>
      <c r="MNV76" s="452"/>
      <c r="MNX76" s="452"/>
      <c r="MNY76" s="452"/>
      <c r="MNZ76" s="453"/>
      <c r="MOA76" s="452"/>
      <c r="MOB76" s="452"/>
      <c r="MOD76" s="452"/>
      <c r="MOE76" s="452"/>
      <c r="MOF76" s="453"/>
      <c r="MOG76" s="452"/>
      <c r="MOH76" s="452"/>
      <c r="MOJ76" s="452"/>
      <c r="MOK76" s="452"/>
      <c r="MOL76" s="453"/>
      <c r="MOM76" s="452"/>
      <c r="MON76" s="452"/>
      <c r="MOP76" s="452"/>
      <c r="MOQ76" s="452"/>
      <c r="MOR76" s="453"/>
      <c r="MOS76" s="452"/>
      <c r="MOT76" s="452"/>
      <c r="MOV76" s="452"/>
      <c r="MOW76" s="452"/>
      <c r="MOX76" s="453"/>
      <c r="MOY76" s="452"/>
      <c r="MOZ76" s="452"/>
      <c r="MPB76" s="452"/>
      <c r="MPC76" s="452"/>
      <c r="MPD76" s="453"/>
      <c r="MPE76" s="452"/>
      <c r="MPF76" s="452"/>
      <c r="MPH76" s="452"/>
      <c r="MPI76" s="452"/>
      <c r="MPJ76" s="453"/>
      <c r="MPK76" s="452"/>
      <c r="MPL76" s="452"/>
      <c r="MPN76" s="452"/>
      <c r="MPO76" s="452"/>
      <c r="MPP76" s="453"/>
      <c r="MPQ76" s="452"/>
      <c r="MPR76" s="452"/>
      <c r="MPT76" s="452"/>
      <c r="MPU76" s="452"/>
      <c r="MPV76" s="453"/>
      <c r="MPW76" s="452"/>
      <c r="MPX76" s="452"/>
      <c r="MPZ76" s="452"/>
      <c r="MQA76" s="452"/>
      <c r="MQB76" s="453"/>
      <c r="MQC76" s="452"/>
      <c r="MQD76" s="452"/>
      <c r="MQF76" s="452"/>
      <c r="MQG76" s="452"/>
      <c r="MQH76" s="453"/>
      <c r="MQI76" s="452"/>
      <c r="MQJ76" s="452"/>
      <c r="MQL76" s="452"/>
      <c r="MQM76" s="452"/>
      <c r="MQN76" s="453"/>
      <c r="MQO76" s="452"/>
      <c r="MQP76" s="452"/>
      <c r="MQR76" s="452"/>
      <c r="MQS76" s="452"/>
      <c r="MQT76" s="453"/>
      <c r="MQU76" s="452"/>
      <c r="MQV76" s="452"/>
      <c r="MQX76" s="452"/>
      <c r="MQY76" s="452"/>
      <c r="MQZ76" s="453"/>
      <c r="MRA76" s="452"/>
      <c r="MRB76" s="452"/>
      <c r="MRD76" s="452"/>
      <c r="MRE76" s="452"/>
      <c r="MRF76" s="453"/>
      <c r="MRG76" s="452"/>
      <c r="MRH76" s="452"/>
      <c r="MRJ76" s="452"/>
      <c r="MRK76" s="452"/>
      <c r="MRL76" s="453"/>
      <c r="MRM76" s="452"/>
      <c r="MRN76" s="452"/>
      <c r="MRP76" s="452"/>
      <c r="MRQ76" s="452"/>
      <c r="MRR76" s="453"/>
      <c r="MRS76" s="452"/>
      <c r="MRT76" s="452"/>
      <c r="MRV76" s="452"/>
      <c r="MRW76" s="452"/>
      <c r="MRX76" s="453"/>
      <c r="MRY76" s="452"/>
      <c r="MRZ76" s="452"/>
      <c r="MSB76" s="452"/>
      <c r="MSC76" s="452"/>
      <c r="MSD76" s="453"/>
      <c r="MSE76" s="452"/>
      <c r="MSF76" s="452"/>
      <c r="MSH76" s="452"/>
      <c r="MSI76" s="452"/>
      <c r="MSJ76" s="453"/>
      <c r="MSK76" s="452"/>
      <c r="MSL76" s="452"/>
      <c r="MSN76" s="452"/>
      <c r="MSO76" s="452"/>
      <c r="MSP76" s="453"/>
      <c r="MSQ76" s="452"/>
      <c r="MSR76" s="452"/>
      <c r="MST76" s="452"/>
      <c r="MSU76" s="452"/>
      <c r="MSV76" s="453"/>
      <c r="MSW76" s="452"/>
      <c r="MSX76" s="452"/>
      <c r="MSZ76" s="452"/>
      <c r="MTA76" s="452"/>
      <c r="MTB76" s="453"/>
      <c r="MTC76" s="452"/>
      <c r="MTD76" s="452"/>
      <c r="MTF76" s="452"/>
      <c r="MTG76" s="452"/>
      <c r="MTH76" s="453"/>
      <c r="MTI76" s="452"/>
      <c r="MTJ76" s="452"/>
      <c r="MTL76" s="452"/>
      <c r="MTM76" s="452"/>
      <c r="MTN76" s="453"/>
      <c r="MTO76" s="452"/>
      <c r="MTP76" s="452"/>
      <c r="MTR76" s="452"/>
      <c r="MTS76" s="452"/>
      <c r="MTT76" s="453"/>
      <c r="MTU76" s="452"/>
      <c r="MTV76" s="452"/>
      <c r="MTX76" s="452"/>
      <c r="MTY76" s="452"/>
      <c r="MTZ76" s="453"/>
      <c r="MUA76" s="452"/>
      <c r="MUB76" s="452"/>
      <c r="MUD76" s="452"/>
      <c r="MUE76" s="452"/>
      <c r="MUF76" s="453"/>
      <c r="MUG76" s="452"/>
      <c r="MUH76" s="452"/>
      <c r="MUJ76" s="452"/>
      <c r="MUK76" s="452"/>
      <c r="MUL76" s="453"/>
      <c r="MUM76" s="452"/>
      <c r="MUN76" s="452"/>
      <c r="MUP76" s="452"/>
      <c r="MUQ76" s="452"/>
      <c r="MUR76" s="453"/>
      <c r="MUS76" s="452"/>
      <c r="MUT76" s="452"/>
      <c r="MUV76" s="452"/>
      <c r="MUW76" s="452"/>
      <c r="MUX76" s="453"/>
      <c r="MUY76" s="452"/>
      <c r="MUZ76" s="452"/>
      <c r="MVB76" s="452"/>
      <c r="MVC76" s="452"/>
      <c r="MVD76" s="453"/>
      <c r="MVE76" s="452"/>
      <c r="MVF76" s="452"/>
      <c r="MVH76" s="452"/>
      <c r="MVI76" s="452"/>
      <c r="MVJ76" s="453"/>
      <c r="MVK76" s="452"/>
      <c r="MVL76" s="452"/>
      <c r="MVN76" s="452"/>
      <c r="MVO76" s="452"/>
      <c r="MVP76" s="453"/>
      <c r="MVQ76" s="452"/>
      <c r="MVR76" s="452"/>
      <c r="MVT76" s="452"/>
      <c r="MVU76" s="452"/>
      <c r="MVV76" s="453"/>
      <c r="MVW76" s="452"/>
      <c r="MVX76" s="452"/>
      <c r="MVZ76" s="452"/>
      <c r="MWA76" s="452"/>
      <c r="MWB76" s="453"/>
      <c r="MWC76" s="452"/>
      <c r="MWD76" s="452"/>
      <c r="MWF76" s="452"/>
      <c r="MWG76" s="452"/>
      <c r="MWH76" s="453"/>
      <c r="MWI76" s="452"/>
      <c r="MWJ76" s="452"/>
      <c r="MWL76" s="452"/>
      <c r="MWM76" s="452"/>
      <c r="MWN76" s="453"/>
      <c r="MWO76" s="452"/>
      <c r="MWP76" s="452"/>
      <c r="MWR76" s="452"/>
      <c r="MWS76" s="452"/>
      <c r="MWT76" s="453"/>
      <c r="MWU76" s="452"/>
      <c r="MWV76" s="452"/>
      <c r="MWX76" s="452"/>
      <c r="MWY76" s="452"/>
      <c r="MWZ76" s="453"/>
      <c r="MXA76" s="452"/>
      <c r="MXB76" s="452"/>
      <c r="MXD76" s="452"/>
      <c r="MXE76" s="452"/>
      <c r="MXF76" s="453"/>
      <c r="MXG76" s="452"/>
      <c r="MXH76" s="452"/>
      <c r="MXJ76" s="452"/>
      <c r="MXK76" s="452"/>
      <c r="MXL76" s="453"/>
      <c r="MXM76" s="452"/>
      <c r="MXN76" s="452"/>
      <c r="MXP76" s="452"/>
      <c r="MXQ76" s="452"/>
      <c r="MXR76" s="453"/>
      <c r="MXS76" s="452"/>
      <c r="MXT76" s="452"/>
      <c r="MXV76" s="452"/>
      <c r="MXW76" s="452"/>
      <c r="MXX76" s="453"/>
      <c r="MXY76" s="452"/>
      <c r="MXZ76" s="452"/>
      <c r="MYB76" s="452"/>
      <c r="MYC76" s="452"/>
      <c r="MYD76" s="453"/>
      <c r="MYE76" s="452"/>
      <c r="MYF76" s="452"/>
      <c r="MYH76" s="452"/>
      <c r="MYI76" s="452"/>
      <c r="MYJ76" s="453"/>
      <c r="MYK76" s="452"/>
      <c r="MYL76" s="452"/>
      <c r="MYN76" s="452"/>
      <c r="MYO76" s="452"/>
      <c r="MYP76" s="453"/>
      <c r="MYQ76" s="452"/>
      <c r="MYR76" s="452"/>
      <c r="MYT76" s="452"/>
      <c r="MYU76" s="452"/>
      <c r="MYV76" s="453"/>
      <c r="MYW76" s="452"/>
      <c r="MYX76" s="452"/>
      <c r="MYZ76" s="452"/>
      <c r="MZA76" s="452"/>
      <c r="MZB76" s="453"/>
      <c r="MZC76" s="452"/>
      <c r="MZD76" s="452"/>
      <c r="MZF76" s="452"/>
      <c r="MZG76" s="452"/>
      <c r="MZH76" s="453"/>
      <c r="MZI76" s="452"/>
      <c r="MZJ76" s="452"/>
      <c r="MZL76" s="452"/>
      <c r="MZM76" s="452"/>
      <c r="MZN76" s="453"/>
      <c r="MZO76" s="452"/>
      <c r="MZP76" s="452"/>
      <c r="MZR76" s="452"/>
      <c r="MZS76" s="452"/>
      <c r="MZT76" s="453"/>
      <c r="MZU76" s="452"/>
      <c r="MZV76" s="452"/>
      <c r="MZX76" s="452"/>
      <c r="MZY76" s="452"/>
      <c r="MZZ76" s="453"/>
      <c r="NAA76" s="452"/>
      <c r="NAB76" s="452"/>
      <c r="NAD76" s="452"/>
      <c r="NAE76" s="452"/>
      <c r="NAF76" s="453"/>
      <c r="NAG76" s="452"/>
      <c r="NAH76" s="452"/>
      <c r="NAJ76" s="452"/>
      <c r="NAK76" s="452"/>
      <c r="NAL76" s="453"/>
      <c r="NAM76" s="452"/>
      <c r="NAN76" s="452"/>
      <c r="NAP76" s="452"/>
      <c r="NAQ76" s="452"/>
      <c r="NAR76" s="453"/>
      <c r="NAS76" s="452"/>
      <c r="NAT76" s="452"/>
      <c r="NAV76" s="452"/>
      <c r="NAW76" s="452"/>
      <c r="NAX76" s="453"/>
      <c r="NAY76" s="452"/>
      <c r="NAZ76" s="452"/>
      <c r="NBB76" s="452"/>
      <c r="NBC76" s="452"/>
      <c r="NBD76" s="453"/>
      <c r="NBE76" s="452"/>
      <c r="NBF76" s="452"/>
      <c r="NBH76" s="452"/>
      <c r="NBI76" s="452"/>
      <c r="NBJ76" s="453"/>
      <c r="NBK76" s="452"/>
      <c r="NBL76" s="452"/>
      <c r="NBN76" s="452"/>
      <c r="NBO76" s="452"/>
      <c r="NBP76" s="453"/>
      <c r="NBQ76" s="452"/>
      <c r="NBR76" s="452"/>
      <c r="NBT76" s="452"/>
      <c r="NBU76" s="452"/>
      <c r="NBV76" s="453"/>
      <c r="NBW76" s="452"/>
      <c r="NBX76" s="452"/>
      <c r="NBZ76" s="452"/>
      <c r="NCA76" s="452"/>
      <c r="NCB76" s="453"/>
      <c r="NCC76" s="452"/>
      <c r="NCD76" s="452"/>
      <c r="NCF76" s="452"/>
      <c r="NCG76" s="452"/>
      <c r="NCH76" s="453"/>
      <c r="NCI76" s="452"/>
      <c r="NCJ76" s="452"/>
      <c r="NCL76" s="452"/>
      <c r="NCM76" s="452"/>
      <c r="NCN76" s="453"/>
      <c r="NCO76" s="452"/>
      <c r="NCP76" s="452"/>
      <c r="NCR76" s="452"/>
      <c r="NCS76" s="452"/>
      <c r="NCT76" s="453"/>
      <c r="NCU76" s="452"/>
      <c r="NCV76" s="452"/>
      <c r="NCX76" s="452"/>
      <c r="NCY76" s="452"/>
      <c r="NCZ76" s="453"/>
      <c r="NDA76" s="452"/>
      <c r="NDB76" s="452"/>
      <c r="NDD76" s="452"/>
      <c r="NDE76" s="452"/>
      <c r="NDF76" s="453"/>
      <c r="NDG76" s="452"/>
      <c r="NDH76" s="452"/>
      <c r="NDJ76" s="452"/>
      <c r="NDK76" s="452"/>
      <c r="NDL76" s="453"/>
      <c r="NDM76" s="452"/>
      <c r="NDN76" s="452"/>
      <c r="NDP76" s="452"/>
      <c r="NDQ76" s="452"/>
      <c r="NDR76" s="453"/>
      <c r="NDS76" s="452"/>
      <c r="NDT76" s="452"/>
      <c r="NDV76" s="452"/>
      <c r="NDW76" s="452"/>
      <c r="NDX76" s="453"/>
      <c r="NDY76" s="452"/>
      <c r="NDZ76" s="452"/>
      <c r="NEB76" s="452"/>
      <c r="NEC76" s="452"/>
      <c r="NED76" s="453"/>
      <c r="NEE76" s="452"/>
      <c r="NEF76" s="452"/>
      <c r="NEH76" s="452"/>
      <c r="NEI76" s="452"/>
      <c r="NEJ76" s="453"/>
      <c r="NEK76" s="452"/>
      <c r="NEL76" s="452"/>
      <c r="NEN76" s="452"/>
      <c r="NEO76" s="452"/>
      <c r="NEP76" s="453"/>
      <c r="NEQ76" s="452"/>
      <c r="NER76" s="452"/>
      <c r="NET76" s="452"/>
      <c r="NEU76" s="452"/>
      <c r="NEV76" s="453"/>
      <c r="NEW76" s="452"/>
      <c r="NEX76" s="452"/>
      <c r="NEZ76" s="452"/>
      <c r="NFA76" s="452"/>
      <c r="NFB76" s="453"/>
      <c r="NFC76" s="452"/>
      <c r="NFD76" s="452"/>
      <c r="NFF76" s="452"/>
      <c r="NFG76" s="452"/>
      <c r="NFH76" s="453"/>
      <c r="NFI76" s="452"/>
      <c r="NFJ76" s="452"/>
      <c r="NFL76" s="452"/>
      <c r="NFM76" s="452"/>
      <c r="NFN76" s="453"/>
      <c r="NFO76" s="452"/>
      <c r="NFP76" s="452"/>
      <c r="NFR76" s="452"/>
      <c r="NFS76" s="452"/>
      <c r="NFT76" s="453"/>
      <c r="NFU76" s="452"/>
      <c r="NFV76" s="452"/>
      <c r="NFX76" s="452"/>
      <c r="NFY76" s="452"/>
      <c r="NFZ76" s="453"/>
      <c r="NGA76" s="452"/>
      <c r="NGB76" s="452"/>
      <c r="NGD76" s="452"/>
      <c r="NGE76" s="452"/>
      <c r="NGF76" s="453"/>
      <c r="NGG76" s="452"/>
      <c r="NGH76" s="452"/>
      <c r="NGJ76" s="452"/>
      <c r="NGK76" s="452"/>
      <c r="NGL76" s="453"/>
      <c r="NGM76" s="452"/>
      <c r="NGN76" s="452"/>
      <c r="NGP76" s="452"/>
      <c r="NGQ76" s="452"/>
      <c r="NGR76" s="453"/>
      <c r="NGS76" s="452"/>
      <c r="NGT76" s="452"/>
      <c r="NGV76" s="452"/>
      <c r="NGW76" s="452"/>
      <c r="NGX76" s="453"/>
      <c r="NGY76" s="452"/>
      <c r="NGZ76" s="452"/>
      <c r="NHB76" s="452"/>
      <c r="NHC76" s="452"/>
      <c r="NHD76" s="453"/>
      <c r="NHE76" s="452"/>
      <c r="NHF76" s="452"/>
      <c r="NHH76" s="452"/>
      <c r="NHI76" s="452"/>
      <c r="NHJ76" s="453"/>
      <c r="NHK76" s="452"/>
      <c r="NHL76" s="452"/>
      <c r="NHN76" s="452"/>
      <c r="NHO76" s="452"/>
      <c r="NHP76" s="453"/>
      <c r="NHQ76" s="452"/>
      <c r="NHR76" s="452"/>
      <c r="NHT76" s="452"/>
      <c r="NHU76" s="452"/>
      <c r="NHV76" s="453"/>
      <c r="NHW76" s="452"/>
      <c r="NHX76" s="452"/>
      <c r="NHZ76" s="452"/>
      <c r="NIA76" s="452"/>
      <c r="NIB76" s="453"/>
      <c r="NIC76" s="452"/>
      <c r="NID76" s="452"/>
      <c r="NIF76" s="452"/>
      <c r="NIG76" s="452"/>
      <c r="NIH76" s="453"/>
      <c r="NII76" s="452"/>
      <c r="NIJ76" s="452"/>
      <c r="NIL76" s="452"/>
      <c r="NIM76" s="452"/>
      <c r="NIN76" s="453"/>
      <c r="NIO76" s="452"/>
      <c r="NIP76" s="452"/>
      <c r="NIR76" s="452"/>
      <c r="NIS76" s="452"/>
      <c r="NIT76" s="453"/>
      <c r="NIU76" s="452"/>
      <c r="NIV76" s="452"/>
      <c r="NIX76" s="452"/>
      <c r="NIY76" s="452"/>
      <c r="NIZ76" s="453"/>
      <c r="NJA76" s="452"/>
      <c r="NJB76" s="452"/>
      <c r="NJD76" s="452"/>
      <c r="NJE76" s="452"/>
      <c r="NJF76" s="453"/>
      <c r="NJG76" s="452"/>
      <c r="NJH76" s="452"/>
      <c r="NJJ76" s="452"/>
      <c r="NJK76" s="452"/>
      <c r="NJL76" s="453"/>
      <c r="NJM76" s="452"/>
      <c r="NJN76" s="452"/>
      <c r="NJP76" s="452"/>
      <c r="NJQ76" s="452"/>
      <c r="NJR76" s="453"/>
      <c r="NJS76" s="452"/>
      <c r="NJT76" s="452"/>
      <c r="NJV76" s="452"/>
      <c r="NJW76" s="452"/>
      <c r="NJX76" s="453"/>
      <c r="NJY76" s="452"/>
      <c r="NJZ76" s="452"/>
      <c r="NKB76" s="452"/>
      <c r="NKC76" s="452"/>
      <c r="NKD76" s="453"/>
      <c r="NKE76" s="452"/>
      <c r="NKF76" s="452"/>
      <c r="NKH76" s="452"/>
      <c r="NKI76" s="452"/>
      <c r="NKJ76" s="453"/>
      <c r="NKK76" s="452"/>
      <c r="NKL76" s="452"/>
      <c r="NKN76" s="452"/>
      <c r="NKO76" s="452"/>
      <c r="NKP76" s="453"/>
      <c r="NKQ76" s="452"/>
      <c r="NKR76" s="452"/>
      <c r="NKT76" s="452"/>
      <c r="NKU76" s="452"/>
      <c r="NKV76" s="453"/>
      <c r="NKW76" s="452"/>
      <c r="NKX76" s="452"/>
      <c r="NKZ76" s="452"/>
      <c r="NLA76" s="452"/>
      <c r="NLB76" s="453"/>
      <c r="NLC76" s="452"/>
      <c r="NLD76" s="452"/>
      <c r="NLF76" s="452"/>
      <c r="NLG76" s="452"/>
      <c r="NLH76" s="453"/>
      <c r="NLI76" s="452"/>
      <c r="NLJ76" s="452"/>
      <c r="NLL76" s="452"/>
      <c r="NLM76" s="452"/>
      <c r="NLN76" s="453"/>
      <c r="NLO76" s="452"/>
      <c r="NLP76" s="452"/>
      <c r="NLR76" s="452"/>
      <c r="NLS76" s="452"/>
      <c r="NLT76" s="453"/>
      <c r="NLU76" s="452"/>
      <c r="NLV76" s="452"/>
      <c r="NLX76" s="452"/>
      <c r="NLY76" s="452"/>
      <c r="NLZ76" s="453"/>
      <c r="NMA76" s="452"/>
      <c r="NMB76" s="452"/>
      <c r="NMD76" s="452"/>
      <c r="NME76" s="452"/>
      <c r="NMF76" s="453"/>
      <c r="NMG76" s="452"/>
      <c r="NMH76" s="452"/>
      <c r="NMJ76" s="452"/>
      <c r="NMK76" s="452"/>
      <c r="NML76" s="453"/>
      <c r="NMM76" s="452"/>
      <c r="NMN76" s="452"/>
      <c r="NMP76" s="452"/>
      <c r="NMQ76" s="452"/>
      <c r="NMR76" s="453"/>
      <c r="NMS76" s="452"/>
      <c r="NMT76" s="452"/>
      <c r="NMV76" s="452"/>
      <c r="NMW76" s="452"/>
      <c r="NMX76" s="453"/>
      <c r="NMY76" s="452"/>
      <c r="NMZ76" s="452"/>
      <c r="NNB76" s="452"/>
      <c r="NNC76" s="452"/>
      <c r="NND76" s="453"/>
      <c r="NNE76" s="452"/>
      <c r="NNF76" s="452"/>
      <c r="NNH76" s="452"/>
      <c r="NNI76" s="452"/>
      <c r="NNJ76" s="453"/>
      <c r="NNK76" s="452"/>
      <c r="NNL76" s="452"/>
      <c r="NNN76" s="452"/>
      <c r="NNO76" s="452"/>
      <c r="NNP76" s="453"/>
      <c r="NNQ76" s="452"/>
      <c r="NNR76" s="452"/>
      <c r="NNT76" s="452"/>
      <c r="NNU76" s="452"/>
      <c r="NNV76" s="453"/>
      <c r="NNW76" s="452"/>
      <c r="NNX76" s="452"/>
      <c r="NNZ76" s="452"/>
      <c r="NOA76" s="452"/>
      <c r="NOB76" s="453"/>
      <c r="NOC76" s="452"/>
      <c r="NOD76" s="452"/>
      <c r="NOF76" s="452"/>
      <c r="NOG76" s="452"/>
      <c r="NOH76" s="453"/>
      <c r="NOI76" s="452"/>
      <c r="NOJ76" s="452"/>
      <c r="NOL76" s="452"/>
      <c r="NOM76" s="452"/>
      <c r="NON76" s="453"/>
      <c r="NOO76" s="452"/>
      <c r="NOP76" s="452"/>
      <c r="NOR76" s="452"/>
      <c r="NOS76" s="452"/>
      <c r="NOT76" s="453"/>
      <c r="NOU76" s="452"/>
      <c r="NOV76" s="452"/>
      <c r="NOX76" s="452"/>
      <c r="NOY76" s="452"/>
      <c r="NOZ76" s="453"/>
      <c r="NPA76" s="452"/>
      <c r="NPB76" s="452"/>
      <c r="NPD76" s="452"/>
      <c r="NPE76" s="452"/>
      <c r="NPF76" s="453"/>
      <c r="NPG76" s="452"/>
      <c r="NPH76" s="452"/>
      <c r="NPJ76" s="452"/>
      <c r="NPK76" s="452"/>
      <c r="NPL76" s="453"/>
      <c r="NPM76" s="452"/>
      <c r="NPN76" s="452"/>
      <c r="NPP76" s="452"/>
      <c r="NPQ76" s="452"/>
      <c r="NPR76" s="453"/>
      <c r="NPS76" s="452"/>
      <c r="NPT76" s="452"/>
      <c r="NPV76" s="452"/>
      <c r="NPW76" s="452"/>
      <c r="NPX76" s="453"/>
      <c r="NPY76" s="452"/>
      <c r="NPZ76" s="452"/>
      <c r="NQB76" s="452"/>
      <c r="NQC76" s="452"/>
      <c r="NQD76" s="453"/>
      <c r="NQE76" s="452"/>
      <c r="NQF76" s="452"/>
      <c r="NQH76" s="452"/>
      <c r="NQI76" s="452"/>
      <c r="NQJ76" s="453"/>
      <c r="NQK76" s="452"/>
      <c r="NQL76" s="452"/>
      <c r="NQN76" s="452"/>
      <c r="NQO76" s="452"/>
      <c r="NQP76" s="453"/>
      <c r="NQQ76" s="452"/>
      <c r="NQR76" s="452"/>
      <c r="NQT76" s="452"/>
      <c r="NQU76" s="452"/>
      <c r="NQV76" s="453"/>
      <c r="NQW76" s="452"/>
      <c r="NQX76" s="452"/>
      <c r="NQZ76" s="452"/>
      <c r="NRA76" s="452"/>
      <c r="NRB76" s="453"/>
      <c r="NRC76" s="452"/>
      <c r="NRD76" s="452"/>
      <c r="NRF76" s="452"/>
      <c r="NRG76" s="452"/>
      <c r="NRH76" s="453"/>
      <c r="NRI76" s="452"/>
      <c r="NRJ76" s="452"/>
      <c r="NRL76" s="452"/>
      <c r="NRM76" s="452"/>
      <c r="NRN76" s="453"/>
      <c r="NRO76" s="452"/>
      <c r="NRP76" s="452"/>
      <c r="NRR76" s="452"/>
      <c r="NRS76" s="452"/>
      <c r="NRT76" s="453"/>
      <c r="NRU76" s="452"/>
      <c r="NRV76" s="452"/>
      <c r="NRX76" s="452"/>
      <c r="NRY76" s="452"/>
      <c r="NRZ76" s="453"/>
      <c r="NSA76" s="452"/>
      <c r="NSB76" s="452"/>
      <c r="NSD76" s="452"/>
      <c r="NSE76" s="452"/>
      <c r="NSF76" s="453"/>
      <c r="NSG76" s="452"/>
      <c r="NSH76" s="452"/>
      <c r="NSJ76" s="452"/>
      <c r="NSK76" s="452"/>
      <c r="NSL76" s="453"/>
      <c r="NSM76" s="452"/>
      <c r="NSN76" s="452"/>
      <c r="NSP76" s="452"/>
      <c r="NSQ76" s="452"/>
      <c r="NSR76" s="453"/>
      <c r="NSS76" s="452"/>
      <c r="NST76" s="452"/>
      <c r="NSV76" s="452"/>
      <c r="NSW76" s="452"/>
      <c r="NSX76" s="453"/>
      <c r="NSY76" s="452"/>
      <c r="NSZ76" s="452"/>
      <c r="NTB76" s="452"/>
      <c r="NTC76" s="452"/>
      <c r="NTD76" s="453"/>
      <c r="NTE76" s="452"/>
      <c r="NTF76" s="452"/>
      <c r="NTH76" s="452"/>
      <c r="NTI76" s="452"/>
      <c r="NTJ76" s="453"/>
      <c r="NTK76" s="452"/>
      <c r="NTL76" s="452"/>
      <c r="NTN76" s="452"/>
      <c r="NTO76" s="452"/>
      <c r="NTP76" s="453"/>
      <c r="NTQ76" s="452"/>
      <c r="NTR76" s="452"/>
      <c r="NTT76" s="452"/>
      <c r="NTU76" s="452"/>
      <c r="NTV76" s="453"/>
      <c r="NTW76" s="452"/>
      <c r="NTX76" s="452"/>
      <c r="NTZ76" s="452"/>
      <c r="NUA76" s="452"/>
      <c r="NUB76" s="453"/>
      <c r="NUC76" s="452"/>
      <c r="NUD76" s="452"/>
      <c r="NUF76" s="452"/>
      <c r="NUG76" s="452"/>
      <c r="NUH76" s="453"/>
      <c r="NUI76" s="452"/>
      <c r="NUJ76" s="452"/>
      <c r="NUL76" s="452"/>
      <c r="NUM76" s="452"/>
      <c r="NUN76" s="453"/>
      <c r="NUO76" s="452"/>
      <c r="NUP76" s="452"/>
      <c r="NUR76" s="452"/>
      <c r="NUS76" s="452"/>
      <c r="NUT76" s="453"/>
      <c r="NUU76" s="452"/>
      <c r="NUV76" s="452"/>
      <c r="NUX76" s="452"/>
      <c r="NUY76" s="452"/>
      <c r="NUZ76" s="453"/>
      <c r="NVA76" s="452"/>
      <c r="NVB76" s="452"/>
      <c r="NVD76" s="452"/>
      <c r="NVE76" s="452"/>
      <c r="NVF76" s="453"/>
      <c r="NVG76" s="452"/>
      <c r="NVH76" s="452"/>
      <c r="NVJ76" s="452"/>
      <c r="NVK76" s="452"/>
      <c r="NVL76" s="453"/>
      <c r="NVM76" s="452"/>
      <c r="NVN76" s="452"/>
      <c r="NVP76" s="452"/>
      <c r="NVQ76" s="452"/>
      <c r="NVR76" s="453"/>
      <c r="NVS76" s="452"/>
      <c r="NVT76" s="452"/>
      <c r="NVV76" s="452"/>
      <c r="NVW76" s="452"/>
      <c r="NVX76" s="453"/>
      <c r="NVY76" s="452"/>
      <c r="NVZ76" s="452"/>
      <c r="NWB76" s="452"/>
      <c r="NWC76" s="452"/>
      <c r="NWD76" s="453"/>
      <c r="NWE76" s="452"/>
      <c r="NWF76" s="452"/>
      <c r="NWH76" s="452"/>
      <c r="NWI76" s="452"/>
      <c r="NWJ76" s="453"/>
      <c r="NWK76" s="452"/>
      <c r="NWL76" s="452"/>
      <c r="NWN76" s="452"/>
      <c r="NWO76" s="452"/>
      <c r="NWP76" s="453"/>
      <c r="NWQ76" s="452"/>
      <c r="NWR76" s="452"/>
      <c r="NWT76" s="452"/>
      <c r="NWU76" s="452"/>
      <c r="NWV76" s="453"/>
      <c r="NWW76" s="452"/>
      <c r="NWX76" s="452"/>
      <c r="NWZ76" s="452"/>
      <c r="NXA76" s="452"/>
      <c r="NXB76" s="453"/>
      <c r="NXC76" s="452"/>
      <c r="NXD76" s="452"/>
      <c r="NXF76" s="452"/>
      <c r="NXG76" s="452"/>
      <c r="NXH76" s="453"/>
      <c r="NXI76" s="452"/>
      <c r="NXJ76" s="452"/>
      <c r="NXL76" s="452"/>
      <c r="NXM76" s="452"/>
      <c r="NXN76" s="453"/>
      <c r="NXO76" s="452"/>
      <c r="NXP76" s="452"/>
      <c r="NXR76" s="452"/>
      <c r="NXS76" s="452"/>
      <c r="NXT76" s="453"/>
      <c r="NXU76" s="452"/>
      <c r="NXV76" s="452"/>
      <c r="NXX76" s="452"/>
      <c r="NXY76" s="452"/>
      <c r="NXZ76" s="453"/>
      <c r="NYA76" s="452"/>
      <c r="NYB76" s="452"/>
      <c r="NYD76" s="452"/>
      <c r="NYE76" s="452"/>
      <c r="NYF76" s="453"/>
      <c r="NYG76" s="452"/>
      <c r="NYH76" s="452"/>
      <c r="NYJ76" s="452"/>
      <c r="NYK76" s="452"/>
      <c r="NYL76" s="453"/>
      <c r="NYM76" s="452"/>
      <c r="NYN76" s="452"/>
      <c r="NYP76" s="452"/>
      <c r="NYQ76" s="452"/>
      <c r="NYR76" s="453"/>
      <c r="NYS76" s="452"/>
      <c r="NYT76" s="452"/>
      <c r="NYV76" s="452"/>
      <c r="NYW76" s="452"/>
      <c r="NYX76" s="453"/>
      <c r="NYY76" s="452"/>
      <c r="NYZ76" s="452"/>
      <c r="NZB76" s="452"/>
      <c r="NZC76" s="452"/>
      <c r="NZD76" s="453"/>
      <c r="NZE76" s="452"/>
      <c r="NZF76" s="452"/>
      <c r="NZH76" s="452"/>
      <c r="NZI76" s="452"/>
      <c r="NZJ76" s="453"/>
      <c r="NZK76" s="452"/>
      <c r="NZL76" s="452"/>
      <c r="NZN76" s="452"/>
      <c r="NZO76" s="452"/>
      <c r="NZP76" s="453"/>
      <c r="NZQ76" s="452"/>
      <c r="NZR76" s="452"/>
      <c r="NZT76" s="452"/>
      <c r="NZU76" s="452"/>
      <c r="NZV76" s="453"/>
      <c r="NZW76" s="452"/>
      <c r="NZX76" s="452"/>
      <c r="NZZ76" s="452"/>
      <c r="OAA76" s="452"/>
      <c r="OAB76" s="453"/>
      <c r="OAC76" s="452"/>
      <c r="OAD76" s="452"/>
      <c r="OAF76" s="452"/>
      <c r="OAG76" s="452"/>
      <c r="OAH76" s="453"/>
      <c r="OAI76" s="452"/>
      <c r="OAJ76" s="452"/>
      <c r="OAL76" s="452"/>
      <c r="OAM76" s="452"/>
      <c r="OAN76" s="453"/>
      <c r="OAO76" s="452"/>
      <c r="OAP76" s="452"/>
      <c r="OAR76" s="452"/>
      <c r="OAS76" s="452"/>
      <c r="OAT76" s="453"/>
      <c r="OAU76" s="452"/>
      <c r="OAV76" s="452"/>
      <c r="OAX76" s="452"/>
      <c r="OAY76" s="452"/>
      <c r="OAZ76" s="453"/>
      <c r="OBA76" s="452"/>
      <c r="OBB76" s="452"/>
      <c r="OBD76" s="452"/>
      <c r="OBE76" s="452"/>
      <c r="OBF76" s="453"/>
      <c r="OBG76" s="452"/>
      <c r="OBH76" s="452"/>
      <c r="OBJ76" s="452"/>
      <c r="OBK76" s="452"/>
      <c r="OBL76" s="453"/>
      <c r="OBM76" s="452"/>
      <c r="OBN76" s="452"/>
      <c r="OBP76" s="452"/>
      <c r="OBQ76" s="452"/>
      <c r="OBR76" s="453"/>
      <c r="OBS76" s="452"/>
      <c r="OBT76" s="452"/>
      <c r="OBV76" s="452"/>
      <c r="OBW76" s="452"/>
      <c r="OBX76" s="453"/>
      <c r="OBY76" s="452"/>
      <c r="OBZ76" s="452"/>
      <c r="OCB76" s="452"/>
      <c r="OCC76" s="452"/>
      <c r="OCD76" s="453"/>
      <c r="OCE76" s="452"/>
      <c r="OCF76" s="452"/>
      <c r="OCH76" s="452"/>
      <c r="OCI76" s="452"/>
      <c r="OCJ76" s="453"/>
      <c r="OCK76" s="452"/>
      <c r="OCL76" s="452"/>
      <c r="OCN76" s="452"/>
      <c r="OCO76" s="452"/>
      <c r="OCP76" s="453"/>
      <c r="OCQ76" s="452"/>
      <c r="OCR76" s="452"/>
      <c r="OCT76" s="452"/>
      <c r="OCU76" s="452"/>
      <c r="OCV76" s="453"/>
      <c r="OCW76" s="452"/>
      <c r="OCX76" s="452"/>
      <c r="OCZ76" s="452"/>
      <c r="ODA76" s="452"/>
      <c r="ODB76" s="453"/>
      <c r="ODC76" s="452"/>
      <c r="ODD76" s="452"/>
      <c r="ODF76" s="452"/>
      <c r="ODG76" s="452"/>
      <c r="ODH76" s="453"/>
      <c r="ODI76" s="452"/>
      <c r="ODJ76" s="452"/>
      <c r="ODL76" s="452"/>
      <c r="ODM76" s="452"/>
      <c r="ODN76" s="453"/>
      <c r="ODO76" s="452"/>
      <c r="ODP76" s="452"/>
      <c r="ODR76" s="452"/>
      <c r="ODS76" s="452"/>
      <c r="ODT76" s="453"/>
      <c r="ODU76" s="452"/>
      <c r="ODV76" s="452"/>
      <c r="ODX76" s="452"/>
      <c r="ODY76" s="452"/>
      <c r="ODZ76" s="453"/>
      <c r="OEA76" s="452"/>
      <c r="OEB76" s="452"/>
      <c r="OED76" s="452"/>
      <c r="OEE76" s="452"/>
      <c r="OEF76" s="453"/>
      <c r="OEG76" s="452"/>
      <c r="OEH76" s="452"/>
      <c r="OEJ76" s="452"/>
      <c r="OEK76" s="452"/>
      <c r="OEL76" s="453"/>
      <c r="OEM76" s="452"/>
      <c r="OEN76" s="452"/>
      <c r="OEP76" s="452"/>
      <c r="OEQ76" s="452"/>
      <c r="OER76" s="453"/>
      <c r="OES76" s="452"/>
      <c r="OET76" s="452"/>
      <c r="OEV76" s="452"/>
      <c r="OEW76" s="452"/>
      <c r="OEX76" s="453"/>
      <c r="OEY76" s="452"/>
      <c r="OEZ76" s="452"/>
      <c r="OFB76" s="452"/>
      <c r="OFC76" s="452"/>
      <c r="OFD76" s="453"/>
      <c r="OFE76" s="452"/>
      <c r="OFF76" s="452"/>
      <c r="OFH76" s="452"/>
      <c r="OFI76" s="452"/>
      <c r="OFJ76" s="453"/>
      <c r="OFK76" s="452"/>
      <c r="OFL76" s="452"/>
      <c r="OFN76" s="452"/>
      <c r="OFO76" s="452"/>
      <c r="OFP76" s="453"/>
      <c r="OFQ76" s="452"/>
      <c r="OFR76" s="452"/>
      <c r="OFT76" s="452"/>
      <c r="OFU76" s="452"/>
      <c r="OFV76" s="453"/>
      <c r="OFW76" s="452"/>
      <c r="OFX76" s="452"/>
      <c r="OFZ76" s="452"/>
      <c r="OGA76" s="452"/>
      <c r="OGB76" s="453"/>
      <c r="OGC76" s="452"/>
      <c r="OGD76" s="452"/>
      <c r="OGF76" s="452"/>
      <c r="OGG76" s="452"/>
      <c r="OGH76" s="453"/>
      <c r="OGI76" s="452"/>
      <c r="OGJ76" s="452"/>
      <c r="OGL76" s="452"/>
      <c r="OGM76" s="452"/>
      <c r="OGN76" s="453"/>
      <c r="OGO76" s="452"/>
      <c r="OGP76" s="452"/>
      <c r="OGR76" s="452"/>
      <c r="OGS76" s="452"/>
      <c r="OGT76" s="453"/>
      <c r="OGU76" s="452"/>
      <c r="OGV76" s="452"/>
      <c r="OGX76" s="452"/>
      <c r="OGY76" s="452"/>
      <c r="OGZ76" s="453"/>
      <c r="OHA76" s="452"/>
      <c r="OHB76" s="452"/>
      <c r="OHD76" s="452"/>
      <c r="OHE76" s="452"/>
      <c r="OHF76" s="453"/>
      <c r="OHG76" s="452"/>
      <c r="OHH76" s="452"/>
      <c r="OHJ76" s="452"/>
      <c r="OHK76" s="452"/>
      <c r="OHL76" s="453"/>
      <c r="OHM76" s="452"/>
      <c r="OHN76" s="452"/>
      <c r="OHP76" s="452"/>
      <c r="OHQ76" s="452"/>
      <c r="OHR76" s="453"/>
      <c r="OHS76" s="452"/>
      <c r="OHT76" s="452"/>
      <c r="OHV76" s="452"/>
      <c r="OHW76" s="452"/>
      <c r="OHX76" s="453"/>
      <c r="OHY76" s="452"/>
      <c r="OHZ76" s="452"/>
      <c r="OIB76" s="452"/>
      <c r="OIC76" s="452"/>
      <c r="OID76" s="453"/>
      <c r="OIE76" s="452"/>
      <c r="OIF76" s="452"/>
      <c r="OIH76" s="452"/>
      <c r="OII76" s="452"/>
      <c r="OIJ76" s="453"/>
      <c r="OIK76" s="452"/>
      <c r="OIL76" s="452"/>
      <c r="OIN76" s="452"/>
      <c r="OIO76" s="452"/>
      <c r="OIP76" s="453"/>
      <c r="OIQ76" s="452"/>
      <c r="OIR76" s="452"/>
      <c r="OIT76" s="452"/>
      <c r="OIU76" s="452"/>
      <c r="OIV76" s="453"/>
      <c r="OIW76" s="452"/>
      <c r="OIX76" s="452"/>
      <c r="OIZ76" s="452"/>
      <c r="OJA76" s="452"/>
      <c r="OJB76" s="453"/>
      <c r="OJC76" s="452"/>
      <c r="OJD76" s="452"/>
      <c r="OJF76" s="452"/>
      <c r="OJG76" s="452"/>
      <c r="OJH76" s="453"/>
      <c r="OJI76" s="452"/>
      <c r="OJJ76" s="452"/>
      <c r="OJL76" s="452"/>
      <c r="OJM76" s="452"/>
      <c r="OJN76" s="453"/>
      <c r="OJO76" s="452"/>
      <c r="OJP76" s="452"/>
      <c r="OJR76" s="452"/>
      <c r="OJS76" s="452"/>
      <c r="OJT76" s="453"/>
      <c r="OJU76" s="452"/>
      <c r="OJV76" s="452"/>
      <c r="OJX76" s="452"/>
      <c r="OJY76" s="452"/>
      <c r="OJZ76" s="453"/>
      <c r="OKA76" s="452"/>
      <c r="OKB76" s="452"/>
      <c r="OKD76" s="452"/>
      <c r="OKE76" s="452"/>
      <c r="OKF76" s="453"/>
      <c r="OKG76" s="452"/>
      <c r="OKH76" s="452"/>
      <c r="OKJ76" s="452"/>
      <c r="OKK76" s="452"/>
      <c r="OKL76" s="453"/>
      <c r="OKM76" s="452"/>
      <c r="OKN76" s="452"/>
      <c r="OKP76" s="452"/>
      <c r="OKQ76" s="452"/>
      <c r="OKR76" s="453"/>
      <c r="OKS76" s="452"/>
      <c r="OKT76" s="452"/>
      <c r="OKV76" s="452"/>
      <c r="OKW76" s="452"/>
      <c r="OKX76" s="453"/>
      <c r="OKY76" s="452"/>
      <c r="OKZ76" s="452"/>
      <c r="OLB76" s="452"/>
      <c r="OLC76" s="452"/>
      <c r="OLD76" s="453"/>
      <c r="OLE76" s="452"/>
      <c r="OLF76" s="452"/>
      <c r="OLH76" s="452"/>
      <c r="OLI76" s="452"/>
      <c r="OLJ76" s="453"/>
      <c r="OLK76" s="452"/>
      <c r="OLL76" s="452"/>
      <c r="OLN76" s="452"/>
      <c r="OLO76" s="452"/>
      <c r="OLP76" s="453"/>
      <c r="OLQ76" s="452"/>
      <c r="OLR76" s="452"/>
      <c r="OLT76" s="452"/>
      <c r="OLU76" s="452"/>
      <c r="OLV76" s="453"/>
      <c r="OLW76" s="452"/>
      <c r="OLX76" s="452"/>
      <c r="OLZ76" s="452"/>
      <c r="OMA76" s="452"/>
      <c r="OMB76" s="453"/>
      <c r="OMC76" s="452"/>
      <c r="OMD76" s="452"/>
      <c r="OMF76" s="452"/>
      <c r="OMG76" s="452"/>
      <c r="OMH76" s="453"/>
      <c r="OMI76" s="452"/>
      <c r="OMJ76" s="452"/>
      <c r="OML76" s="452"/>
      <c r="OMM76" s="452"/>
      <c r="OMN76" s="453"/>
      <c r="OMO76" s="452"/>
      <c r="OMP76" s="452"/>
      <c r="OMR76" s="452"/>
      <c r="OMS76" s="452"/>
      <c r="OMT76" s="453"/>
      <c r="OMU76" s="452"/>
      <c r="OMV76" s="452"/>
      <c r="OMX76" s="452"/>
      <c r="OMY76" s="452"/>
      <c r="OMZ76" s="453"/>
      <c r="ONA76" s="452"/>
      <c r="ONB76" s="452"/>
      <c r="OND76" s="452"/>
      <c r="ONE76" s="452"/>
      <c r="ONF76" s="453"/>
      <c r="ONG76" s="452"/>
      <c r="ONH76" s="452"/>
      <c r="ONJ76" s="452"/>
      <c r="ONK76" s="452"/>
      <c r="ONL76" s="453"/>
      <c r="ONM76" s="452"/>
      <c r="ONN76" s="452"/>
      <c r="ONP76" s="452"/>
      <c r="ONQ76" s="452"/>
      <c r="ONR76" s="453"/>
      <c r="ONS76" s="452"/>
      <c r="ONT76" s="452"/>
      <c r="ONV76" s="452"/>
      <c r="ONW76" s="452"/>
      <c r="ONX76" s="453"/>
      <c r="ONY76" s="452"/>
      <c r="ONZ76" s="452"/>
      <c r="OOB76" s="452"/>
      <c r="OOC76" s="452"/>
      <c r="OOD76" s="453"/>
      <c r="OOE76" s="452"/>
      <c r="OOF76" s="452"/>
      <c r="OOH76" s="452"/>
      <c r="OOI76" s="452"/>
      <c r="OOJ76" s="453"/>
      <c r="OOK76" s="452"/>
      <c r="OOL76" s="452"/>
      <c r="OON76" s="452"/>
      <c r="OOO76" s="452"/>
      <c r="OOP76" s="453"/>
      <c r="OOQ76" s="452"/>
      <c r="OOR76" s="452"/>
      <c r="OOT76" s="452"/>
      <c r="OOU76" s="452"/>
      <c r="OOV76" s="453"/>
      <c r="OOW76" s="452"/>
      <c r="OOX76" s="452"/>
      <c r="OOZ76" s="452"/>
      <c r="OPA76" s="452"/>
      <c r="OPB76" s="453"/>
      <c r="OPC76" s="452"/>
      <c r="OPD76" s="452"/>
      <c r="OPF76" s="452"/>
      <c r="OPG76" s="452"/>
      <c r="OPH76" s="453"/>
      <c r="OPI76" s="452"/>
      <c r="OPJ76" s="452"/>
      <c r="OPL76" s="452"/>
      <c r="OPM76" s="452"/>
      <c r="OPN76" s="453"/>
      <c r="OPO76" s="452"/>
      <c r="OPP76" s="452"/>
      <c r="OPR76" s="452"/>
      <c r="OPS76" s="452"/>
      <c r="OPT76" s="453"/>
      <c r="OPU76" s="452"/>
      <c r="OPV76" s="452"/>
      <c r="OPX76" s="452"/>
      <c r="OPY76" s="452"/>
      <c r="OPZ76" s="453"/>
      <c r="OQA76" s="452"/>
      <c r="OQB76" s="452"/>
      <c r="OQD76" s="452"/>
      <c r="OQE76" s="452"/>
      <c r="OQF76" s="453"/>
      <c r="OQG76" s="452"/>
      <c r="OQH76" s="452"/>
      <c r="OQJ76" s="452"/>
      <c r="OQK76" s="452"/>
      <c r="OQL76" s="453"/>
      <c r="OQM76" s="452"/>
      <c r="OQN76" s="452"/>
      <c r="OQP76" s="452"/>
      <c r="OQQ76" s="452"/>
      <c r="OQR76" s="453"/>
      <c r="OQS76" s="452"/>
      <c r="OQT76" s="452"/>
      <c r="OQV76" s="452"/>
      <c r="OQW76" s="452"/>
      <c r="OQX76" s="453"/>
      <c r="OQY76" s="452"/>
      <c r="OQZ76" s="452"/>
      <c r="ORB76" s="452"/>
      <c r="ORC76" s="452"/>
      <c r="ORD76" s="453"/>
      <c r="ORE76" s="452"/>
      <c r="ORF76" s="452"/>
      <c r="ORH76" s="452"/>
      <c r="ORI76" s="452"/>
      <c r="ORJ76" s="453"/>
      <c r="ORK76" s="452"/>
      <c r="ORL76" s="452"/>
      <c r="ORN76" s="452"/>
      <c r="ORO76" s="452"/>
      <c r="ORP76" s="453"/>
      <c r="ORQ76" s="452"/>
      <c r="ORR76" s="452"/>
      <c r="ORT76" s="452"/>
      <c r="ORU76" s="452"/>
      <c r="ORV76" s="453"/>
      <c r="ORW76" s="452"/>
      <c r="ORX76" s="452"/>
      <c r="ORZ76" s="452"/>
      <c r="OSA76" s="452"/>
      <c r="OSB76" s="453"/>
      <c r="OSC76" s="452"/>
      <c r="OSD76" s="452"/>
      <c r="OSF76" s="452"/>
      <c r="OSG76" s="452"/>
      <c r="OSH76" s="453"/>
      <c r="OSI76" s="452"/>
      <c r="OSJ76" s="452"/>
      <c r="OSL76" s="452"/>
      <c r="OSM76" s="452"/>
      <c r="OSN76" s="453"/>
      <c r="OSO76" s="452"/>
      <c r="OSP76" s="452"/>
      <c r="OSR76" s="452"/>
      <c r="OSS76" s="452"/>
      <c r="OST76" s="453"/>
      <c r="OSU76" s="452"/>
      <c r="OSV76" s="452"/>
      <c r="OSX76" s="452"/>
      <c r="OSY76" s="452"/>
      <c r="OSZ76" s="453"/>
      <c r="OTA76" s="452"/>
      <c r="OTB76" s="452"/>
      <c r="OTD76" s="452"/>
      <c r="OTE76" s="452"/>
      <c r="OTF76" s="453"/>
      <c r="OTG76" s="452"/>
      <c r="OTH76" s="452"/>
      <c r="OTJ76" s="452"/>
      <c r="OTK76" s="452"/>
      <c r="OTL76" s="453"/>
      <c r="OTM76" s="452"/>
      <c r="OTN76" s="452"/>
      <c r="OTP76" s="452"/>
      <c r="OTQ76" s="452"/>
      <c r="OTR76" s="453"/>
      <c r="OTS76" s="452"/>
      <c r="OTT76" s="452"/>
      <c r="OTV76" s="452"/>
      <c r="OTW76" s="452"/>
      <c r="OTX76" s="453"/>
      <c r="OTY76" s="452"/>
      <c r="OTZ76" s="452"/>
      <c r="OUB76" s="452"/>
      <c r="OUC76" s="452"/>
      <c r="OUD76" s="453"/>
      <c r="OUE76" s="452"/>
      <c r="OUF76" s="452"/>
      <c r="OUH76" s="452"/>
      <c r="OUI76" s="452"/>
      <c r="OUJ76" s="453"/>
      <c r="OUK76" s="452"/>
      <c r="OUL76" s="452"/>
      <c r="OUN76" s="452"/>
      <c r="OUO76" s="452"/>
      <c r="OUP76" s="453"/>
      <c r="OUQ76" s="452"/>
      <c r="OUR76" s="452"/>
      <c r="OUT76" s="452"/>
      <c r="OUU76" s="452"/>
      <c r="OUV76" s="453"/>
      <c r="OUW76" s="452"/>
      <c r="OUX76" s="452"/>
      <c r="OUZ76" s="452"/>
      <c r="OVA76" s="452"/>
      <c r="OVB76" s="453"/>
      <c r="OVC76" s="452"/>
      <c r="OVD76" s="452"/>
      <c r="OVF76" s="452"/>
      <c r="OVG76" s="452"/>
      <c r="OVH76" s="453"/>
      <c r="OVI76" s="452"/>
      <c r="OVJ76" s="452"/>
      <c r="OVL76" s="452"/>
      <c r="OVM76" s="452"/>
      <c r="OVN76" s="453"/>
      <c r="OVO76" s="452"/>
      <c r="OVP76" s="452"/>
      <c r="OVR76" s="452"/>
      <c r="OVS76" s="452"/>
      <c r="OVT76" s="453"/>
      <c r="OVU76" s="452"/>
      <c r="OVV76" s="452"/>
      <c r="OVX76" s="452"/>
      <c r="OVY76" s="452"/>
      <c r="OVZ76" s="453"/>
      <c r="OWA76" s="452"/>
      <c r="OWB76" s="452"/>
      <c r="OWD76" s="452"/>
      <c r="OWE76" s="452"/>
      <c r="OWF76" s="453"/>
      <c r="OWG76" s="452"/>
      <c r="OWH76" s="452"/>
      <c r="OWJ76" s="452"/>
      <c r="OWK76" s="452"/>
      <c r="OWL76" s="453"/>
      <c r="OWM76" s="452"/>
      <c r="OWN76" s="452"/>
      <c r="OWP76" s="452"/>
      <c r="OWQ76" s="452"/>
      <c r="OWR76" s="453"/>
      <c r="OWS76" s="452"/>
      <c r="OWT76" s="452"/>
      <c r="OWV76" s="452"/>
      <c r="OWW76" s="452"/>
      <c r="OWX76" s="453"/>
      <c r="OWY76" s="452"/>
      <c r="OWZ76" s="452"/>
      <c r="OXB76" s="452"/>
      <c r="OXC76" s="452"/>
      <c r="OXD76" s="453"/>
      <c r="OXE76" s="452"/>
      <c r="OXF76" s="452"/>
      <c r="OXH76" s="452"/>
      <c r="OXI76" s="452"/>
      <c r="OXJ76" s="453"/>
      <c r="OXK76" s="452"/>
      <c r="OXL76" s="452"/>
      <c r="OXN76" s="452"/>
      <c r="OXO76" s="452"/>
      <c r="OXP76" s="453"/>
      <c r="OXQ76" s="452"/>
      <c r="OXR76" s="452"/>
      <c r="OXT76" s="452"/>
      <c r="OXU76" s="452"/>
      <c r="OXV76" s="453"/>
      <c r="OXW76" s="452"/>
      <c r="OXX76" s="452"/>
      <c r="OXZ76" s="452"/>
      <c r="OYA76" s="452"/>
      <c r="OYB76" s="453"/>
      <c r="OYC76" s="452"/>
      <c r="OYD76" s="452"/>
      <c r="OYF76" s="452"/>
      <c r="OYG76" s="452"/>
      <c r="OYH76" s="453"/>
      <c r="OYI76" s="452"/>
      <c r="OYJ76" s="452"/>
      <c r="OYL76" s="452"/>
      <c r="OYM76" s="452"/>
      <c r="OYN76" s="453"/>
      <c r="OYO76" s="452"/>
      <c r="OYP76" s="452"/>
      <c r="OYR76" s="452"/>
      <c r="OYS76" s="452"/>
      <c r="OYT76" s="453"/>
      <c r="OYU76" s="452"/>
      <c r="OYV76" s="452"/>
      <c r="OYX76" s="452"/>
      <c r="OYY76" s="452"/>
      <c r="OYZ76" s="453"/>
      <c r="OZA76" s="452"/>
      <c r="OZB76" s="452"/>
      <c r="OZD76" s="452"/>
      <c r="OZE76" s="452"/>
      <c r="OZF76" s="453"/>
      <c r="OZG76" s="452"/>
      <c r="OZH76" s="452"/>
      <c r="OZJ76" s="452"/>
      <c r="OZK76" s="452"/>
      <c r="OZL76" s="453"/>
      <c r="OZM76" s="452"/>
      <c r="OZN76" s="452"/>
      <c r="OZP76" s="452"/>
      <c r="OZQ76" s="452"/>
      <c r="OZR76" s="453"/>
      <c r="OZS76" s="452"/>
      <c r="OZT76" s="452"/>
      <c r="OZV76" s="452"/>
      <c r="OZW76" s="452"/>
      <c r="OZX76" s="453"/>
      <c r="OZY76" s="452"/>
      <c r="OZZ76" s="452"/>
      <c r="PAB76" s="452"/>
      <c r="PAC76" s="452"/>
      <c r="PAD76" s="453"/>
      <c r="PAE76" s="452"/>
      <c r="PAF76" s="452"/>
      <c r="PAH76" s="452"/>
      <c r="PAI76" s="452"/>
      <c r="PAJ76" s="453"/>
      <c r="PAK76" s="452"/>
      <c r="PAL76" s="452"/>
      <c r="PAN76" s="452"/>
      <c r="PAO76" s="452"/>
      <c r="PAP76" s="453"/>
      <c r="PAQ76" s="452"/>
      <c r="PAR76" s="452"/>
      <c r="PAT76" s="452"/>
      <c r="PAU76" s="452"/>
      <c r="PAV76" s="453"/>
      <c r="PAW76" s="452"/>
      <c r="PAX76" s="452"/>
      <c r="PAZ76" s="452"/>
      <c r="PBA76" s="452"/>
      <c r="PBB76" s="453"/>
      <c r="PBC76" s="452"/>
      <c r="PBD76" s="452"/>
      <c r="PBF76" s="452"/>
      <c r="PBG76" s="452"/>
      <c r="PBH76" s="453"/>
      <c r="PBI76" s="452"/>
      <c r="PBJ76" s="452"/>
      <c r="PBL76" s="452"/>
      <c r="PBM76" s="452"/>
      <c r="PBN76" s="453"/>
      <c r="PBO76" s="452"/>
      <c r="PBP76" s="452"/>
      <c r="PBR76" s="452"/>
      <c r="PBS76" s="452"/>
      <c r="PBT76" s="453"/>
      <c r="PBU76" s="452"/>
      <c r="PBV76" s="452"/>
      <c r="PBX76" s="452"/>
      <c r="PBY76" s="452"/>
      <c r="PBZ76" s="453"/>
      <c r="PCA76" s="452"/>
      <c r="PCB76" s="452"/>
      <c r="PCD76" s="452"/>
      <c r="PCE76" s="452"/>
      <c r="PCF76" s="453"/>
      <c r="PCG76" s="452"/>
      <c r="PCH76" s="452"/>
      <c r="PCJ76" s="452"/>
      <c r="PCK76" s="452"/>
      <c r="PCL76" s="453"/>
      <c r="PCM76" s="452"/>
      <c r="PCN76" s="452"/>
      <c r="PCP76" s="452"/>
      <c r="PCQ76" s="452"/>
      <c r="PCR76" s="453"/>
      <c r="PCS76" s="452"/>
      <c r="PCT76" s="452"/>
      <c r="PCV76" s="452"/>
      <c r="PCW76" s="452"/>
      <c r="PCX76" s="453"/>
      <c r="PCY76" s="452"/>
      <c r="PCZ76" s="452"/>
      <c r="PDB76" s="452"/>
      <c r="PDC76" s="452"/>
      <c r="PDD76" s="453"/>
      <c r="PDE76" s="452"/>
      <c r="PDF76" s="452"/>
      <c r="PDH76" s="452"/>
      <c r="PDI76" s="452"/>
      <c r="PDJ76" s="453"/>
      <c r="PDK76" s="452"/>
      <c r="PDL76" s="452"/>
      <c r="PDN76" s="452"/>
      <c r="PDO76" s="452"/>
      <c r="PDP76" s="453"/>
      <c r="PDQ76" s="452"/>
      <c r="PDR76" s="452"/>
      <c r="PDT76" s="452"/>
      <c r="PDU76" s="452"/>
      <c r="PDV76" s="453"/>
      <c r="PDW76" s="452"/>
      <c r="PDX76" s="452"/>
      <c r="PDZ76" s="452"/>
      <c r="PEA76" s="452"/>
      <c r="PEB76" s="453"/>
      <c r="PEC76" s="452"/>
      <c r="PED76" s="452"/>
      <c r="PEF76" s="452"/>
      <c r="PEG76" s="452"/>
      <c r="PEH76" s="453"/>
      <c r="PEI76" s="452"/>
      <c r="PEJ76" s="452"/>
      <c r="PEL76" s="452"/>
      <c r="PEM76" s="452"/>
      <c r="PEN76" s="453"/>
      <c r="PEO76" s="452"/>
      <c r="PEP76" s="452"/>
      <c r="PER76" s="452"/>
      <c r="PES76" s="452"/>
      <c r="PET76" s="453"/>
      <c r="PEU76" s="452"/>
      <c r="PEV76" s="452"/>
      <c r="PEX76" s="452"/>
      <c r="PEY76" s="452"/>
      <c r="PEZ76" s="453"/>
      <c r="PFA76" s="452"/>
      <c r="PFB76" s="452"/>
      <c r="PFD76" s="452"/>
      <c r="PFE76" s="452"/>
      <c r="PFF76" s="453"/>
      <c r="PFG76" s="452"/>
      <c r="PFH76" s="452"/>
      <c r="PFJ76" s="452"/>
      <c r="PFK76" s="452"/>
      <c r="PFL76" s="453"/>
      <c r="PFM76" s="452"/>
      <c r="PFN76" s="452"/>
      <c r="PFP76" s="452"/>
      <c r="PFQ76" s="452"/>
      <c r="PFR76" s="453"/>
      <c r="PFS76" s="452"/>
      <c r="PFT76" s="452"/>
      <c r="PFV76" s="452"/>
      <c r="PFW76" s="452"/>
      <c r="PFX76" s="453"/>
      <c r="PFY76" s="452"/>
      <c r="PFZ76" s="452"/>
      <c r="PGB76" s="452"/>
      <c r="PGC76" s="452"/>
      <c r="PGD76" s="453"/>
      <c r="PGE76" s="452"/>
      <c r="PGF76" s="452"/>
      <c r="PGH76" s="452"/>
      <c r="PGI76" s="452"/>
      <c r="PGJ76" s="453"/>
      <c r="PGK76" s="452"/>
      <c r="PGL76" s="452"/>
      <c r="PGN76" s="452"/>
      <c r="PGO76" s="452"/>
      <c r="PGP76" s="453"/>
      <c r="PGQ76" s="452"/>
      <c r="PGR76" s="452"/>
      <c r="PGT76" s="452"/>
      <c r="PGU76" s="452"/>
      <c r="PGV76" s="453"/>
      <c r="PGW76" s="452"/>
      <c r="PGX76" s="452"/>
      <c r="PGZ76" s="452"/>
      <c r="PHA76" s="452"/>
      <c r="PHB76" s="453"/>
      <c r="PHC76" s="452"/>
      <c r="PHD76" s="452"/>
      <c r="PHF76" s="452"/>
      <c r="PHG76" s="452"/>
      <c r="PHH76" s="453"/>
      <c r="PHI76" s="452"/>
      <c r="PHJ76" s="452"/>
      <c r="PHL76" s="452"/>
      <c r="PHM76" s="452"/>
      <c r="PHN76" s="453"/>
      <c r="PHO76" s="452"/>
      <c r="PHP76" s="452"/>
      <c r="PHR76" s="452"/>
      <c r="PHS76" s="452"/>
      <c r="PHT76" s="453"/>
      <c r="PHU76" s="452"/>
      <c r="PHV76" s="452"/>
      <c r="PHX76" s="452"/>
      <c r="PHY76" s="452"/>
      <c r="PHZ76" s="453"/>
      <c r="PIA76" s="452"/>
      <c r="PIB76" s="452"/>
      <c r="PID76" s="452"/>
      <c r="PIE76" s="452"/>
      <c r="PIF76" s="453"/>
      <c r="PIG76" s="452"/>
      <c r="PIH76" s="452"/>
      <c r="PIJ76" s="452"/>
      <c r="PIK76" s="452"/>
      <c r="PIL76" s="453"/>
      <c r="PIM76" s="452"/>
      <c r="PIN76" s="452"/>
      <c r="PIP76" s="452"/>
      <c r="PIQ76" s="452"/>
      <c r="PIR76" s="453"/>
      <c r="PIS76" s="452"/>
      <c r="PIT76" s="452"/>
      <c r="PIV76" s="452"/>
      <c r="PIW76" s="452"/>
      <c r="PIX76" s="453"/>
      <c r="PIY76" s="452"/>
      <c r="PIZ76" s="452"/>
      <c r="PJB76" s="452"/>
      <c r="PJC76" s="452"/>
      <c r="PJD76" s="453"/>
      <c r="PJE76" s="452"/>
      <c r="PJF76" s="452"/>
      <c r="PJH76" s="452"/>
      <c r="PJI76" s="452"/>
      <c r="PJJ76" s="453"/>
      <c r="PJK76" s="452"/>
      <c r="PJL76" s="452"/>
      <c r="PJN76" s="452"/>
      <c r="PJO76" s="452"/>
      <c r="PJP76" s="453"/>
      <c r="PJQ76" s="452"/>
      <c r="PJR76" s="452"/>
      <c r="PJT76" s="452"/>
      <c r="PJU76" s="452"/>
      <c r="PJV76" s="453"/>
      <c r="PJW76" s="452"/>
      <c r="PJX76" s="452"/>
      <c r="PJZ76" s="452"/>
      <c r="PKA76" s="452"/>
      <c r="PKB76" s="453"/>
      <c r="PKC76" s="452"/>
      <c r="PKD76" s="452"/>
      <c r="PKF76" s="452"/>
      <c r="PKG76" s="452"/>
      <c r="PKH76" s="453"/>
      <c r="PKI76" s="452"/>
      <c r="PKJ76" s="452"/>
      <c r="PKL76" s="452"/>
      <c r="PKM76" s="452"/>
      <c r="PKN76" s="453"/>
      <c r="PKO76" s="452"/>
      <c r="PKP76" s="452"/>
      <c r="PKR76" s="452"/>
      <c r="PKS76" s="452"/>
      <c r="PKT76" s="453"/>
      <c r="PKU76" s="452"/>
      <c r="PKV76" s="452"/>
      <c r="PKX76" s="452"/>
      <c r="PKY76" s="452"/>
      <c r="PKZ76" s="453"/>
      <c r="PLA76" s="452"/>
      <c r="PLB76" s="452"/>
      <c r="PLD76" s="452"/>
      <c r="PLE76" s="452"/>
      <c r="PLF76" s="453"/>
      <c r="PLG76" s="452"/>
      <c r="PLH76" s="452"/>
      <c r="PLJ76" s="452"/>
      <c r="PLK76" s="452"/>
      <c r="PLL76" s="453"/>
      <c r="PLM76" s="452"/>
      <c r="PLN76" s="452"/>
      <c r="PLP76" s="452"/>
      <c r="PLQ76" s="452"/>
      <c r="PLR76" s="453"/>
      <c r="PLS76" s="452"/>
      <c r="PLT76" s="452"/>
      <c r="PLV76" s="452"/>
      <c r="PLW76" s="452"/>
      <c r="PLX76" s="453"/>
      <c r="PLY76" s="452"/>
      <c r="PLZ76" s="452"/>
      <c r="PMB76" s="452"/>
      <c r="PMC76" s="452"/>
      <c r="PMD76" s="453"/>
      <c r="PME76" s="452"/>
      <c r="PMF76" s="452"/>
      <c r="PMH76" s="452"/>
      <c r="PMI76" s="452"/>
      <c r="PMJ76" s="453"/>
      <c r="PMK76" s="452"/>
      <c r="PML76" s="452"/>
      <c r="PMN76" s="452"/>
      <c r="PMO76" s="452"/>
      <c r="PMP76" s="453"/>
      <c r="PMQ76" s="452"/>
      <c r="PMR76" s="452"/>
      <c r="PMT76" s="452"/>
      <c r="PMU76" s="452"/>
      <c r="PMV76" s="453"/>
      <c r="PMW76" s="452"/>
      <c r="PMX76" s="452"/>
      <c r="PMZ76" s="452"/>
      <c r="PNA76" s="452"/>
      <c r="PNB76" s="453"/>
      <c r="PNC76" s="452"/>
      <c r="PND76" s="452"/>
      <c r="PNF76" s="452"/>
      <c r="PNG76" s="452"/>
      <c r="PNH76" s="453"/>
      <c r="PNI76" s="452"/>
      <c r="PNJ76" s="452"/>
      <c r="PNL76" s="452"/>
      <c r="PNM76" s="452"/>
      <c r="PNN76" s="453"/>
      <c r="PNO76" s="452"/>
      <c r="PNP76" s="452"/>
      <c r="PNR76" s="452"/>
      <c r="PNS76" s="452"/>
      <c r="PNT76" s="453"/>
      <c r="PNU76" s="452"/>
      <c r="PNV76" s="452"/>
      <c r="PNX76" s="452"/>
      <c r="PNY76" s="452"/>
      <c r="PNZ76" s="453"/>
      <c r="POA76" s="452"/>
      <c r="POB76" s="452"/>
      <c r="POD76" s="452"/>
      <c r="POE76" s="452"/>
      <c r="POF76" s="453"/>
      <c r="POG76" s="452"/>
      <c r="POH76" s="452"/>
      <c r="POJ76" s="452"/>
      <c r="POK76" s="452"/>
      <c r="POL76" s="453"/>
      <c r="POM76" s="452"/>
      <c r="PON76" s="452"/>
      <c r="POP76" s="452"/>
      <c r="POQ76" s="452"/>
      <c r="POR76" s="453"/>
      <c r="POS76" s="452"/>
      <c r="POT76" s="452"/>
      <c r="POV76" s="452"/>
      <c r="POW76" s="452"/>
      <c r="POX76" s="453"/>
      <c r="POY76" s="452"/>
      <c r="POZ76" s="452"/>
      <c r="PPB76" s="452"/>
      <c r="PPC76" s="452"/>
      <c r="PPD76" s="453"/>
      <c r="PPE76" s="452"/>
      <c r="PPF76" s="452"/>
      <c r="PPH76" s="452"/>
      <c r="PPI76" s="452"/>
      <c r="PPJ76" s="453"/>
      <c r="PPK76" s="452"/>
      <c r="PPL76" s="452"/>
      <c r="PPN76" s="452"/>
      <c r="PPO76" s="452"/>
      <c r="PPP76" s="453"/>
      <c r="PPQ76" s="452"/>
      <c r="PPR76" s="452"/>
      <c r="PPT76" s="452"/>
      <c r="PPU76" s="452"/>
      <c r="PPV76" s="453"/>
      <c r="PPW76" s="452"/>
      <c r="PPX76" s="452"/>
      <c r="PPZ76" s="452"/>
      <c r="PQA76" s="452"/>
      <c r="PQB76" s="453"/>
      <c r="PQC76" s="452"/>
      <c r="PQD76" s="452"/>
      <c r="PQF76" s="452"/>
      <c r="PQG76" s="452"/>
      <c r="PQH76" s="453"/>
      <c r="PQI76" s="452"/>
      <c r="PQJ76" s="452"/>
      <c r="PQL76" s="452"/>
      <c r="PQM76" s="452"/>
      <c r="PQN76" s="453"/>
      <c r="PQO76" s="452"/>
      <c r="PQP76" s="452"/>
      <c r="PQR76" s="452"/>
      <c r="PQS76" s="452"/>
      <c r="PQT76" s="453"/>
      <c r="PQU76" s="452"/>
      <c r="PQV76" s="452"/>
      <c r="PQX76" s="452"/>
      <c r="PQY76" s="452"/>
      <c r="PQZ76" s="453"/>
      <c r="PRA76" s="452"/>
      <c r="PRB76" s="452"/>
      <c r="PRD76" s="452"/>
      <c r="PRE76" s="452"/>
      <c r="PRF76" s="453"/>
      <c r="PRG76" s="452"/>
      <c r="PRH76" s="452"/>
      <c r="PRJ76" s="452"/>
      <c r="PRK76" s="452"/>
      <c r="PRL76" s="453"/>
      <c r="PRM76" s="452"/>
      <c r="PRN76" s="452"/>
      <c r="PRP76" s="452"/>
      <c r="PRQ76" s="452"/>
      <c r="PRR76" s="453"/>
      <c r="PRS76" s="452"/>
      <c r="PRT76" s="452"/>
      <c r="PRV76" s="452"/>
      <c r="PRW76" s="452"/>
      <c r="PRX76" s="453"/>
      <c r="PRY76" s="452"/>
      <c r="PRZ76" s="452"/>
      <c r="PSB76" s="452"/>
      <c r="PSC76" s="452"/>
      <c r="PSD76" s="453"/>
      <c r="PSE76" s="452"/>
      <c r="PSF76" s="452"/>
      <c r="PSH76" s="452"/>
      <c r="PSI76" s="452"/>
      <c r="PSJ76" s="453"/>
      <c r="PSK76" s="452"/>
      <c r="PSL76" s="452"/>
      <c r="PSN76" s="452"/>
      <c r="PSO76" s="452"/>
      <c r="PSP76" s="453"/>
      <c r="PSQ76" s="452"/>
      <c r="PSR76" s="452"/>
      <c r="PST76" s="452"/>
      <c r="PSU76" s="452"/>
      <c r="PSV76" s="453"/>
      <c r="PSW76" s="452"/>
      <c r="PSX76" s="452"/>
      <c r="PSZ76" s="452"/>
      <c r="PTA76" s="452"/>
      <c r="PTB76" s="453"/>
      <c r="PTC76" s="452"/>
      <c r="PTD76" s="452"/>
      <c r="PTF76" s="452"/>
      <c r="PTG76" s="452"/>
      <c r="PTH76" s="453"/>
      <c r="PTI76" s="452"/>
      <c r="PTJ76" s="452"/>
      <c r="PTL76" s="452"/>
      <c r="PTM76" s="452"/>
      <c r="PTN76" s="453"/>
      <c r="PTO76" s="452"/>
      <c r="PTP76" s="452"/>
      <c r="PTR76" s="452"/>
      <c r="PTS76" s="452"/>
      <c r="PTT76" s="453"/>
      <c r="PTU76" s="452"/>
      <c r="PTV76" s="452"/>
      <c r="PTX76" s="452"/>
      <c r="PTY76" s="452"/>
      <c r="PTZ76" s="453"/>
      <c r="PUA76" s="452"/>
      <c r="PUB76" s="452"/>
      <c r="PUD76" s="452"/>
      <c r="PUE76" s="452"/>
      <c r="PUF76" s="453"/>
      <c r="PUG76" s="452"/>
      <c r="PUH76" s="452"/>
      <c r="PUJ76" s="452"/>
      <c r="PUK76" s="452"/>
      <c r="PUL76" s="453"/>
      <c r="PUM76" s="452"/>
      <c r="PUN76" s="452"/>
      <c r="PUP76" s="452"/>
      <c r="PUQ76" s="452"/>
      <c r="PUR76" s="453"/>
      <c r="PUS76" s="452"/>
      <c r="PUT76" s="452"/>
      <c r="PUV76" s="452"/>
      <c r="PUW76" s="452"/>
      <c r="PUX76" s="453"/>
      <c r="PUY76" s="452"/>
      <c r="PUZ76" s="452"/>
      <c r="PVB76" s="452"/>
      <c r="PVC76" s="452"/>
      <c r="PVD76" s="453"/>
      <c r="PVE76" s="452"/>
      <c r="PVF76" s="452"/>
      <c r="PVH76" s="452"/>
      <c r="PVI76" s="452"/>
      <c r="PVJ76" s="453"/>
      <c r="PVK76" s="452"/>
      <c r="PVL76" s="452"/>
      <c r="PVN76" s="452"/>
      <c r="PVO76" s="452"/>
      <c r="PVP76" s="453"/>
      <c r="PVQ76" s="452"/>
      <c r="PVR76" s="452"/>
      <c r="PVT76" s="452"/>
      <c r="PVU76" s="452"/>
      <c r="PVV76" s="453"/>
      <c r="PVW76" s="452"/>
      <c r="PVX76" s="452"/>
      <c r="PVZ76" s="452"/>
      <c r="PWA76" s="452"/>
      <c r="PWB76" s="453"/>
      <c r="PWC76" s="452"/>
      <c r="PWD76" s="452"/>
      <c r="PWF76" s="452"/>
      <c r="PWG76" s="452"/>
      <c r="PWH76" s="453"/>
      <c r="PWI76" s="452"/>
      <c r="PWJ76" s="452"/>
      <c r="PWL76" s="452"/>
      <c r="PWM76" s="452"/>
      <c r="PWN76" s="453"/>
      <c r="PWO76" s="452"/>
      <c r="PWP76" s="452"/>
      <c r="PWR76" s="452"/>
      <c r="PWS76" s="452"/>
      <c r="PWT76" s="453"/>
      <c r="PWU76" s="452"/>
      <c r="PWV76" s="452"/>
      <c r="PWX76" s="452"/>
      <c r="PWY76" s="452"/>
      <c r="PWZ76" s="453"/>
      <c r="PXA76" s="452"/>
      <c r="PXB76" s="452"/>
      <c r="PXD76" s="452"/>
      <c r="PXE76" s="452"/>
      <c r="PXF76" s="453"/>
      <c r="PXG76" s="452"/>
      <c r="PXH76" s="452"/>
      <c r="PXJ76" s="452"/>
      <c r="PXK76" s="452"/>
      <c r="PXL76" s="453"/>
      <c r="PXM76" s="452"/>
      <c r="PXN76" s="452"/>
      <c r="PXP76" s="452"/>
      <c r="PXQ76" s="452"/>
      <c r="PXR76" s="453"/>
      <c r="PXS76" s="452"/>
      <c r="PXT76" s="452"/>
      <c r="PXV76" s="452"/>
      <c r="PXW76" s="452"/>
      <c r="PXX76" s="453"/>
      <c r="PXY76" s="452"/>
      <c r="PXZ76" s="452"/>
      <c r="PYB76" s="452"/>
      <c r="PYC76" s="452"/>
      <c r="PYD76" s="453"/>
      <c r="PYE76" s="452"/>
      <c r="PYF76" s="452"/>
      <c r="PYH76" s="452"/>
      <c r="PYI76" s="452"/>
      <c r="PYJ76" s="453"/>
      <c r="PYK76" s="452"/>
      <c r="PYL76" s="452"/>
      <c r="PYN76" s="452"/>
      <c r="PYO76" s="452"/>
      <c r="PYP76" s="453"/>
      <c r="PYQ76" s="452"/>
      <c r="PYR76" s="452"/>
      <c r="PYT76" s="452"/>
      <c r="PYU76" s="452"/>
      <c r="PYV76" s="453"/>
      <c r="PYW76" s="452"/>
      <c r="PYX76" s="452"/>
      <c r="PYZ76" s="452"/>
      <c r="PZA76" s="452"/>
      <c r="PZB76" s="453"/>
      <c r="PZC76" s="452"/>
      <c r="PZD76" s="452"/>
      <c r="PZF76" s="452"/>
      <c r="PZG76" s="452"/>
      <c r="PZH76" s="453"/>
      <c r="PZI76" s="452"/>
      <c r="PZJ76" s="452"/>
      <c r="PZL76" s="452"/>
      <c r="PZM76" s="452"/>
      <c r="PZN76" s="453"/>
      <c r="PZO76" s="452"/>
      <c r="PZP76" s="452"/>
      <c r="PZR76" s="452"/>
      <c r="PZS76" s="452"/>
      <c r="PZT76" s="453"/>
      <c r="PZU76" s="452"/>
      <c r="PZV76" s="452"/>
      <c r="PZX76" s="452"/>
      <c r="PZY76" s="452"/>
      <c r="PZZ76" s="453"/>
      <c r="QAA76" s="452"/>
      <c r="QAB76" s="452"/>
      <c r="QAD76" s="452"/>
      <c r="QAE76" s="452"/>
      <c r="QAF76" s="453"/>
      <c r="QAG76" s="452"/>
      <c r="QAH76" s="452"/>
      <c r="QAJ76" s="452"/>
      <c r="QAK76" s="452"/>
      <c r="QAL76" s="453"/>
      <c r="QAM76" s="452"/>
      <c r="QAN76" s="452"/>
      <c r="QAP76" s="452"/>
      <c r="QAQ76" s="452"/>
      <c r="QAR76" s="453"/>
      <c r="QAS76" s="452"/>
      <c r="QAT76" s="452"/>
      <c r="QAV76" s="452"/>
      <c r="QAW76" s="452"/>
      <c r="QAX76" s="453"/>
      <c r="QAY76" s="452"/>
      <c r="QAZ76" s="452"/>
      <c r="QBB76" s="452"/>
      <c r="QBC76" s="452"/>
      <c r="QBD76" s="453"/>
      <c r="QBE76" s="452"/>
      <c r="QBF76" s="452"/>
      <c r="QBH76" s="452"/>
      <c r="QBI76" s="452"/>
      <c r="QBJ76" s="453"/>
      <c r="QBK76" s="452"/>
      <c r="QBL76" s="452"/>
      <c r="QBN76" s="452"/>
      <c r="QBO76" s="452"/>
      <c r="QBP76" s="453"/>
      <c r="QBQ76" s="452"/>
      <c r="QBR76" s="452"/>
      <c r="QBT76" s="452"/>
      <c r="QBU76" s="452"/>
      <c r="QBV76" s="453"/>
      <c r="QBW76" s="452"/>
      <c r="QBX76" s="452"/>
      <c r="QBZ76" s="452"/>
      <c r="QCA76" s="452"/>
      <c r="QCB76" s="453"/>
      <c r="QCC76" s="452"/>
      <c r="QCD76" s="452"/>
      <c r="QCF76" s="452"/>
      <c r="QCG76" s="452"/>
      <c r="QCH76" s="453"/>
      <c r="QCI76" s="452"/>
      <c r="QCJ76" s="452"/>
      <c r="QCL76" s="452"/>
      <c r="QCM76" s="452"/>
      <c r="QCN76" s="453"/>
      <c r="QCO76" s="452"/>
      <c r="QCP76" s="452"/>
      <c r="QCR76" s="452"/>
      <c r="QCS76" s="452"/>
      <c r="QCT76" s="453"/>
      <c r="QCU76" s="452"/>
      <c r="QCV76" s="452"/>
      <c r="QCX76" s="452"/>
      <c r="QCY76" s="452"/>
      <c r="QCZ76" s="453"/>
      <c r="QDA76" s="452"/>
      <c r="QDB76" s="452"/>
      <c r="QDD76" s="452"/>
      <c r="QDE76" s="452"/>
      <c r="QDF76" s="453"/>
      <c r="QDG76" s="452"/>
      <c r="QDH76" s="452"/>
      <c r="QDJ76" s="452"/>
      <c r="QDK76" s="452"/>
      <c r="QDL76" s="453"/>
      <c r="QDM76" s="452"/>
      <c r="QDN76" s="452"/>
      <c r="QDP76" s="452"/>
      <c r="QDQ76" s="452"/>
      <c r="QDR76" s="453"/>
      <c r="QDS76" s="452"/>
      <c r="QDT76" s="452"/>
      <c r="QDV76" s="452"/>
      <c r="QDW76" s="452"/>
      <c r="QDX76" s="453"/>
      <c r="QDY76" s="452"/>
      <c r="QDZ76" s="452"/>
      <c r="QEB76" s="452"/>
      <c r="QEC76" s="452"/>
      <c r="QED76" s="453"/>
      <c r="QEE76" s="452"/>
      <c r="QEF76" s="452"/>
      <c r="QEH76" s="452"/>
      <c r="QEI76" s="452"/>
      <c r="QEJ76" s="453"/>
      <c r="QEK76" s="452"/>
      <c r="QEL76" s="452"/>
      <c r="QEN76" s="452"/>
      <c r="QEO76" s="452"/>
      <c r="QEP76" s="453"/>
      <c r="QEQ76" s="452"/>
      <c r="QER76" s="452"/>
      <c r="QET76" s="452"/>
      <c r="QEU76" s="452"/>
      <c r="QEV76" s="453"/>
      <c r="QEW76" s="452"/>
      <c r="QEX76" s="452"/>
      <c r="QEZ76" s="452"/>
      <c r="QFA76" s="452"/>
      <c r="QFB76" s="453"/>
      <c r="QFC76" s="452"/>
      <c r="QFD76" s="452"/>
      <c r="QFF76" s="452"/>
      <c r="QFG76" s="452"/>
      <c r="QFH76" s="453"/>
      <c r="QFI76" s="452"/>
      <c r="QFJ76" s="452"/>
      <c r="QFL76" s="452"/>
      <c r="QFM76" s="452"/>
      <c r="QFN76" s="453"/>
      <c r="QFO76" s="452"/>
      <c r="QFP76" s="452"/>
      <c r="QFR76" s="452"/>
      <c r="QFS76" s="452"/>
      <c r="QFT76" s="453"/>
      <c r="QFU76" s="452"/>
      <c r="QFV76" s="452"/>
      <c r="QFX76" s="452"/>
      <c r="QFY76" s="452"/>
      <c r="QFZ76" s="453"/>
      <c r="QGA76" s="452"/>
      <c r="QGB76" s="452"/>
      <c r="QGD76" s="452"/>
      <c r="QGE76" s="452"/>
      <c r="QGF76" s="453"/>
      <c r="QGG76" s="452"/>
      <c r="QGH76" s="452"/>
      <c r="QGJ76" s="452"/>
      <c r="QGK76" s="452"/>
      <c r="QGL76" s="453"/>
      <c r="QGM76" s="452"/>
      <c r="QGN76" s="452"/>
      <c r="QGP76" s="452"/>
      <c r="QGQ76" s="452"/>
      <c r="QGR76" s="453"/>
      <c r="QGS76" s="452"/>
      <c r="QGT76" s="452"/>
      <c r="QGV76" s="452"/>
      <c r="QGW76" s="452"/>
      <c r="QGX76" s="453"/>
      <c r="QGY76" s="452"/>
      <c r="QGZ76" s="452"/>
      <c r="QHB76" s="452"/>
      <c r="QHC76" s="452"/>
      <c r="QHD76" s="453"/>
      <c r="QHE76" s="452"/>
      <c r="QHF76" s="452"/>
      <c r="QHH76" s="452"/>
      <c r="QHI76" s="452"/>
      <c r="QHJ76" s="453"/>
      <c r="QHK76" s="452"/>
      <c r="QHL76" s="452"/>
      <c r="QHN76" s="452"/>
      <c r="QHO76" s="452"/>
      <c r="QHP76" s="453"/>
      <c r="QHQ76" s="452"/>
      <c r="QHR76" s="452"/>
      <c r="QHT76" s="452"/>
      <c r="QHU76" s="452"/>
      <c r="QHV76" s="453"/>
      <c r="QHW76" s="452"/>
      <c r="QHX76" s="452"/>
      <c r="QHZ76" s="452"/>
      <c r="QIA76" s="452"/>
      <c r="QIB76" s="453"/>
      <c r="QIC76" s="452"/>
      <c r="QID76" s="452"/>
      <c r="QIF76" s="452"/>
      <c r="QIG76" s="452"/>
      <c r="QIH76" s="453"/>
      <c r="QII76" s="452"/>
      <c r="QIJ76" s="452"/>
      <c r="QIL76" s="452"/>
      <c r="QIM76" s="452"/>
      <c r="QIN76" s="453"/>
      <c r="QIO76" s="452"/>
      <c r="QIP76" s="452"/>
      <c r="QIR76" s="452"/>
      <c r="QIS76" s="452"/>
      <c r="QIT76" s="453"/>
      <c r="QIU76" s="452"/>
      <c r="QIV76" s="452"/>
      <c r="QIX76" s="452"/>
      <c r="QIY76" s="452"/>
      <c r="QIZ76" s="453"/>
      <c r="QJA76" s="452"/>
      <c r="QJB76" s="452"/>
      <c r="QJD76" s="452"/>
      <c r="QJE76" s="452"/>
      <c r="QJF76" s="453"/>
      <c r="QJG76" s="452"/>
      <c r="QJH76" s="452"/>
      <c r="QJJ76" s="452"/>
      <c r="QJK76" s="452"/>
      <c r="QJL76" s="453"/>
      <c r="QJM76" s="452"/>
      <c r="QJN76" s="452"/>
      <c r="QJP76" s="452"/>
      <c r="QJQ76" s="452"/>
      <c r="QJR76" s="453"/>
      <c r="QJS76" s="452"/>
      <c r="QJT76" s="452"/>
      <c r="QJV76" s="452"/>
      <c r="QJW76" s="452"/>
      <c r="QJX76" s="453"/>
      <c r="QJY76" s="452"/>
      <c r="QJZ76" s="452"/>
      <c r="QKB76" s="452"/>
      <c r="QKC76" s="452"/>
      <c r="QKD76" s="453"/>
      <c r="QKE76" s="452"/>
      <c r="QKF76" s="452"/>
      <c r="QKH76" s="452"/>
      <c r="QKI76" s="452"/>
      <c r="QKJ76" s="453"/>
      <c r="QKK76" s="452"/>
      <c r="QKL76" s="452"/>
      <c r="QKN76" s="452"/>
      <c r="QKO76" s="452"/>
      <c r="QKP76" s="453"/>
      <c r="QKQ76" s="452"/>
      <c r="QKR76" s="452"/>
      <c r="QKT76" s="452"/>
      <c r="QKU76" s="452"/>
      <c r="QKV76" s="453"/>
      <c r="QKW76" s="452"/>
      <c r="QKX76" s="452"/>
      <c r="QKZ76" s="452"/>
      <c r="QLA76" s="452"/>
      <c r="QLB76" s="453"/>
      <c r="QLC76" s="452"/>
      <c r="QLD76" s="452"/>
      <c r="QLF76" s="452"/>
      <c r="QLG76" s="452"/>
      <c r="QLH76" s="453"/>
      <c r="QLI76" s="452"/>
      <c r="QLJ76" s="452"/>
      <c r="QLL76" s="452"/>
      <c r="QLM76" s="452"/>
      <c r="QLN76" s="453"/>
      <c r="QLO76" s="452"/>
      <c r="QLP76" s="452"/>
      <c r="QLR76" s="452"/>
      <c r="QLS76" s="452"/>
      <c r="QLT76" s="453"/>
      <c r="QLU76" s="452"/>
      <c r="QLV76" s="452"/>
      <c r="QLX76" s="452"/>
      <c r="QLY76" s="452"/>
      <c r="QLZ76" s="453"/>
      <c r="QMA76" s="452"/>
      <c r="QMB76" s="452"/>
      <c r="QMD76" s="452"/>
      <c r="QME76" s="452"/>
      <c r="QMF76" s="453"/>
      <c r="QMG76" s="452"/>
      <c r="QMH76" s="452"/>
      <c r="QMJ76" s="452"/>
      <c r="QMK76" s="452"/>
      <c r="QML76" s="453"/>
      <c r="QMM76" s="452"/>
      <c r="QMN76" s="452"/>
      <c r="QMP76" s="452"/>
      <c r="QMQ76" s="452"/>
      <c r="QMR76" s="453"/>
      <c r="QMS76" s="452"/>
      <c r="QMT76" s="452"/>
      <c r="QMV76" s="452"/>
      <c r="QMW76" s="452"/>
      <c r="QMX76" s="453"/>
      <c r="QMY76" s="452"/>
      <c r="QMZ76" s="452"/>
      <c r="QNB76" s="452"/>
      <c r="QNC76" s="452"/>
      <c r="QND76" s="453"/>
      <c r="QNE76" s="452"/>
      <c r="QNF76" s="452"/>
      <c r="QNH76" s="452"/>
      <c r="QNI76" s="452"/>
      <c r="QNJ76" s="453"/>
      <c r="QNK76" s="452"/>
      <c r="QNL76" s="452"/>
      <c r="QNN76" s="452"/>
      <c r="QNO76" s="452"/>
      <c r="QNP76" s="453"/>
      <c r="QNQ76" s="452"/>
      <c r="QNR76" s="452"/>
      <c r="QNT76" s="452"/>
      <c r="QNU76" s="452"/>
      <c r="QNV76" s="453"/>
      <c r="QNW76" s="452"/>
      <c r="QNX76" s="452"/>
      <c r="QNZ76" s="452"/>
      <c r="QOA76" s="452"/>
      <c r="QOB76" s="453"/>
      <c r="QOC76" s="452"/>
      <c r="QOD76" s="452"/>
      <c r="QOF76" s="452"/>
      <c r="QOG76" s="452"/>
      <c r="QOH76" s="453"/>
      <c r="QOI76" s="452"/>
      <c r="QOJ76" s="452"/>
      <c r="QOL76" s="452"/>
      <c r="QOM76" s="452"/>
      <c r="QON76" s="453"/>
      <c r="QOO76" s="452"/>
      <c r="QOP76" s="452"/>
      <c r="QOR76" s="452"/>
      <c r="QOS76" s="452"/>
      <c r="QOT76" s="453"/>
      <c r="QOU76" s="452"/>
      <c r="QOV76" s="452"/>
      <c r="QOX76" s="452"/>
      <c r="QOY76" s="452"/>
      <c r="QOZ76" s="453"/>
      <c r="QPA76" s="452"/>
      <c r="QPB76" s="452"/>
      <c r="QPD76" s="452"/>
      <c r="QPE76" s="452"/>
      <c r="QPF76" s="453"/>
      <c r="QPG76" s="452"/>
      <c r="QPH76" s="452"/>
      <c r="QPJ76" s="452"/>
      <c r="QPK76" s="452"/>
      <c r="QPL76" s="453"/>
      <c r="QPM76" s="452"/>
      <c r="QPN76" s="452"/>
      <c r="QPP76" s="452"/>
      <c r="QPQ76" s="452"/>
      <c r="QPR76" s="453"/>
      <c r="QPS76" s="452"/>
      <c r="QPT76" s="452"/>
      <c r="QPV76" s="452"/>
      <c r="QPW76" s="452"/>
      <c r="QPX76" s="453"/>
      <c r="QPY76" s="452"/>
      <c r="QPZ76" s="452"/>
      <c r="QQB76" s="452"/>
      <c r="QQC76" s="452"/>
      <c r="QQD76" s="453"/>
      <c r="QQE76" s="452"/>
      <c r="QQF76" s="452"/>
      <c r="QQH76" s="452"/>
      <c r="QQI76" s="452"/>
      <c r="QQJ76" s="453"/>
      <c r="QQK76" s="452"/>
      <c r="QQL76" s="452"/>
      <c r="QQN76" s="452"/>
      <c r="QQO76" s="452"/>
      <c r="QQP76" s="453"/>
      <c r="QQQ76" s="452"/>
      <c r="QQR76" s="452"/>
      <c r="QQT76" s="452"/>
      <c r="QQU76" s="452"/>
      <c r="QQV76" s="453"/>
      <c r="QQW76" s="452"/>
      <c r="QQX76" s="452"/>
      <c r="QQZ76" s="452"/>
      <c r="QRA76" s="452"/>
      <c r="QRB76" s="453"/>
      <c r="QRC76" s="452"/>
      <c r="QRD76" s="452"/>
      <c r="QRF76" s="452"/>
      <c r="QRG76" s="452"/>
      <c r="QRH76" s="453"/>
      <c r="QRI76" s="452"/>
      <c r="QRJ76" s="452"/>
      <c r="QRL76" s="452"/>
      <c r="QRM76" s="452"/>
      <c r="QRN76" s="453"/>
      <c r="QRO76" s="452"/>
      <c r="QRP76" s="452"/>
      <c r="QRR76" s="452"/>
      <c r="QRS76" s="452"/>
      <c r="QRT76" s="453"/>
      <c r="QRU76" s="452"/>
      <c r="QRV76" s="452"/>
      <c r="QRX76" s="452"/>
      <c r="QRY76" s="452"/>
      <c r="QRZ76" s="453"/>
      <c r="QSA76" s="452"/>
      <c r="QSB76" s="452"/>
      <c r="QSD76" s="452"/>
      <c r="QSE76" s="452"/>
      <c r="QSF76" s="453"/>
      <c r="QSG76" s="452"/>
      <c r="QSH76" s="452"/>
      <c r="QSJ76" s="452"/>
      <c r="QSK76" s="452"/>
      <c r="QSL76" s="453"/>
      <c r="QSM76" s="452"/>
      <c r="QSN76" s="452"/>
      <c r="QSP76" s="452"/>
      <c r="QSQ76" s="452"/>
      <c r="QSR76" s="453"/>
      <c r="QSS76" s="452"/>
      <c r="QST76" s="452"/>
      <c r="QSV76" s="452"/>
      <c r="QSW76" s="452"/>
      <c r="QSX76" s="453"/>
      <c r="QSY76" s="452"/>
      <c r="QSZ76" s="452"/>
      <c r="QTB76" s="452"/>
      <c r="QTC76" s="452"/>
      <c r="QTD76" s="453"/>
      <c r="QTE76" s="452"/>
      <c r="QTF76" s="452"/>
      <c r="QTH76" s="452"/>
      <c r="QTI76" s="452"/>
      <c r="QTJ76" s="453"/>
      <c r="QTK76" s="452"/>
      <c r="QTL76" s="452"/>
      <c r="QTN76" s="452"/>
      <c r="QTO76" s="452"/>
      <c r="QTP76" s="453"/>
      <c r="QTQ76" s="452"/>
      <c r="QTR76" s="452"/>
      <c r="QTT76" s="452"/>
      <c r="QTU76" s="452"/>
      <c r="QTV76" s="453"/>
      <c r="QTW76" s="452"/>
      <c r="QTX76" s="452"/>
      <c r="QTZ76" s="452"/>
      <c r="QUA76" s="452"/>
      <c r="QUB76" s="453"/>
      <c r="QUC76" s="452"/>
      <c r="QUD76" s="452"/>
      <c r="QUF76" s="452"/>
      <c r="QUG76" s="452"/>
      <c r="QUH76" s="453"/>
      <c r="QUI76" s="452"/>
      <c r="QUJ76" s="452"/>
      <c r="QUL76" s="452"/>
      <c r="QUM76" s="452"/>
      <c r="QUN76" s="453"/>
      <c r="QUO76" s="452"/>
      <c r="QUP76" s="452"/>
      <c r="QUR76" s="452"/>
      <c r="QUS76" s="452"/>
      <c r="QUT76" s="453"/>
      <c r="QUU76" s="452"/>
      <c r="QUV76" s="452"/>
      <c r="QUX76" s="452"/>
      <c r="QUY76" s="452"/>
      <c r="QUZ76" s="453"/>
      <c r="QVA76" s="452"/>
      <c r="QVB76" s="452"/>
      <c r="QVD76" s="452"/>
      <c r="QVE76" s="452"/>
      <c r="QVF76" s="453"/>
      <c r="QVG76" s="452"/>
      <c r="QVH76" s="452"/>
      <c r="QVJ76" s="452"/>
      <c r="QVK76" s="452"/>
      <c r="QVL76" s="453"/>
      <c r="QVM76" s="452"/>
      <c r="QVN76" s="452"/>
      <c r="QVP76" s="452"/>
      <c r="QVQ76" s="452"/>
      <c r="QVR76" s="453"/>
      <c r="QVS76" s="452"/>
      <c r="QVT76" s="452"/>
      <c r="QVV76" s="452"/>
      <c r="QVW76" s="452"/>
      <c r="QVX76" s="453"/>
      <c r="QVY76" s="452"/>
      <c r="QVZ76" s="452"/>
      <c r="QWB76" s="452"/>
      <c r="QWC76" s="452"/>
      <c r="QWD76" s="453"/>
      <c r="QWE76" s="452"/>
      <c r="QWF76" s="452"/>
      <c r="QWH76" s="452"/>
      <c r="QWI76" s="452"/>
      <c r="QWJ76" s="453"/>
      <c r="QWK76" s="452"/>
      <c r="QWL76" s="452"/>
      <c r="QWN76" s="452"/>
      <c r="QWO76" s="452"/>
      <c r="QWP76" s="453"/>
      <c r="QWQ76" s="452"/>
      <c r="QWR76" s="452"/>
      <c r="QWT76" s="452"/>
      <c r="QWU76" s="452"/>
      <c r="QWV76" s="453"/>
      <c r="QWW76" s="452"/>
      <c r="QWX76" s="452"/>
      <c r="QWZ76" s="452"/>
      <c r="QXA76" s="452"/>
      <c r="QXB76" s="453"/>
      <c r="QXC76" s="452"/>
      <c r="QXD76" s="452"/>
      <c r="QXF76" s="452"/>
      <c r="QXG76" s="452"/>
      <c r="QXH76" s="453"/>
      <c r="QXI76" s="452"/>
      <c r="QXJ76" s="452"/>
      <c r="QXL76" s="452"/>
      <c r="QXM76" s="452"/>
      <c r="QXN76" s="453"/>
      <c r="QXO76" s="452"/>
      <c r="QXP76" s="452"/>
      <c r="QXR76" s="452"/>
      <c r="QXS76" s="452"/>
      <c r="QXT76" s="453"/>
      <c r="QXU76" s="452"/>
      <c r="QXV76" s="452"/>
      <c r="QXX76" s="452"/>
      <c r="QXY76" s="452"/>
      <c r="QXZ76" s="453"/>
      <c r="QYA76" s="452"/>
      <c r="QYB76" s="452"/>
      <c r="QYD76" s="452"/>
      <c r="QYE76" s="452"/>
      <c r="QYF76" s="453"/>
      <c r="QYG76" s="452"/>
      <c r="QYH76" s="452"/>
      <c r="QYJ76" s="452"/>
      <c r="QYK76" s="452"/>
      <c r="QYL76" s="453"/>
      <c r="QYM76" s="452"/>
      <c r="QYN76" s="452"/>
      <c r="QYP76" s="452"/>
      <c r="QYQ76" s="452"/>
      <c r="QYR76" s="453"/>
      <c r="QYS76" s="452"/>
      <c r="QYT76" s="452"/>
      <c r="QYV76" s="452"/>
      <c r="QYW76" s="452"/>
      <c r="QYX76" s="453"/>
      <c r="QYY76" s="452"/>
      <c r="QYZ76" s="452"/>
      <c r="QZB76" s="452"/>
      <c r="QZC76" s="452"/>
      <c r="QZD76" s="453"/>
      <c r="QZE76" s="452"/>
      <c r="QZF76" s="452"/>
      <c r="QZH76" s="452"/>
      <c r="QZI76" s="452"/>
      <c r="QZJ76" s="453"/>
      <c r="QZK76" s="452"/>
      <c r="QZL76" s="452"/>
      <c r="QZN76" s="452"/>
      <c r="QZO76" s="452"/>
      <c r="QZP76" s="453"/>
      <c r="QZQ76" s="452"/>
      <c r="QZR76" s="452"/>
      <c r="QZT76" s="452"/>
      <c r="QZU76" s="452"/>
      <c r="QZV76" s="453"/>
      <c r="QZW76" s="452"/>
      <c r="QZX76" s="452"/>
      <c r="QZZ76" s="452"/>
      <c r="RAA76" s="452"/>
      <c r="RAB76" s="453"/>
      <c r="RAC76" s="452"/>
      <c r="RAD76" s="452"/>
      <c r="RAF76" s="452"/>
      <c r="RAG76" s="452"/>
      <c r="RAH76" s="453"/>
      <c r="RAI76" s="452"/>
      <c r="RAJ76" s="452"/>
      <c r="RAL76" s="452"/>
      <c r="RAM76" s="452"/>
      <c r="RAN76" s="453"/>
      <c r="RAO76" s="452"/>
      <c r="RAP76" s="452"/>
      <c r="RAR76" s="452"/>
      <c r="RAS76" s="452"/>
      <c r="RAT76" s="453"/>
      <c r="RAU76" s="452"/>
      <c r="RAV76" s="452"/>
      <c r="RAX76" s="452"/>
      <c r="RAY76" s="452"/>
      <c r="RAZ76" s="453"/>
      <c r="RBA76" s="452"/>
      <c r="RBB76" s="452"/>
      <c r="RBD76" s="452"/>
      <c r="RBE76" s="452"/>
      <c r="RBF76" s="453"/>
      <c r="RBG76" s="452"/>
      <c r="RBH76" s="452"/>
      <c r="RBJ76" s="452"/>
      <c r="RBK76" s="452"/>
      <c r="RBL76" s="453"/>
      <c r="RBM76" s="452"/>
      <c r="RBN76" s="452"/>
      <c r="RBP76" s="452"/>
      <c r="RBQ76" s="452"/>
      <c r="RBR76" s="453"/>
      <c r="RBS76" s="452"/>
      <c r="RBT76" s="452"/>
      <c r="RBV76" s="452"/>
      <c r="RBW76" s="452"/>
      <c r="RBX76" s="453"/>
      <c r="RBY76" s="452"/>
      <c r="RBZ76" s="452"/>
      <c r="RCB76" s="452"/>
      <c r="RCC76" s="452"/>
      <c r="RCD76" s="453"/>
      <c r="RCE76" s="452"/>
      <c r="RCF76" s="452"/>
      <c r="RCH76" s="452"/>
      <c r="RCI76" s="452"/>
      <c r="RCJ76" s="453"/>
      <c r="RCK76" s="452"/>
      <c r="RCL76" s="452"/>
      <c r="RCN76" s="452"/>
      <c r="RCO76" s="452"/>
      <c r="RCP76" s="453"/>
      <c r="RCQ76" s="452"/>
      <c r="RCR76" s="452"/>
      <c r="RCT76" s="452"/>
      <c r="RCU76" s="452"/>
      <c r="RCV76" s="453"/>
      <c r="RCW76" s="452"/>
      <c r="RCX76" s="452"/>
      <c r="RCZ76" s="452"/>
      <c r="RDA76" s="452"/>
      <c r="RDB76" s="453"/>
      <c r="RDC76" s="452"/>
      <c r="RDD76" s="452"/>
      <c r="RDF76" s="452"/>
      <c r="RDG76" s="452"/>
      <c r="RDH76" s="453"/>
      <c r="RDI76" s="452"/>
      <c r="RDJ76" s="452"/>
      <c r="RDL76" s="452"/>
      <c r="RDM76" s="452"/>
      <c r="RDN76" s="453"/>
      <c r="RDO76" s="452"/>
      <c r="RDP76" s="452"/>
      <c r="RDR76" s="452"/>
      <c r="RDS76" s="452"/>
      <c r="RDT76" s="453"/>
      <c r="RDU76" s="452"/>
      <c r="RDV76" s="452"/>
      <c r="RDX76" s="452"/>
      <c r="RDY76" s="452"/>
      <c r="RDZ76" s="453"/>
      <c r="REA76" s="452"/>
      <c r="REB76" s="452"/>
      <c r="RED76" s="452"/>
      <c r="REE76" s="452"/>
      <c r="REF76" s="453"/>
      <c r="REG76" s="452"/>
      <c r="REH76" s="452"/>
      <c r="REJ76" s="452"/>
      <c r="REK76" s="452"/>
      <c r="REL76" s="453"/>
      <c r="REM76" s="452"/>
      <c r="REN76" s="452"/>
      <c r="REP76" s="452"/>
      <c r="REQ76" s="452"/>
      <c r="RER76" s="453"/>
      <c r="RES76" s="452"/>
      <c r="RET76" s="452"/>
      <c r="REV76" s="452"/>
      <c r="REW76" s="452"/>
      <c r="REX76" s="453"/>
      <c r="REY76" s="452"/>
      <c r="REZ76" s="452"/>
      <c r="RFB76" s="452"/>
      <c r="RFC76" s="452"/>
      <c r="RFD76" s="453"/>
      <c r="RFE76" s="452"/>
      <c r="RFF76" s="452"/>
      <c r="RFH76" s="452"/>
      <c r="RFI76" s="452"/>
      <c r="RFJ76" s="453"/>
      <c r="RFK76" s="452"/>
      <c r="RFL76" s="452"/>
      <c r="RFN76" s="452"/>
      <c r="RFO76" s="452"/>
      <c r="RFP76" s="453"/>
      <c r="RFQ76" s="452"/>
      <c r="RFR76" s="452"/>
      <c r="RFT76" s="452"/>
      <c r="RFU76" s="452"/>
      <c r="RFV76" s="453"/>
      <c r="RFW76" s="452"/>
      <c r="RFX76" s="452"/>
      <c r="RFZ76" s="452"/>
      <c r="RGA76" s="452"/>
      <c r="RGB76" s="453"/>
      <c r="RGC76" s="452"/>
      <c r="RGD76" s="452"/>
      <c r="RGF76" s="452"/>
      <c r="RGG76" s="452"/>
      <c r="RGH76" s="453"/>
      <c r="RGI76" s="452"/>
      <c r="RGJ76" s="452"/>
      <c r="RGL76" s="452"/>
      <c r="RGM76" s="452"/>
      <c r="RGN76" s="453"/>
      <c r="RGO76" s="452"/>
      <c r="RGP76" s="452"/>
      <c r="RGR76" s="452"/>
      <c r="RGS76" s="452"/>
      <c r="RGT76" s="453"/>
      <c r="RGU76" s="452"/>
      <c r="RGV76" s="452"/>
      <c r="RGX76" s="452"/>
      <c r="RGY76" s="452"/>
      <c r="RGZ76" s="453"/>
      <c r="RHA76" s="452"/>
      <c r="RHB76" s="452"/>
      <c r="RHD76" s="452"/>
      <c r="RHE76" s="452"/>
      <c r="RHF76" s="453"/>
      <c r="RHG76" s="452"/>
      <c r="RHH76" s="452"/>
      <c r="RHJ76" s="452"/>
      <c r="RHK76" s="452"/>
      <c r="RHL76" s="453"/>
      <c r="RHM76" s="452"/>
      <c r="RHN76" s="452"/>
      <c r="RHP76" s="452"/>
      <c r="RHQ76" s="452"/>
      <c r="RHR76" s="453"/>
      <c r="RHS76" s="452"/>
      <c r="RHT76" s="452"/>
      <c r="RHV76" s="452"/>
      <c r="RHW76" s="452"/>
      <c r="RHX76" s="453"/>
      <c r="RHY76" s="452"/>
      <c r="RHZ76" s="452"/>
      <c r="RIB76" s="452"/>
      <c r="RIC76" s="452"/>
      <c r="RID76" s="453"/>
      <c r="RIE76" s="452"/>
      <c r="RIF76" s="452"/>
      <c r="RIH76" s="452"/>
      <c r="RII76" s="452"/>
      <c r="RIJ76" s="453"/>
      <c r="RIK76" s="452"/>
      <c r="RIL76" s="452"/>
      <c r="RIN76" s="452"/>
      <c r="RIO76" s="452"/>
      <c r="RIP76" s="453"/>
      <c r="RIQ76" s="452"/>
      <c r="RIR76" s="452"/>
      <c r="RIT76" s="452"/>
      <c r="RIU76" s="452"/>
      <c r="RIV76" s="453"/>
      <c r="RIW76" s="452"/>
      <c r="RIX76" s="452"/>
      <c r="RIZ76" s="452"/>
      <c r="RJA76" s="452"/>
      <c r="RJB76" s="453"/>
      <c r="RJC76" s="452"/>
      <c r="RJD76" s="452"/>
      <c r="RJF76" s="452"/>
      <c r="RJG76" s="452"/>
      <c r="RJH76" s="453"/>
      <c r="RJI76" s="452"/>
      <c r="RJJ76" s="452"/>
      <c r="RJL76" s="452"/>
      <c r="RJM76" s="452"/>
      <c r="RJN76" s="453"/>
      <c r="RJO76" s="452"/>
      <c r="RJP76" s="452"/>
      <c r="RJR76" s="452"/>
      <c r="RJS76" s="452"/>
      <c r="RJT76" s="453"/>
      <c r="RJU76" s="452"/>
      <c r="RJV76" s="452"/>
      <c r="RJX76" s="452"/>
      <c r="RJY76" s="452"/>
      <c r="RJZ76" s="453"/>
      <c r="RKA76" s="452"/>
      <c r="RKB76" s="452"/>
      <c r="RKD76" s="452"/>
      <c r="RKE76" s="452"/>
      <c r="RKF76" s="453"/>
      <c r="RKG76" s="452"/>
      <c r="RKH76" s="452"/>
      <c r="RKJ76" s="452"/>
      <c r="RKK76" s="452"/>
      <c r="RKL76" s="453"/>
      <c r="RKM76" s="452"/>
      <c r="RKN76" s="452"/>
      <c r="RKP76" s="452"/>
      <c r="RKQ76" s="452"/>
      <c r="RKR76" s="453"/>
      <c r="RKS76" s="452"/>
      <c r="RKT76" s="452"/>
      <c r="RKV76" s="452"/>
      <c r="RKW76" s="452"/>
      <c r="RKX76" s="453"/>
      <c r="RKY76" s="452"/>
      <c r="RKZ76" s="452"/>
      <c r="RLB76" s="452"/>
      <c r="RLC76" s="452"/>
      <c r="RLD76" s="453"/>
      <c r="RLE76" s="452"/>
      <c r="RLF76" s="452"/>
      <c r="RLH76" s="452"/>
      <c r="RLI76" s="452"/>
      <c r="RLJ76" s="453"/>
      <c r="RLK76" s="452"/>
      <c r="RLL76" s="452"/>
      <c r="RLN76" s="452"/>
      <c r="RLO76" s="452"/>
      <c r="RLP76" s="453"/>
      <c r="RLQ76" s="452"/>
      <c r="RLR76" s="452"/>
      <c r="RLT76" s="452"/>
      <c r="RLU76" s="452"/>
      <c r="RLV76" s="453"/>
      <c r="RLW76" s="452"/>
      <c r="RLX76" s="452"/>
      <c r="RLZ76" s="452"/>
      <c r="RMA76" s="452"/>
      <c r="RMB76" s="453"/>
      <c r="RMC76" s="452"/>
      <c r="RMD76" s="452"/>
      <c r="RMF76" s="452"/>
      <c r="RMG76" s="452"/>
      <c r="RMH76" s="453"/>
      <c r="RMI76" s="452"/>
      <c r="RMJ76" s="452"/>
      <c r="RML76" s="452"/>
      <c r="RMM76" s="452"/>
      <c r="RMN76" s="453"/>
      <c r="RMO76" s="452"/>
      <c r="RMP76" s="452"/>
      <c r="RMR76" s="452"/>
      <c r="RMS76" s="452"/>
      <c r="RMT76" s="453"/>
      <c r="RMU76" s="452"/>
      <c r="RMV76" s="452"/>
      <c r="RMX76" s="452"/>
      <c r="RMY76" s="452"/>
      <c r="RMZ76" s="453"/>
      <c r="RNA76" s="452"/>
      <c r="RNB76" s="452"/>
      <c r="RND76" s="452"/>
      <c r="RNE76" s="452"/>
      <c r="RNF76" s="453"/>
      <c r="RNG76" s="452"/>
      <c r="RNH76" s="452"/>
      <c r="RNJ76" s="452"/>
      <c r="RNK76" s="452"/>
      <c r="RNL76" s="453"/>
      <c r="RNM76" s="452"/>
      <c r="RNN76" s="452"/>
      <c r="RNP76" s="452"/>
      <c r="RNQ76" s="452"/>
      <c r="RNR76" s="453"/>
      <c r="RNS76" s="452"/>
      <c r="RNT76" s="452"/>
      <c r="RNV76" s="452"/>
      <c r="RNW76" s="452"/>
      <c r="RNX76" s="453"/>
      <c r="RNY76" s="452"/>
      <c r="RNZ76" s="452"/>
      <c r="ROB76" s="452"/>
      <c r="ROC76" s="452"/>
      <c r="ROD76" s="453"/>
      <c r="ROE76" s="452"/>
      <c r="ROF76" s="452"/>
      <c r="ROH76" s="452"/>
      <c r="ROI76" s="452"/>
      <c r="ROJ76" s="453"/>
      <c r="ROK76" s="452"/>
      <c r="ROL76" s="452"/>
      <c r="RON76" s="452"/>
      <c r="ROO76" s="452"/>
      <c r="ROP76" s="453"/>
      <c r="ROQ76" s="452"/>
      <c r="ROR76" s="452"/>
      <c r="ROT76" s="452"/>
      <c r="ROU76" s="452"/>
      <c r="ROV76" s="453"/>
      <c r="ROW76" s="452"/>
      <c r="ROX76" s="452"/>
      <c r="ROZ76" s="452"/>
      <c r="RPA76" s="452"/>
      <c r="RPB76" s="453"/>
      <c r="RPC76" s="452"/>
      <c r="RPD76" s="452"/>
      <c r="RPF76" s="452"/>
      <c r="RPG76" s="452"/>
      <c r="RPH76" s="453"/>
      <c r="RPI76" s="452"/>
      <c r="RPJ76" s="452"/>
      <c r="RPL76" s="452"/>
      <c r="RPM76" s="452"/>
      <c r="RPN76" s="453"/>
      <c r="RPO76" s="452"/>
      <c r="RPP76" s="452"/>
      <c r="RPR76" s="452"/>
      <c r="RPS76" s="452"/>
      <c r="RPT76" s="453"/>
      <c r="RPU76" s="452"/>
      <c r="RPV76" s="452"/>
      <c r="RPX76" s="452"/>
      <c r="RPY76" s="452"/>
      <c r="RPZ76" s="453"/>
      <c r="RQA76" s="452"/>
      <c r="RQB76" s="452"/>
      <c r="RQD76" s="452"/>
      <c r="RQE76" s="452"/>
      <c r="RQF76" s="453"/>
      <c r="RQG76" s="452"/>
      <c r="RQH76" s="452"/>
      <c r="RQJ76" s="452"/>
      <c r="RQK76" s="452"/>
      <c r="RQL76" s="453"/>
      <c r="RQM76" s="452"/>
      <c r="RQN76" s="452"/>
      <c r="RQP76" s="452"/>
      <c r="RQQ76" s="452"/>
      <c r="RQR76" s="453"/>
      <c r="RQS76" s="452"/>
      <c r="RQT76" s="452"/>
      <c r="RQV76" s="452"/>
      <c r="RQW76" s="452"/>
      <c r="RQX76" s="453"/>
      <c r="RQY76" s="452"/>
      <c r="RQZ76" s="452"/>
      <c r="RRB76" s="452"/>
      <c r="RRC76" s="452"/>
      <c r="RRD76" s="453"/>
      <c r="RRE76" s="452"/>
      <c r="RRF76" s="452"/>
      <c r="RRH76" s="452"/>
      <c r="RRI76" s="452"/>
      <c r="RRJ76" s="453"/>
      <c r="RRK76" s="452"/>
      <c r="RRL76" s="452"/>
      <c r="RRN76" s="452"/>
      <c r="RRO76" s="452"/>
      <c r="RRP76" s="453"/>
      <c r="RRQ76" s="452"/>
      <c r="RRR76" s="452"/>
      <c r="RRT76" s="452"/>
      <c r="RRU76" s="452"/>
      <c r="RRV76" s="453"/>
      <c r="RRW76" s="452"/>
      <c r="RRX76" s="452"/>
      <c r="RRZ76" s="452"/>
      <c r="RSA76" s="452"/>
      <c r="RSB76" s="453"/>
      <c r="RSC76" s="452"/>
      <c r="RSD76" s="452"/>
      <c r="RSF76" s="452"/>
      <c r="RSG76" s="452"/>
      <c r="RSH76" s="453"/>
      <c r="RSI76" s="452"/>
      <c r="RSJ76" s="452"/>
      <c r="RSL76" s="452"/>
      <c r="RSM76" s="452"/>
      <c r="RSN76" s="453"/>
      <c r="RSO76" s="452"/>
      <c r="RSP76" s="452"/>
      <c r="RSR76" s="452"/>
      <c r="RSS76" s="452"/>
      <c r="RST76" s="453"/>
      <c r="RSU76" s="452"/>
      <c r="RSV76" s="452"/>
      <c r="RSX76" s="452"/>
      <c r="RSY76" s="452"/>
      <c r="RSZ76" s="453"/>
      <c r="RTA76" s="452"/>
      <c r="RTB76" s="452"/>
      <c r="RTD76" s="452"/>
      <c r="RTE76" s="452"/>
      <c r="RTF76" s="453"/>
      <c r="RTG76" s="452"/>
      <c r="RTH76" s="452"/>
      <c r="RTJ76" s="452"/>
      <c r="RTK76" s="452"/>
      <c r="RTL76" s="453"/>
      <c r="RTM76" s="452"/>
      <c r="RTN76" s="452"/>
      <c r="RTP76" s="452"/>
      <c r="RTQ76" s="452"/>
      <c r="RTR76" s="453"/>
      <c r="RTS76" s="452"/>
      <c r="RTT76" s="452"/>
      <c r="RTV76" s="452"/>
      <c r="RTW76" s="452"/>
      <c r="RTX76" s="453"/>
      <c r="RTY76" s="452"/>
      <c r="RTZ76" s="452"/>
      <c r="RUB76" s="452"/>
      <c r="RUC76" s="452"/>
      <c r="RUD76" s="453"/>
      <c r="RUE76" s="452"/>
      <c r="RUF76" s="452"/>
      <c r="RUH76" s="452"/>
      <c r="RUI76" s="452"/>
      <c r="RUJ76" s="453"/>
      <c r="RUK76" s="452"/>
      <c r="RUL76" s="452"/>
      <c r="RUN76" s="452"/>
      <c r="RUO76" s="452"/>
      <c r="RUP76" s="453"/>
      <c r="RUQ76" s="452"/>
      <c r="RUR76" s="452"/>
      <c r="RUT76" s="452"/>
      <c r="RUU76" s="452"/>
      <c r="RUV76" s="453"/>
      <c r="RUW76" s="452"/>
      <c r="RUX76" s="452"/>
      <c r="RUZ76" s="452"/>
      <c r="RVA76" s="452"/>
      <c r="RVB76" s="453"/>
      <c r="RVC76" s="452"/>
      <c r="RVD76" s="452"/>
      <c r="RVF76" s="452"/>
      <c r="RVG76" s="452"/>
      <c r="RVH76" s="453"/>
      <c r="RVI76" s="452"/>
      <c r="RVJ76" s="452"/>
      <c r="RVL76" s="452"/>
      <c r="RVM76" s="452"/>
      <c r="RVN76" s="453"/>
      <c r="RVO76" s="452"/>
      <c r="RVP76" s="452"/>
      <c r="RVR76" s="452"/>
      <c r="RVS76" s="452"/>
      <c r="RVT76" s="453"/>
      <c r="RVU76" s="452"/>
      <c r="RVV76" s="452"/>
      <c r="RVX76" s="452"/>
      <c r="RVY76" s="452"/>
      <c r="RVZ76" s="453"/>
      <c r="RWA76" s="452"/>
      <c r="RWB76" s="452"/>
      <c r="RWD76" s="452"/>
      <c r="RWE76" s="452"/>
      <c r="RWF76" s="453"/>
      <c r="RWG76" s="452"/>
      <c r="RWH76" s="452"/>
      <c r="RWJ76" s="452"/>
      <c r="RWK76" s="452"/>
      <c r="RWL76" s="453"/>
      <c r="RWM76" s="452"/>
      <c r="RWN76" s="452"/>
      <c r="RWP76" s="452"/>
      <c r="RWQ76" s="452"/>
      <c r="RWR76" s="453"/>
      <c r="RWS76" s="452"/>
      <c r="RWT76" s="452"/>
      <c r="RWV76" s="452"/>
      <c r="RWW76" s="452"/>
      <c r="RWX76" s="453"/>
      <c r="RWY76" s="452"/>
      <c r="RWZ76" s="452"/>
      <c r="RXB76" s="452"/>
      <c r="RXC76" s="452"/>
      <c r="RXD76" s="453"/>
      <c r="RXE76" s="452"/>
      <c r="RXF76" s="452"/>
      <c r="RXH76" s="452"/>
      <c r="RXI76" s="452"/>
      <c r="RXJ76" s="453"/>
      <c r="RXK76" s="452"/>
      <c r="RXL76" s="452"/>
      <c r="RXN76" s="452"/>
      <c r="RXO76" s="452"/>
      <c r="RXP76" s="453"/>
      <c r="RXQ76" s="452"/>
      <c r="RXR76" s="452"/>
      <c r="RXT76" s="452"/>
      <c r="RXU76" s="452"/>
      <c r="RXV76" s="453"/>
      <c r="RXW76" s="452"/>
      <c r="RXX76" s="452"/>
      <c r="RXZ76" s="452"/>
      <c r="RYA76" s="452"/>
      <c r="RYB76" s="453"/>
      <c r="RYC76" s="452"/>
      <c r="RYD76" s="452"/>
      <c r="RYF76" s="452"/>
      <c r="RYG76" s="452"/>
      <c r="RYH76" s="453"/>
      <c r="RYI76" s="452"/>
      <c r="RYJ76" s="452"/>
      <c r="RYL76" s="452"/>
      <c r="RYM76" s="452"/>
      <c r="RYN76" s="453"/>
      <c r="RYO76" s="452"/>
      <c r="RYP76" s="452"/>
      <c r="RYR76" s="452"/>
      <c r="RYS76" s="452"/>
      <c r="RYT76" s="453"/>
      <c r="RYU76" s="452"/>
      <c r="RYV76" s="452"/>
      <c r="RYX76" s="452"/>
      <c r="RYY76" s="452"/>
      <c r="RYZ76" s="453"/>
      <c r="RZA76" s="452"/>
      <c r="RZB76" s="452"/>
      <c r="RZD76" s="452"/>
      <c r="RZE76" s="452"/>
      <c r="RZF76" s="453"/>
      <c r="RZG76" s="452"/>
      <c r="RZH76" s="452"/>
      <c r="RZJ76" s="452"/>
      <c r="RZK76" s="452"/>
      <c r="RZL76" s="453"/>
      <c r="RZM76" s="452"/>
      <c r="RZN76" s="452"/>
      <c r="RZP76" s="452"/>
      <c r="RZQ76" s="452"/>
      <c r="RZR76" s="453"/>
      <c r="RZS76" s="452"/>
      <c r="RZT76" s="452"/>
      <c r="RZV76" s="452"/>
      <c r="RZW76" s="452"/>
      <c r="RZX76" s="453"/>
      <c r="RZY76" s="452"/>
      <c r="RZZ76" s="452"/>
      <c r="SAB76" s="452"/>
      <c r="SAC76" s="452"/>
      <c r="SAD76" s="453"/>
      <c r="SAE76" s="452"/>
      <c r="SAF76" s="452"/>
      <c r="SAH76" s="452"/>
      <c r="SAI76" s="452"/>
      <c r="SAJ76" s="453"/>
      <c r="SAK76" s="452"/>
      <c r="SAL76" s="452"/>
      <c r="SAN76" s="452"/>
      <c r="SAO76" s="452"/>
      <c r="SAP76" s="453"/>
      <c r="SAQ76" s="452"/>
      <c r="SAR76" s="452"/>
      <c r="SAT76" s="452"/>
      <c r="SAU76" s="452"/>
      <c r="SAV76" s="453"/>
      <c r="SAW76" s="452"/>
      <c r="SAX76" s="452"/>
      <c r="SAZ76" s="452"/>
      <c r="SBA76" s="452"/>
      <c r="SBB76" s="453"/>
      <c r="SBC76" s="452"/>
      <c r="SBD76" s="452"/>
      <c r="SBF76" s="452"/>
      <c r="SBG76" s="452"/>
      <c r="SBH76" s="453"/>
      <c r="SBI76" s="452"/>
      <c r="SBJ76" s="452"/>
      <c r="SBL76" s="452"/>
      <c r="SBM76" s="452"/>
      <c r="SBN76" s="453"/>
      <c r="SBO76" s="452"/>
      <c r="SBP76" s="452"/>
      <c r="SBR76" s="452"/>
      <c r="SBS76" s="452"/>
      <c r="SBT76" s="453"/>
      <c r="SBU76" s="452"/>
      <c r="SBV76" s="452"/>
      <c r="SBX76" s="452"/>
      <c r="SBY76" s="452"/>
      <c r="SBZ76" s="453"/>
      <c r="SCA76" s="452"/>
      <c r="SCB76" s="452"/>
      <c r="SCD76" s="452"/>
      <c r="SCE76" s="452"/>
      <c r="SCF76" s="453"/>
      <c r="SCG76" s="452"/>
      <c r="SCH76" s="452"/>
      <c r="SCJ76" s="452"/>
      <c r="SCK76" s="452"/>
      <c r="SCL76" s="453"/>
      <c r="SCM76" s="452"/>
      <c r="SCN76" s="452"/>
      <c r="SCP76" s="452"/>
      <c r="SCQ76" s="452"/>
      <c r="SCR76" s="453"/>
      <c r="SCS76" s="452"/>
      <c r="SCT76" s="452"/>
      <c r="SCV76" s="452"/>
      <c r="SCW76" s="452"/>
      <c r="SCX76" s="453"/>
      <c r="SCY76" s="452"/>
      <c r="SCZ76" s="452"/>
      <c r="SDB76" s="452"/>
      <c r="SDC76" s="452"/>
      <c r="SDD76" s="453"/>
      <c r="SDE76" s="452"/>
      <c r="SDF76" s="452"/>
      <c r="SDH76" s="452"/>
      <c r="SDI76" s="452"/>
      <c r="SDJ76" s="453"/>
      <c r="SDK76" s="452"/>
      <c r="SDL76" s="452"/>
      <c r="SDN76" s="452"/>
      <c r="SDO76" s="452"/>
      <c r="SDP76" s="453"/>
      <c r="SDQ76" s="452"/>
      <c r="SDR76" s="452"/>
      <c r="SDT76" s="452"/>
      <c r="SDU76" s="452"/>
      <c r="SDV76" s="453"/>
      <c r="SDW76" s="452"/>
      <c r="SDX76" s="452"/>
      <c r="SDZ76" s="452"/>
      <c r="SEA76" s="452"/>
      <c r="SEB76" s="453"/>
      <c r="SEC76" s="452"/>
      <c r="SED76" s="452"/>
      <c r="SEF76" s="452"/>
      <c r="SEG76" s="452"/>
      <c r="SEH76" s="453"/>
      <c r="SEI76" s="452"/>
      <c r="SEJ76" s="452"/>
      <c r="SEL76" s="452"/>
      <c r="SEM76" s="452"/>
      <c r="SEN76" s="453"/>
      <c r="SEO76" s="452"/>
      <c r="SEP76" s="452"/>
      <c r="SER76" s="452"/>
      <c r="SES76" s="452"/>
      <c r="SET76" s="453"/>
      <c r="SEU76" s="452"/>
      <c r="SEV76" s="452"/>
      <c r="SEX76" s="452"/>
      <c r="SEY76" s="452"/>
      <c r="SEZ76" s="453"/>
      <c r="SFA76" s="452"/>
      <c r="SFB76" s="452"/>
      <c r="SFD76" s="452"/>
      <c r="SFE76" s="452"/>
      <c r="SFF76" s="453"/>
      <c r="SFG76" s="452"/>
      <c r="SFH76" s="452"/>
      <c r="SFJ76" s="452"/>
      <c r="SFK76" s="452"/>
      <c r="SFL76" s="453"/>
      <c r="SFM76" s="452"/>
      <c r="SFN76" s="452"/>
      <c r="SFP76" s="452"/>
      <c r="SFQ76" s="452"/>
      <c r="SFR76" s="453"/>
      <c r="SFS76" s="452"/>
      <c r="SFT76" s="452"/>
      <c r="SFV76" s="452"/>
      <c r="SFW76" s="452"/>
      <c r="SFX76" s="453"/>
      <c r="SFY76" s="452"/>
      <c r="SFZ76" s="452"/>
      <c r="SGB76" s="452"/>
      <c r="SGC76" s="452"/>
      <c r="SGD76" s="453"/>
      <c r="SGE76" s="452"/>
      <c r="SGF76" s="452"/>
      <c r="SGH76" s="452"/>
      <c r="SGI76" s="452"/>
      <c r="SGJ76" s="453"/>
      <c r="SGK76" s="452"/>
      <c r="SGL76" s="452"/>
      <c r="SGN76" s="452"/>
      <c r="SGO76" s="452"/>
      <c r="SGP76" s="453"/>
      <c r="SGQ76" s="452"/>
      <c r="SGR76" s="452"/>
      <c r="SGT76" s="452"/>
      <c r="SGU76" s="452"/>
      <c r="SGV76" s="453"/>
      <c r="SGW76" s="452"/>
      <c r="SGX76" s="452"/>
      <c r="SGZ76" s="452"/>
      <c r="SHA76" s="452"/>
      <c r="SHB76" s="453"/>
      <c r="SHC76" s="452"/>
      <c r="SHD76" s="452"/>
      <c r="SHF76" s="452"/>
      <c r="SHG76" s="452"/>
      <c r="SHH76" s="453"/>
      <c r="SHI76" s="452"/>
      <c r="SHJ76" s="452"/>
      <c r="SHL76" s="452"/>
      <c r="SHM76" s="452"/>
      <c r="SHN76" s="453"/>
      <c r="SHO76" s="452"/>
      <c r="SHP76" s="452"/>
      <c r="SHR76" s="452"/>
      <c r="SHS76" s="452"/>
      <c r="SHT76" s="453"/>
      <c r="SHU76" s="452"/>
      <c r="SHV76" s="452"/>
      <c r="SHX76" s="452"/>
      <c r="SHY76" s="452"/>
      <c r="SHZ76" s="453"/>
      <c r="SIA76" s="452"/>
      <c r="SIB76" s="452"/>
      <c r="SID76" s="452"/>
      <c r="SIE76" s="452"/>
      <c r="SIF76" s="453"/>
      <c r="SIG76" s="452"/>
      <c r="SIH76" s="452"/>
      <c r="SIJ76" s="452"/>
      <c r="SIK76" s="452"/>
      <c r="SIL76" s="453"/>
      <c r="SIM76" s="452"/>
      <c r="SIN76" s="452"/>
      <c r="SIP76" s="452"/>
      <c r="SIQ76" s="452"/>
      <c r="SIR76" s="453"/>
      <c r="SIS76" s="452"/>
      <c r="SIT76" s="452"/>
      <c r="SIV76" s="452"/>
      <c r="SIW76" s="452"/>
      <c r="SIX76" s="453"/>
      <c r="SIY76" s="452"/>
      <c r="SIZ76" s="452"/>
      <c r="SJB76" s="452"/>
      <c r="SJC76" s="452"/>
      <c r="SJD76" s="453"/>
      <c r="SJE76" s="452"/>
      <c r="SJF76" s="452"/>
      <c r="SJH76" s="452"/>
      <c r="SJI76" s="452"/>
      <c r="SJJ76" s="453"/>
      <c r="SJK76" s="452"/>
      <c r="SJL76" s="452"/>
      <c r="SJN76" s="452"/>
      <c r="SJO76" s="452"/>
      <c r="SJP76" s="453"/>
      <c r="SJQ76" s="452"/>
      <c r="SJR76" s="452"/>
      <c r="SJT76" s="452"/>
      <c r="SJU76" s="452"/>
      <c r="SJV76" s="453"/>
      <c r="SJW76" s="452"/>
      <c r="SJX76" s="452"/>
      <c r="SJZ76" s="452"/>
      <c r="SKA76" s="452"/>
      <c r="SKB76" s="453"/>
      <c r="SKC76" s="452"/>
      <c r="SKD76" s="452"/>
      <c r="SKF76" s="452"/>
      <c r="SKG76" s="452"/>
      <c r="SKH76" s="453"/>
      <c r="SKI76" s="452"/>
      <c r="SKJ76" s="452"/>
      <c r="SKL76" s="452"/>
      <c r="SKM76" s="452"/>
      <c r="SKN76" s="453"/>
      <c r="SKO76" s="452"/>
      <c r="SKP76" s="452"/>
      <c r="SKR76" s="452"/>
      <c r="SKS76" s="452"/>
      <c r="SKT76" s="453"/>
      <c r="SKU76" s="452"/>
      <c r="SKV76" s="452"/>
      <c r="SKX76" s="452"/>
      <c r="SKY76" s="452"/>
      <c r="SKZ76" s="453"/>
      <c r="SLA76" s="452"/>
      <c r="SLB76" s="452"/>
      <c r="SLD76" s="452"/>
      <c r="SLE76" s="452"/>
      <c r="SLF76" s="453"/>
      <c r="SLG76" s="452"/>
      <c r="SLH76" s="452"/>
      <c r="SLJ76" s="452"/>
      <c r="SLK76" s="452"/>
      <c r="SLL76" s="453"/>
      <c r="SLM76" s="452"/>
      <c r="SLN76" s="452"/>
      <c r="SLP76" s="452"/>
      <c r="SLQ76" s="452"/>
      <c r="SLR76" s="453"/>
      <c r="SLS76" s="452"/>
      <c r="SLT76" s="452"/>
      <c r="SLV76" s="452"/>
      <c r="SLW76" s="452"/>
      <c r="SLX76" s="453"/>
      <c r="SLY76" s="452"/>
      <c r="SLZ76" s="452"/>
      <c r="SMB76" s="452"/>
      <c r="SMC76" s="452"/>
      <c r="SMD76" s="453"/>
      <c r="SME76" s="452"/>
      <c r="SMF76" s="452"/>
      <c r="SMH76" s="452"/>
      <c r="SMI76" s="452"/>
      <c r="SMJ76" s="453"/>
      <c r="SMK76" s="452"/>
      <c r="SML76" s="452"/>
      <c r="SMN76" s="452"/>
      <c r="SMO76" s="452"/>
      <c r="SMP76" s="453"/>
      <c r="SMQ76" s="452"/>
      <c r="SMR76" s="452"/>
      <c r="SMT76" s="452"/>
      <c r="SMU76" s="452"/>
      <c r="SMV76" s="453"/>
      <c r="SMW76" s="452"/>
      <c r="SMX76" s="452"/>
      <c r="SMZ76" s="452"/>
      <c r="SNA76" s="452"/>
      <c r="SNB76" s="453"/>
      <c r="SNC76" s="452"/>
      <c r="SND76" s="452"/>
      <c r="SNF76" s="452"/>
      <c r="SNG76" s="452"/>
      <c r="SNH76" s="453"/>
      <c r="SNI76" s="452"/>
      <c r="SNJ76" s="452"/>
      <c r="SNL76" s="452"/>
      <c r="SNM76" s="452"/>
      <c r="SNN76" s="453"/>
      <c r="SNO76" s="452"/>
      <c r="SNP76" s="452"/>
      <c r="SNR76" s="452"/>
      <c r="SNS76" s="452"/>
      <c r="SNT76" s="453"/>
      <c r="SNU76" s="452"/>
      <c r="SNV76" s="452"/>
      <c r="SNX76" s="452"/>
      <c r="SNY76" s="452"/>
      <c r="SNZ76" s="453"/>
      <c r="SOA76" s="452"/>
      <c r="SOB76" s="452"/>
      <c r="SOD76" s="452"/>
      <c r="SOE76" s="452"/>
      <c r="SOF76" s="453"/>
      <c r="SOG76" s="452"/>
      <c r="SOH76" s="452"/>
      <c r="SOJ76" s="452"/>
      <c r="SOK76" s="452"/>
      <c r="SOL76" s="453"/>
      <c r="SOM76" s="452"/>
      <c r="SON76" s="452"/>
      <c r="SOP76" s="452"/>
      <c r="SOQ76" s="452"/>
      <c r="SOR76" s="453"/>
      <c r="SOS76" s="452"/>
      <c r="SOT76" s="452"/>
      <c r="SOV76" s="452"/>
      <c r="SOW76" s="452"/>
      <c r="SOX76" s="453"/>
      <c r="SOY76" s="452"/>
      <c r="SOZ76" s="452"/>
      <c r="SPB76" s="452"/>
      <c r="SPC76" s="452"/>
      <c r="SPD76" s="453"/>
      <c r="SPE76" s="452"/>
      <c r="SPF76" s="452"/>
      <c r="SPH76" s="452"/>
      <c r="SPI76" s="452"/>
      <c r="SPJ76" s="453"/>
      <c r="SPK76" s="452"/>
      <c r="SPL76" s="452"/>
      <c r="SPN76" s="452"/>
      <c r="SPO76" s="452"/>
      <c r="SPP76" s="453"/>
      <c r="SPQ76" s="452"/>
      <c r="SPR76" s="452"/>
      <c r="SPT76" s="452"/>
      <c r="SPU76" s="452"/>
      <c r="SPV76" s="453"/>
      <c r="SPW76" s="452"/>
      <c r="SPX76" s="452"/>
      <c r="SPZ76" s="452"/>
      <c r="SQA76" s="452"/>
      <c r="SQB76" s="453"/>
      <c r="SQC76" s="452"/>
      <c r="SQD76" s="452"/>
      <c r="SQF76" s="452"/>
      <c r="SQG76" s="452"/>
      <c r="SQH76" s="453"/>
      <c r="SQI76" s="452"/>
      <c r="SQJ76" s="452"/>
      <c r="SQL76" s="452"/>
      <c r="SQM76" s="452"/>
      <c r="SQN76" s="453"/>
      <c r="SQO76" s="452"/>
      <c r="SQP76" s="452"/>
      <c r="SQR76" s="452"/>
      <c r="SQS76" s="452"/>
      <c r="SQT76" s="453"/>
      <c r="SQU76" s="452"/>
      <c r="SQV76" s="452"/>
      <c r="SQX76" s="452"/>
      <c r="SQY76" s="452"/>
      <c r="SQZ76" s="453"/>
      <c r="SRA76" s="452"/>
      <c r="SRB76" s="452"/>
      <c r="SRD76" s="452"/>
      <c r="SRE76" s="452"/>
      <c r="SRF76" s="453"/>
      <c r="SRG76" s="452"/>
      <c r="SRH76" s="452"/>
      <c r="SRJ76" s="452"/>
      <c r="SRK76" s="452"/>
      <c r="SRL76" s="453"/>
      <c r="SRM76" s="452"/>
      <c r="SRN76" s="452"/>
      <c r="SRP76" s="452"/>
      <c r="SRQ76" s="452"/>
      <c r="SRR76" s="453"/>
      <c r="SRS76" s="452"/>
      <c r="SRT76" s="452"/>
      <c r="SRV76" s="452"/>
      <c r="SRW76" s="452"/>
      <c r="SRX76" s="453"/>
      <c r="SRY76" s="452"/>
      <c r="SRZ76" s="452"/>
      <c r="SSB76" s="452"/>
      <c r="SSC76" s="452"/>
      <c r="SSD76" s="453"/>
      <c r="SSE76" s="452"/>
      <c r="SSF76" s="452"/>
      <c r="SSH76" s="452"/>
      <c r="SSI76" s="452"/>
      <c r="SSJ76" s="453"/>
      <c r="SSK76" s="452"/>
      <c r="SSL76" s="452"/>
      <c r="SSN76" s="452"/>
      <c r="SSO76" s="452"/>
      <c r="SSP76" s="453"/>
      <c r="SSQ76" s="452"/>
      <c r="SSR76" s="452"/>
      <c r="SST76" s="452"/>
      <c r="SSU76" s="452"/>
      <c r="SSV76" s="453"/>
      <c r="SSW76" s="452"/>
      <c r="SSX76" s="452"/>
      <c r="SSZ76" s="452"/>
      <c r="STA76" s="452"/>
      <c r="STB76" s="453"/>
      <c r="STC76" s="452"/>
      <c r="STD76" s="452"/>
      <c r="STF76" s="452"/>
      <c r="STG76" s="452"/>
      <c r="STH76" s="453"/>
      <c r="STI76" s="452"/>
      <c r="STJ76" s="452"/>
      <c r="STL76" s="452"/>
      <c r="STM76" s="452"/>
      <c r="STN76" s="453"/>
      <c r="STO76" s="452"/>
      <c r="STP76" s="452"/>
      <c r="STR76" s="452"/>
      <c r="STS76" s="452"/>
      <c r="STT76" s="453"/>
      <c r="STU76" s="452"/>
      <c r="STV76" s="452"/>
      <c r="STX76" s="452"/>
      <c r="STY76" s="452"/>
      <c r="STZ76" s="453"/>
      <c r="SUA76" s="452"/>
      <c r="SUB76" s="452"/>
      <c r="SUD76" s="452"/>
      <c r="SUE76" s="452"/>
      <c r="SUF76" s="453"/>
      <c r="SUG76" s="452"/>
      <c r="SUH76" s="452"/>
      <c r="SUJ76" s="452"/>
      <c r="SUK76" s="452"/>
      <c r="SUL76" s="453"/>
      <c r="SUM76" s="452"/>
      <c r="SUN76" s="452"/>
      <c r="SUP76" s="452"/>
      <c r="SUQ76" s="452"/>
      <c r="SUR76" s="453"/>
      <c r="SUS76" s="452"/>
      <c r="SUT76" s="452"/>
      <c r="SUV76" s="452"/>
      <c r="SUW76" s="452"/>
      <c r="SUX76" s="453"/>
      <c r="SUY76" s="452"/>
      <c r="SUZ76" s="452"/>
      <c r="SVB76" s="452"/>
      <c r="SVC76" s="452"/>
      <c r="SVD76" s="453"/>
      <c r="SVE76" s="452"/>
      <c r="SVF76" s="452"/>
      <c r="SVH76" s="452"/>
      <c r="SVI76" s="452"/>
      <c r="SVJ76" s="453"/>
      <c r="SVK76" s="452"/>
      <c r="SVL76" s="452"/>
      <c r="SVN76" s="452"/>
      <c r="SVO76" s="452"/>
      <c r="SVP76" s="453"/>
      <c r="SVQ76" s="452"/>
      <c r="SVR76" s="452"/>
      <c r="SVT76" s="452"/>
      <c r="SVU76" s="452"/>
      <c r="SVV76" s="453"/>
      <c r="SVW76" s="452"/>
      <c r="SVX76" s="452"/>
      <c r="SVZ76" s="452"/>
      <c r="SWA76" s="452"/>
      <c r="SWB76" s="453"/>
      <c r="SWC76" s="452"/>
      <c r="SWD76" s="452"/>
      <c r="SWF76" s="452"/>
      <c r="SWG76" s="452"/>
      <c r="SWH76" s="453"/>
      <c r="SWI76" s="452"/>
      <c r="SWJ76" s="452"/>
      <c r="SWL76" s="452"/>
      <c r="SWM76" s="452"/>
      <c r="SWN76" s="453"/>
      <c r="SWO76" s="452"/>
      <c r="SWP76" s="452"/>
      <c r="SWR76" s="452"/>
      <c r="SWS76" s="452"/>
      <c r="SWT76" s="453"/>
      <c r="SWU76" s="452"/>
      <c r="SWV76" s="452"/>
      <c r="SWX76" s="452"/>
      <c r="SWY76" s="452"/>
      <c r="SWZ76" s="453"/>
      <c r="SXA76" s="452"/>
      <c r="SXB76" s="452"/>
      <c r="SXD76" s="452"/>
      <c r="SXE76" s="452"/>
      <c r="SXF76" s="453"/>
      <c r="SXG76" s="452"/>
      <c r="SXH76" s="452"/>
      <c r="SXJ76" s="452"/>
      <c r="SXK76" s="452"/>
      <c r="SXL76" s="453"/>
      <c r="SXM76" s="452"/>
      <c r="SXN76" s="452"/>
      <c r="SXP76" s="452"/>
      <c r="SXQ76" s="452"/>
      <c r="SXR76" s="453"/>
      <c r="SXS76" s="452"/>
      <c r="SXT76" s="452"/>
      <c r="SXV76" s="452"/>
      <c r="SXW76" s="452"/>
      <c r="SXX76" s="453"/>
      <c r="SXY76" s="452"/>
      <c r="SXZ76" s="452"/>
      <c r="SYB76" s="452"/>
      <c r="SYC76" s="452"/>
      <c r="SYD76" s="453"/>
      <c r="SYE76" s="452"/>
      <c r="SYF76" s="452"/>
      <c r="SYH76" s="452"/>
      <c r="SYI76" s="452"/>
      <c r="SYJ76" s="453"/>
      <c r="SYK76" s="452"/>
      <c r="SYL76" s="452"/>
      <c r="SYN76" s="452"/>
      <c r="SYO76" s="452"/>
      <c r="SYP76" s="453"/>
      <c r="SYQ76" s="452"/>
      <c r="SYR76" s="452"/>
      <c r="SYT76" s="452"/>
      <c r="SYU76" s="452"/>
      <c r="SYV76" s="453"/>
      <c r="SYW76" s="452"/>
      <c r="SYX76" s="452"/>
      <c r="SYZ76" s="452"/>
      <c r="SZA76" s="452"/>
      <c r="SZB76" s="453"/>
      <c r="SZC76" s="452"/>
      <c r="SZD76" s="452"/>
      <c r="SZF76" s="452"/>
      <c r="SZG76" s="452"/>
      <c r="SZH76" s="453"/>
      <c r="SZI76" s="452"/>
      <c r="SZJ76" s="452"/>
      <c r="SZL76" s="452"/>
      <c r="SZM76" s="452"/>
      <c r="SZN76" s="453"/>
      <c r="SZO76" s="452"/>
      <c r="SZP76" s="452"/>
      <c r="SZR76" s="452"/>
      <c r="SZS76" s="452"/>
      <c r="SZT76" s="453"/>
      <c r="SZU76" s="452"/>
      <c r="SZV76" s="452"/>
      <c r="SZX76" s="452"/>
      <c r="SZY76" s="452"/>
      <c r="SZZ76" s="453"/>
      <c r="TAA76" s="452"/>
      <c r="TAB76" s="452"/>
      <c r="TAD76" s="452"/>
      <c r="TAE76" s="452"/>
      <c r="TAF76" s="453"/>
      <c r="TAG76" s="452"/>
      <c r="TAH76" s="452"/>
      <c r="TAJ76" s="452"/>
      <c r="TAK76" s="452"/>
      <c r="TAL76" s="453"/>
      <c r="TAM76" s="452"/>
      <c r="TAN76" s="452"/>
      <c r="TAP76" s="452"/>
      <c r="TAQ76" s="452"/>
      <c r="TAR76" s="453"/>
      <c r="TAS76" s="452"/>
      <c r="TAT76" s="452"/>
      <c r="TAV76" s="452"/>
      <c r="TAW76" s="452"/>
      <c r="TAX76" s="453"/>
      <c r="TAY76" s="452"/>
      <c r="TAZ76" s="452"/>
      <c r="TBB76" s="452"/>
      <c r="TBC76" s="452"/>
      <c r="TBD76" s="453"/>
      <c r="TBE76" s="452"/>
      <c r="TBF76" s="452"/>
      <c r="TBH76" s="452"/>
      <c r="TBI76" s="452"/>
      <c r="TBJ76" s="453"/>
      <c r="TBK76" s="452"/>
      <c r="TBL76" s="452"/>
      <c r="TBN76" s="452"/>
      <c r="TBO76" s="452"/>
      <c r="TBP76" s="453"/>
      <c r="TBQ76" s="452"/>
      <c r="TBR76" s="452"/>
      <c r="TBT76" s="452"/>
      <c r="TBU76" s="452"/>
      <c r="TBV76" s="453"/>
      <c r="TBW76" s="452"/>
      <c r="TBX76" s="452"/>
      <c r="TBZ76" s="452"/>
      <c r="TCA76" s="452"/>
      <c r="TCB76" s="453"/>
      <c r="TCC76" s="452"/>
      <c r="TCD76" s="452"/>
      <c r="TCF76" s="452"/>
      <c r="TCG76" s="452"/>
      <c r="TCH76" s="453"/>
      <c r="TCI76" s="452"/>
      <c r="TCJ76" s="452"/>
      <c r="TCL76" s="452"/>
      <c r="TCM76" s="452"/>
      <c r="TCN76" s="453"/>
      <c r="TCO76" s="452"/>
      <c r="TCP76" s="452"/>
      <c r="TCR76" s="452"/>
      <c r="TCS76" s="452"/>
      <c r="TCT76" s="453"/>
      <c r="TCU76" s="452"/>
      <c r="TCV76" s="452"/>
      <c r="TCX76" s="452"/>
      <c r="TCY76" s="452"/>
      <c r="TCZ76" s="453"/>
      <c r="TDA76" s="452"/>
      <c r="TDB76" s="452"/>
      <c r="TDD76" s="452"/>
      <c r="TDE76" s="452"/>
      <c r="TDF76" s="453"/>
      <c r="TDG76" s="452"/>
      <c r="TDH76" s="452"/>
      <c r="TDJ76" s="452"/>
      <c r="TDK76" s="452"/>
      <c r="TDL76" s="453"/>
      <c r="TDM76" s="452"/>
      <c r="TDN76" s="452"/>
      <c r="TDP76" s="452"/>
      <c r="TDQ76" s="452"/>
      <c r="TDR76" s="453"/>
      <c r="TDS76" s="452"/>
      <c r="TDT76" s="452"/>
      <c r="TDV76" s="452"/>
      <c r="TDW76" s="452"/>
      <c r="TDX76" s="453"/>
      <c r="TDY76" s="452"/>
      <c r="TDZ76" s="452"/>
      <c r="TEB76" s="452"/>
      <c r="TEC76" s="452"/>
      <c r="TED76" s="453"/>
      <c r="TEE76" s="452"/>
      <c r="TEF76" s="452"/>
      <c r="TEH76" s="452"/>
      <c r="TEI76" s="452"/>
      <c r="TEJ76" s="453"/>
      <c r="TEK76" s="452"/>
      <c r="TEL76" s="452"/>
      <c r="TEN76" s="452"/>
      <c r="TEO76" s="452"/>
      <c r="TEP76" s="453"/>
      <c r="TEQ76" s="452"/>
      <c r="TER76" s="452"/>
      <c r="TET76" s="452"/>
      <c r="TEU76" s="452"/>
      <c r="TEV76" s="453"/>
      <c r="TEW76" s="452"/>
      <c r="TEX76" s="452"/>
      <c r="TEZ76" s="452"/>
      <c r="TFA76" s="452"/>
      <c r="TFB76" s="453"/>
      <c r="TFC76" s="452"/>
      <c r="TFD76" s="452"/>
      <c r="TFF76" s="452"/>
      <c r="TFG76" s="452"/>
      <c r="TFH76" s="453"/>
      <c r="TFI76" s="452"/>
      <c r="TFJ76" s="452"/>
      <c r="TFL76" s="452"/>
      <c r="TFM76" s="452"/>
      <c r="TFN76" s="453"/>
      <c r="TFO76" s="452"/>
      <c r="TFP76" s="452"/>
      <c r="TFR76" s="452"/>
      <c r="TFS76" s="452"/>
      <c r="TFT76" s="453"/>
      <c r="TFU76" s="452"/>
      <c r="TFV76" s="452"/>
      <c r="TFX76" s="452"/>
      <c r="TFY76" s="452"/>
      <c r="TFZ76" s="453"/>
      <c r="TGA76" s="452"/>
      <c r="TGB76" s="452"/>
      <c r="TGD76" s="452"/>
      <c r="TGE76" s="452"/>
      <c r="TGF76" s="453"/>
      <c r="TGG76" s="452"/>
      <c r="TGH76" s="452"/>
      <c r="TGJ76" s="452"/>
      <c r="TGK76" s="452"/>
      <c r="TGL76" s="453"/>
      <c r="TGM76" s="452"/>
      <c r="TGN76" s="452"/>
      <c r="TGP76" s="452"/>
      <c r="TGQ76" s="452"/>
      <c r="TGR76" s="453"/>
      <c r="TGS76" s="452"/>
      <c r="TGT76" s="452"/>
      <c r="TGV76" s="452"/>
      <c r="TGW76" s="452"/>
      <c r="TGX76" s="453"/>
      <c r="TGY76" s="452"/>
      <c r="TGZ76" s="452"/>
      <c r="THB76" s="452"/>
      <c r="THC76" s="452"/>
      <c r="THD76" s="453"/>
      <c r="THE76" s="452"/>
      <c r="THF76" s="452"/>
      <c r="THH76" s="452"/>
      <c r="THI76" s="452"/>
      <c r="THJ76" s="453"/>
      <c r="THK76" s="452"/>
      <c r="THL76" s="452"/>
      <c r="THN76" s="452"/>
      <c r="THO76" s="452"/>
      <c r="THP76" s="453"/>
      <c r="THQ76" s="452"/>
      <c r="THR76" s="452"/>
      <c r="THT76" s="452"/>
      <c r="THU76" s="452"/>
      <c r="THV76" s="453"/>
      <c r="THW76" s="452"/>
      <c r="THX76" s="452"/>
      <c r="THZ76" s="452"/>
      <c r="TIA76" s="452"/>
      <c r="TIB76" s="453"/>
      <c r="TIC76" s="452"/>
      <c r="TID76" s="452"/>
      <c r="TIF76" s="452"/>
      <c r="TIG76" s="452"/>
      <c r="TIH76" s="453"/>
      <c r="TII76" s="452"/>
      <c r="TIJ76" s="452"/>
      <c r="TIL76" s="452"/>
      <c r="TIM76" s="452"/>
      <c r="TIN76" s="453"/>
      <c r="TIO76" s="452"/>
      <c r="TIP76" s="452"/>
      <c r="TIR76" s="452"/>
      <c r="TIS76" s="452"/>
      <c r="TIT76" s="453"/>
      <c r="TIU76" s="452"/>
      <c r="TIV76" s="452"/>
      <c r="TIX76" s="452"/>
      <c r="TIY76" s="452"/>
      <c r="TIZ76" s="453"/>
      <c r="TJA76" s="452"/>
      <c r="TJB76" s="452"/>
      <c r="TJD76" s="452"/>
      <c r="TJE76" s="452"/>
      <c r="TJF76" s="453"/>
      <c r="TJG76" s="452"/>
      <c r="TJH76" s="452"/>
      <c r="TJJ76" s="452"/>
      <c r="TJK76" s="452"/>
      <c r="TJL76" s="453"/>
      <c r="TJM76" s="452"/>
      <c r="TJN76" s="452"/>
      <c r="TJP76" s="452"/>
      <c r="TJQ76" s="452"/>
      <c r="TJR76" s="453"/>
      <c r="TJS76" s="452"/>
      <c r="TJT76" s="452"/>
      <c r="TJV76" s="452"/>
      <c r="TJW76" s="452"/>
      <c r="TJX76" s="453"/>
      <c r="TJY76" s="452"/>
      <c r="TJZ76" s="452"/>
      <c r="TKB76" s="452"/>
      <c r="TKC76" s="452"/>
      <c r="TKD76" s="453"/>
      <c r="TKE76" s="452"/>
      <c r="TKF76" s="452"/>
      <c r="TKH76" s="452"/>
      <c r="TKI76" s="452"/>
      <c r="TKJ76" s="453"/>
      <c r="TKK76" s="452"/>
      <c r="TKL76" s="452"/>
      <c r="TKN76" s="452"/>
      <c r="TKO76" s="452"/>
      <c r="TKP76" s="453"/>
      <c r="TKQ76" s="452"/>
      <c r="TKR76" s="452"/>
      <c r="TKT76" s="452"/>
      <c r="TKU76" s="452"/>
      <c r="TKV76" s="453"/>
      <c r="TKW76" s="452"/>
      <c r="TKX76" s="452"/>
      <c r="TKZ76" s="452"/>
      <c r="TLA76" s="452"/>
      <c r="TLB76" s="453"/>
      <c r="TLC76" s="452"/>
      <c r="TLD76" s="452"/>
      <c r="TLF76" s="452"/>
      <c r="TLG76" s="452"/>
      <c r="TLH76" s="453"/>
      <c r="TLI76" s="452"/>
      <c r="TLJ76" s="452"/>
      <c r="TLL76" s="452"/>
      <c r="TLM76" s="452"/>
      <c r="TLN76" s="453"/>
      <c r="TLO76" s="452"/>
      <c r="TLP76" s="452"/>
      <c r="TLR76" s="452"/>
      <c r="TLS76" s="452"/>
      <c r="TLT76" s="453"/>
      <c r="TLU76" s="452"/>
      <c r="TLV76" s="452"/>
      <c r="TLX76" s="452"/>
      <c r="TLY76" s="452"/>
      <c r="TLZ76" s="453"/>
      <c r="TMA76" s="452"/>
      <c r="TMB76" s="452"/>
      <c r="TMD76" s="452"/>
      <c r="TME76" s="452"/>
      <c r="TMF76" s="453"/>
      <c r="TMG76" s="452"/>
      <c r="TMH76" s="452"/>
      <c r="TMJ76" s="452"/>
      <c r="TMK76" s="452"/>
      <c r="TML76" s="453"/>
      <c r="TMM76" s="452"/>
      <c r="TMN76" s="452"/>
      <c r="TMP76" s="452"/>
      <c r="TMQ76" s="452"/>
      <c r="TMR76" s="453"/>
      <c r="TMS76" s="452"/>
      <c r="TMT76" s="452"/>
      <c r="TMV76" s="452"/>
      <c r="TMW76" s="452"/>
      <c r="TMX76" s="453"/>
      <c r="TMY76" s="452"/>
      <c r="TMZ76" s="452"/>
      <c r="TNB76" s="452"/>
      <c r="TNC76" s="452"/>
      <c r="TND76" s="453"/>
      <c r="TNE76" s="452"/>
      <c r="TNF76" s="452"/>
      <c r="TNH76" s="452"/>
      <c r="TNI76" s="452"/>
      <c r="TNJ76" s="453"/>
      <c r="TNK76" s="452"/>
      <c r="TNL76" s="452"/>
      <c r="TNN76" s="452"/>
      <c r="TNO76" s="452"/>
      <c r="TNP76" s="453"/>
      <c r="TNQ76" s="452"/>
      <c r="TNR76" s="452"/>
      <c r="TNT76" s="452"/>
      <c r="TNU76" s="452"/>
      <c r="TNV76" s="453"/>
      <c r="TNW76" s="452"/>
      <c r="TNX76" s="452"/>
      <c r="TNZ76" s="452"/>
      <c r="TOA76" s="452"/>
      <c r="TOB76" s="453"/>
      <c r="TOC76" s="452"/>
      <c r="TOD76" s="452"/>
      <c r="TOF76" s="452"/>
      <c r="TOG76" s="452"/>
      <c r="TOH76" s="453"/>
      <c r="TOI76" s="452"/>
      <c r="TOJ76" s="452"/>
      <c r="TOL76" s="452"/>
      <c r="TOM76" s="452"/>
      <c r="TON76" s="453"/>
      <c r="TOO76" s="452"/>
      <c r="TOP76" s="452"/>
      <c r="TOR76" s="452"/>
      <c r="TOS76" s="452"/>
      <c r="TOT76" s="453"/>
      <c r="TOU76" s="452"/>
      <c r="TOV76" s="452"/>
      <c r="TOX76" s="452"/>
      <c r="TOY76" s="452"/>
      <c r="TOZ76" s="453"/>
      <c r="TPA76" s="452"/>
      <c r="TPB76" s="452"/>
      <c r="TPD76" s="452"/>
      <c r="TPE76" s="452"/>
      <c r="TPF76" s="453"/>
      <c r="TPG76" s="452"/>
      <c r="TPH76" s="452"/>
      <c r="TPJ76" s="452"/>
      <c r="TPK76" s="452"/>
      <c r="TPL76" s="453"/>
      <c r="TPM76" s="452"/>
      <c r="TPN76" s="452"/>
      <c r="TPP76" s="452"/>
      <c r="TPQ76" s="452"/>
      <c r="TPR76" s="453"/>
      <c r="TPS76" s="452"/>
      <c r="TPT76" s="452"/>
      <c r="TPV76" s="452"/>
      <c r="TPW76" s="452"/>
      <c r="TPX76" s="453"/>
      <c r="TPY76" s="452"/>
      <c r="TPZ76" s="452"/>
      <c r="TQB76" s="452"/>
      <c r="TQC76" s="452"/>
      <c r="TQD76" s="453"/>
      <c r="TQE76" s="452"/>
      <c r="TQF76" s="452"/>
      <c r="TQH76" s="452"/>
      <c r="TQI76" s="452"/>
      <c r="TQJ76" s="453"/>
      <c r="TQK76" s="452"/>
      <c r="TQL76" s="452"/>
      <c r="TQN76" s="452"/>
      <c r="TQO76" s="452"/>
      <c r="TQP76" s="453"/>
      <c r="TQQ76" s="452"/>
      <c r="TQR76" s="452"/>
      <c r="TQT76" s="452"/>
      <c r="TQU76" s="452"/>
      <c r="TQV76" s="453"/>
      <c r="TQW76" s="452"/>
      <c r="TQX76" s="452"/>
      <c r="TQZ76" s="452"/>
      <c r="TRA76" s="452"/>
      <c r="TRB76" s="453"/>
      <c r="TRC76" s="452"/>
      <c r="TRD76" s="452"/>
      <c r="TRF76" s="452"/>
      <c r="TRG76" s="452"/>
      <c r="TRH76" s="453"/>
      <c r="TRI76" s="452"/>
      <c r="TRJ76" s="452"/>
      <c r="TRL76" s="452"/>
      <c r="TRM76" s="452"/>
      <c r="TRN76" s="453"/>
      <c r="TRO76" s="452"/>
      <c r="TRP76" s="452"/>
      <c r="TRR76" s="452"/>
      <c r="TRS76" s="452"/>
      <c r="TRT76" s="453"/>
      <c r="TRU76" s="452"/>
      <c r="TRV76" s="452"/>
      <c r="TRX76" s="452"/>
      <c r="TRY76" s="452"/>
      <c r="TRZ76" s="453"/>
      <c r="TSA76" s="452"/>
      <c r="TSB76" s="452"/>
      <c r="TSD76" s="452"/>
      <c r="TSE76" s="452"/>
      <c r="TSF76" s="453"/>
      <c r="TSG76" s="452"/>
      <c r="TSH76" s="452"/>
      <c r="TSJ76" s="452"/>
      <c r="TSK76" s="452"/>
      <c r="TSL76" s="453"/>
      <c r="TSM76" s="452"/>
      <c r="TSN76" s="452"/>
      <c r="TSP76" s="452"/>
      <c r="TSQ76" s="452"/>
      <c r="TSR76" s="453"/>
      <c r="TSS76" s="452"/>
      <c r="TST76" s="452"/>
      <c r="TSV76" s="452"/>
      <c r="TSW76" s="452"/>
      <c r="TSX76" s="453"/>
      <c r="TSY76" s="452"/>
      <c r="TSZ76" s="452"/>
      <c r="TTB76" s="452"/>
      <c r="TTC76" s="452"/>
      <c r="TTD76" s="453"/>
      <c r="TTE76" s="452"/>
      <c r="TTF76" s="452"/>
      <c r="TTH76" s="452"/>
      <c r="TTI76" s="452"/>
      <c r="TTJ76" s="453"/>
      <c r="TTK76" s="452"/>
      <c r="TTL76" s="452"/>
      <c r="TTN76" s="452"/>
      <c r="TTO76" s="452"/>
      <c r="TTP76" s="453"/>
      <c r="TTQ76" s="452"/>
      <c r="TTR76" s="452"/>
      <c r="TTT76" s="452"/>
      <c r="TTU76" s="452"/>
      <c r="TTV76" s="453"/>
      <c r="TTW76" s="452"/>
      <c r="TTX76" s="452"/>
      <c r="TTZ76" s="452"/>
      <c r="TUA76" s="452"/>
      <c r="TUB76" s="453"/>
      <c r="TUC76" s="452"/>
      <c r="TUD76" s="452"/>
      <c r="TUF76" s="452"/>
      <c r="TUG76" s="452"/>
      <c r="TUH76" s="453"/>
      <c r="TUI76" s="452"/>
      <c r="TUJ76" s="452"/>
      <c r="TUL76" s="452"/>
      <c r="TUM76" s="452"/>
      <c r="TUN76" s="453"/>
      <c r="TUO76" s="452"/>
      <c r="TUP76" s="452"/>
      <c r="TUR76" s="452"/>
      <c r="TUS76" s="452"/>
      <c r="TUT76" s="453"/>
      <c r="TUU76" s="452"/>
      <c r="TUV76" s="452"/>
      <c r="TUX76" s="452"/>
      <c r="TUY76" s="452"/>
      <c r="TUZ76" s="453"/>
      <c r="TVA76" s="452"/>
      <c r="TVB76" s="452"/>
      <c r="TVD76" s="452"/>
      <c r="TVE76" s="452"/>
      <c r="TVF76" s="453"/>
      <c r="TVG76" s="452"/>
      <c r="TVH76" s="452"/>
      <c r="TVJ76" s="452"/>
      <c r="TVK76" s="452"/>
      <c r="TVL76" s="453"/>
      <c r="TVM76" s="452"/>
      <c r="TVN76" s="452"/>
      <c r="TVP76" s="452"/>
      <c r="TVQ76" s="452"/>
      <c r="TVR76" s="453"/>
      <c r="TVS76" s="452"/>
      <c r="TVT76" s="452"/>
      <c r="TVV76" s="452"/>
      <c r="TVW76" s="452"/>
      <c r="TVX76" s="453"/>
      <c r="TVY76" s="452"/>
      <c r="TVZ76" s="452"/>
      <c r="TWB76" s="452"/>
      <c r="TWC76" s="452"/>
      <c r="TWD76" s="453"/>
      <c r="TWE76" s="452"/>
      <c r="TWF76" s="452"/>
      <c r="TWH76" s="452"/>
      <c r="TWI76" s="452"/>
      <c r="TWJ76" s="453"/>
      <c r="TWK76" s="452"/>
      <c r="TWL76" s="452"/>
      <c r="TWN76" s="452"/>
      <c r="TWO76" s="452"/>
      <c r="TWP76" s="453"/>
      <c r="TWQ76" s="452"/>
      <c r="TWR76" s="452"/>
      <c r="TWT76" s="452"/>
      <c r="TWU76" s="452"/>
      <c r="TWV76" s="453"/>
      <c r="TWW76" s="452"/>
      <c r="TWX76" s="452"/>
      <c r="TWZ76" s="452"/>
      <c r="TXA76" s="452"/>
      <c r="TXB76" s="453"/>
      <c r="TXC76" s="452"/>
      <c r="TXD76" s="452"/>
      <c r="TXF76" s="452"/>
      <c r="TXG76" s="452"/>
      <c r="TXH76" s="453"/>
      <c r="TXI76" s="452"/>
      <c r="TXJ76" s="452"/>
      <c r="TXL76" s="452"/>
      <c r="TXM76" s="452"/>
      <c r="TXN76" s="453"/>
      <c r="TXO76" s="452"/>
      <c r="TXP76" s="452"/>
      <c r="TXR76" s="452"/>
      <c r="TXS76" s="452"/>
      <c r="TXT76" s="453"/>
      <c r="TXU76" s="452"/>
      <c r="TXV76" s="452"/>
      <c r="TXX76" s="452"/>
      <c r="TXY76" s="452"/>
      <c r="TXZ76" s="453"/>
      <c r="TYA76" s="452"/>
      <c r="TYB76" s="452"/>
      <c r="TYD76" s="452"/>
      <c r="TYE76" s="452"/>
      <c r="TYF76" s="453"/>
      <c r="TYG76" s="452"/>
      <c r="TYH76" s="452"/>
      <c r="TYJ76" s="452"/>
      <c r="TYK76" s="452"/>
      <c r="TYL76" s="453"/>
      <c r="TYM76" s="452"/>
      <c r="TYN76" s="452"/>
      <c r="TYP76" s="452"/>
      <c r="TYQ76" s="452"/>
      <c r="TYR76" s="453"/>
      <c r="TYS76" s="452"/>
      <c r="TYT76" s="452"/>
      <c r="TYV76" s="452"/>
      <c r="TYW76" s="452"/>
      <c r="TYX76" s="453"/>
      <c r="TYY76" s="452"/>
      <c r="TYZ76" s="452"/>
      <c r="TZB76" s="452"/>
      <c r="TZC76" s="452"/>
      <c r="TZD76" s="453"/>
      <c r="TZE76" s="452"/>
      <c r="TZF76" s="452"/>
      <c r="TZH76" s="452"/>
      <c r="TZI76" s="452"/>
      <c r="TZJ76" s="453"/>
      <c r="TZK76" s="452"/>
      <c r="TZL76" s="452"/>
      <c r="TZN76" s="452"/>
      <c r="TZO76" s="452"/>
      <c r="TZP76" s="453"/>
      <c r="TZQ76" s="452"/>
      <c r="TZR76" s="452"/>
      <c r="TZT76" s="452"/>
      <c r="TZU76" s="452"/>
      <c r="TZV76" s="453"/>
      <c r="TZW76" s="452"/>
      <c r="TZX76" s="452"/>
      <c r="TZZ76" s="452"/>
      <c r="UAA76" s="452"/>
      <c r="UAB76" s="453"/>
      <c r="UAC76" s="452"/>
      <c r="UAD76" s="452"/>
      <c r="UAF76" s="452"/>
      <c r="UAG76" s="452"/>
      <c r="UAH76" s="453"/>
      <c r="UAI76" s="452"/>
      <c r="UAJ76" s="452"/>
      <c r="UAL76" s="452"/>
      <c r="UAM76" s="452"/>
      <c r="UAN76" s="453"/>
      <c r="UAO76" s="452"/>
      <c r="UAP76" s="452"/>
      <c r="UAR76" s="452"/>
      <c r="UAS76" s="452"/>
      <c r="UAT76" s="453"/>
      <c r="UAU76" s="452"/>
      <c r="UAV76" s="452"/>
      <c r="UAX76" s="452"/>
      <c r="UAY76" s="452"/>
      <c r="UAZ76" s="453"/>
      <c r="UBA76" s="452"/>
      <c r="UBB76" s="452"/>
      <c r="UBD76" s="452"/>
      <c r="UBE76" s="452"/>
      <c r="UBF76" s="453"/>
      <c r="UBG76" s="452"/>
      <c r="UBH76" s="452"/>
      <c r="UBJ76" s="452"/>
      <c r="UBK76" s="452"/>
      <c r="UBL76" s="453"/>
      <c r="UBM76" s="452"/>
      <c r="UBN76" s="452"/>
      <c r="UBP76" s="452"/>
      <c r="UBQ76" s="452"/>
      <c r="UBR76" s="453"/>
      <c r="UBS76" s="452"/>
      <c r="UBT76" s="452"/>
      <c r="UBV76" s="452"/>
      <c r="UBW76" s="452"/>
      <c r="UBX76" s="453"/>
      <c r="UBY76" s="452"/>
      <c r="UBZ76" s="452"/>
      <c r="UCB76" s="452"/>
      <c r="UCC76" s="452"/>
      <c r="UCD76" s="453"/>
      <c r="UCE76" s="452"/>
      <c r="UCF76" s="452"/>
      <c r="UCH76" s="452"/>
      <c r="UCI76" s="452"/>
      <c r="UCJ76" s="453"/>
      <c r="UCK76" s="452"/>
      <c r="UCL76" s="452"/>
      <c r="UCN76" s="452"/>
      <c r="UCO76" s="452"/>
      <c r="UCP76" s="453"/>
      <c r="UCQ76" s="452"/>
      <c r="UCR76" s="452"/>
      <c r="UCT76" s="452"/>
      <c r="UCU76" s="452"/>
      <c r="UCV76" s="453"/>
      <c r="UCW76" s="452"/>
      <c r="UCX76" s="452"/>
      <c r="UCZ76" s="452"/>
      <c r="UDA76" s="452"/>
      <c r="UDB76" s="453"/>
      <c r="UDC76" s="452"/>
      <c r="UDD76" s="452"/>
      <c r="UDF76" s="452"/>
      <c r="UDG76" s="452"/>
      <c r="UDH76" s="453"/>
      <c r="UDI76" s="452"/>
      <c r="UDJ76" s="452"/>
      <c r="UDL76" s="452"/>
      <c r="UDM76" s="452"/>
      <c r="UDN76" s="453"/>
      <c r="UDO76" s="452"/>
      <c r="UDP76" s="452"/>
      <c r="UDR76" s="452"/>
      <c r="UDS76" s="452"/>
      <c r="UDT76" s="453"/>
      <c r="UDU76" s="452"/>
      <c r="UDV76" s="452"/>
      <c r="UDX76" s="452"/>
      <c r="UDY76" s="452"/>
      <c r="UDZ76" s="453"/>
      <c r="UEA76" s="452"/>
      <c r="UEB76" s="452"/>
      <c r="UED76" s="452"/>
      <c r="UEE76" s="452"/>
      <c r="UEF76" s="453"/>
      <c r="UEG76" s="452"/>
      <c r="UEH76" s="452"/>
      <c r="UEJ76" s="452"/>
      <c r="UEK76" s="452"/>
      <c r="UEL76" s="453"/>
      <c r="UEM76" s="452"/>
      <c r="UEN76" s="452"/>
      <c r="UEP76" s="452"/>
      <c r="UEQ76" s="452"/>
      <c r="UER76" s="453"/>
      <c r="UES76" s="452"/>
      <c r="UET76" s="452"/>
      <c r="UEV76" s="452"/>
      <c r="UEW76" s="452"/>
      <c r="UEX76" s="453"/>
      <c r="UEY76" s="452"/>
      <c r="UEZ76" s="452"/>
      <c r="UFB76" s="452"/>
      <c r="UFC76" s="452"/>
      <c r="UFD76" s="453"/>
      <c r="UFE76" s="452"/>
      <c r="UFF76" s="452"/>
      <c r="UFH76" s="452"/>
      <c r="UFI76" s="452"/>
      <c r="UFJ76" s="453"/>
      <c r="UFK76" s="452"/>
      <c r="UFL76" s="452"/>
      <c r="UFN76" s="452"/>
      <c r="UFO76" s="452"/>
      <c r="UFP76" s="453"/>
      <c r="UFQ76" s="452"/>
      <c r="UFR76" s="452"/>
      <c r="UFT76" s="452"/>
      <c r="UFU76" s="452"/>
      <c r="UFV76" s="453"/>
      <c r="UFW76" s="452"/>
      <c r="UFX76" s="452"/>
      <c r="UFZ76" s="452"/>
      <c r="UGA76" s="452"/>
      <c r="UGB76" s="453"/>
      <c r="UGC76" s="452"/>
      <c r="UGD76" s="452"/>
      <c r="UGF76" s="452"/>
      <c r="UGG76" s="452"/>
      <c r="UGH76" s="453"/>
      <c r="UGI76" s="452"/>
      <c r="UGJ76" s="452"/>
      <c r="UGL76" s="452"/>
      <c r="UGM76" s="452"/>
      <c r="UGN76" s="453"/>
      <c r="UGO76" s="452"/>
      <c r="UGP76" s="452"/>
      <c r="UGR76" s="452"/>
      <c r="UGS76" s="452"/>
      <c r="UGT76" s="453"/>
      <c r="UGU76" s="452"/>
      <c r="UGV76" s="452"/>
      <c r="UGX76" s="452"/>
      <c r="UGY76" s="452"/>
      <c r="UGZ76" s="453"/>
      <c r="UHA76" s="452"/>
      <c r="UHB76" s="452"/>
      <c r="UHD76" s="452"/>
      <c r="UHE76" s="452"/>
      <c r="UHF76" s="453"/>
      <c r="UHG76" s="452"/>
      <c r="UHH76" s="452"/>
      <c r="UHJ76" s="452"/>
      <c r="UHK76" s="452"/>
      <c r="UHL76" s="453"/>
      <c r="UHM76" s="452"/>
      <c r="UHN76" s="452"/>
      <c r="UHP76" s="452"/>
      <c r="UHQ76" s="452"/>
      <c r="UHR76" s="453"/>
      <c r="UHS76" s="452"/>
      <c r="UHT76" s="452"/>
      <c r="UHV76" s="452"/>
      <c r="UHW76" s="452"/>
      <c r="UHX76" s="453"/>
      <c r="UHY76" s="452"/>
      <c r="UHZ76" s="452"/>
      <c r="UIB76" s="452"/>
      <c r="UIC76" s="452"/>
      <c r="UID76" s="453"/>
      <c r="UIE76" s="452"/>
      <c r="UIF76" s="452"/>
      <c r="UIH76" s="452"/>
      <c r="UII76" s="452"/>
      <c r="UIJ76" s="453"/>
      <c r="UIK76" s="452"/>
      <c r="UIL76" s="452"/>
      <c r="UIN76" s="452"/>
      <c r="UIO76" s="452"/>
      <c r="UIP76" s="453"/>
      <c r="UIQ76" s="452"/>
      <c r="UIR76" s="452"/>
      <c r="UIT76" s="452"/>
      <c r="UIU76" s="452"/>
      <c r="UIV76" s="453"/>
      <c r="UIW76" s="452"/>
      <c r="UIX76" s="452"/>
      <c r="UIZ76" s="452"/>
      <c r="UJA76" s="452"/>
      <c r="UJB76" s="453"/>
      <c r="UJC76" s="452"/>
      <c r="UJD76" s="452"/>
      <c r="UJF76" s="452"/>
      <c r="UJG76" s="452"/>
      <c r="UJH76" s="453"/>
      <c r="UJI76" s="452"/>
      <c r="UJJ76" s="452"/>
      <c r="UJL76" s="452"/>
      <c r="UJM76" s="452"/>
      <c r="UJN76" s="453"/>
      <c r="UJO76" s="452"/>
      <c r="UJP76" s="452"/>
      <c r="UJR76" s="452"/>
      <c r="UJS76" s="452"/>
      <c r="UJT76" s="453"/>
      <c r="UJU76" s="452"/>
      <c r="UJV76" s="452"/>
      <c r="UJX76" s="452"/>
      <c r="UJY76" s="452"/>
      <c r="UJZ76" s="453"/>
      <c r="UKA76" s="452"/>
      <c r="UKB76" s="452"/>
      <c r="UKD76" s="452"/>
      <c r="UKE76" s="452"/>
      <c r="UKF76" s="453"/>
      <c r="UKG76" s="452"/>
      <c r="UKH76" s="452"/>
      <c r="UKJ76" s="452"/>
      <c r="UKK76" s="452"/>
      <c r="UKL76" s="453"/>
      <c r="UKM76" s="452"/>
      <c r="UKN76" s="452"/>
      <c r="UKP76" s="452"/>
      <c r="UKQ76" s="452"/>
      <c r="UKR76" s="453"/>
      <c r="UKS76" s="452"/>
      <c r="UKT76" s="452"/>
      <c r="UKV76" s="452"/>
      <c r="UKW76" s="452"/>
      <c r="UKX76" s="453"/>
      <c r="UKY76" s="452"/>
      <c r="UKZ76" s="452"/>
      <c r="ULB76" s="452"/>
      <c r="ULC76" s="452"/>
      <c r="ULD76" s="453"/>
      <c r="ULE76" s="452"/>
      <c r="ULF76" s="452"/>
      <c r="ULH76" s="452"/>
      <c r="ULI76" s="452"/>
      <c r="ULJ76" s="453"/>
      <c r="ULK76" s="452"/>
      <c r="ULL76" s="452"/>
      <c r="ULN76" s="452"/>
      <c r="ULO76" s="452"/>
      <c r="ULP76" s="453"/>
      <c r="ULQ76" s="452"/>
      <c r="ULR76" s="452"/>
      <c r="ULT76" s="452"/>
      <c r="ULU76" s="452"/>
      <c r="ULV76" s="453"/>
      <c r="ULW76" s="452"/>
      <c r="ULX76" s="452"/>
      <c r="ULZ76" s="452"/>
      <c r="UMA76" s="452"/>
      <c r="UMB76" s="453"/>
      <c r="UMC76" s="452"/>
      <c r="UMD76" s="452"/>
      <c r="UMF76" s="452"/>
      <c r="UMG76" s="452"/>
      <c r="UMH76" s="453"/>
      <c r="UMI76" s="452"/>
      <c r="UMJ76" s="452"/>
      <c r="UML76" s="452"/>
      <c r="UMM76" s="452"/>
      <c r="UMN76" s="453"/>
      <c r="UMO76" s="452"/>
      <c r="UMP76" s="452"/>
      <c r="UMR76" s="452"/>
      <c r="UMS76" s="452"/>
      <c r="UMT76" s="453"/>
      <c r="UMU76" s="452"/>
      <c r="UMV76" s="452"/>
      <c r="UMX76" s="452"/>
      <c r="UMY76" s="452"/>
      <c r="UMZ76" s="453"/>
      <c r="UNA76" s="452"/>
      <c r="UNB76" s="452"/>
      <c r="UND76" s="452"/>
      <c r="UNE76" s="452"/>
      <c r="UNF76" s="453"/>
      <c r="UNG76" s="452"/>
      <c r="UNH76" s="452"/>
      <c r="UNJ76" s="452"/>
      <c r="UNK76" s="452"/>
      <c r="UNL76" s="453"/>
      <c r="UNM76" s="452"/>
      <c r="UNN76" s="452"/>
      <c r="UNP76" s="452"/>
      <c r="UNQ76" s="452"/>
      <c r="UNR76" s="453"/>
      <c r="UNS76" s="452"/>
      <c r="UNT76" s="452"/>
      <c r="UNV76" s="452"/>
      <c r="UNW76" s="452"/>
      <c r="UNX76" s="453"/>
      <c r="UNY76" s="452"/>
      <c r="UNZ76" s="452"/>
      <c r="UOB76" s="452"/>
      <c r="UOC76" s="452"/>
      <c r="UOD76" s="453"/>
      <c r="UOE76" s="452"/>
      <c r="UOF76" s="452"/>
      <c r="UOH76" s="452"/>
      <c r="UOI76" s="452"/>
      <c r="UOJ76" s="453"/>
      <c r="UOK76" s="452"/>
      <c r="UOL76" s="452"/>
      <c r="UON76" s="452"/>
      <c r="UOO76" s="452"/>
      <c r="UOP76" s="453"/>
      <c r="UOQ76" s="452"/>
      <c r="UOR76" s="452"/>
      <c r="UOT76" s="452"/>
      <c r="UOU76" s="452"/>
      <c r="UOV76" s="453"/>
      <c r="UOW76" s="452"/>
      <c r="UOX76" s="452"/>
      <c r="UOZ76" s="452"/>
      <c r="UPA76" s="452"/>
      <c r="UPB76" s="453"/>
      <c r="UPC76" s="452"/>
      <c r="UPD76" s="452"/>
      <c r="UPF76" s="452"/>
      <c r="UPG76" s="452"/>
      <c r="UPH76" s="453"/>
      <c r="UPI76" s="452"/>
      <c r="UPJ76" s="452"/>
      <c r="UPL76" s="452"/>
      <c r="UPM76" s="452"/>
      <c r="UPN76" s="453"/>
      <c r="UPO76" s="452"/>
      <c r="UPP76" s="452"/>
      <c r="UPR76" s="452"/>
      <c r="UPS76" s="452"/>
      <c r="UPT76" s="453"/>
      <c r="UPU76" s="452"/>
      <c r="UPV76" s="452"/>
      <c r="UPX76" s="452"/>
      <c r="UPY76" s="452"/>
      <c r="UPZ76" s="453"/>
      <c r="UQA76" s="452"/>
      <c r="UQB76" s="452"/>
      <c r="UQD76" s="452"/>
      <c r="UQE76" s="452"/>
      <c r="UQF76" s="453"/>
      <c r="UQG76" s="452"/>
      <c r="UQH76" s="452"/>
      <c r="UQJ76" s="452"/>
      <c r="UQK76" s="452"/>
      <c r="UQL76" s="453"/>
      <c r="UQM76" s="452"/>
      <c r="UQN76" s="452"/>
      <c r="UQP76" s="452"/>
      <c r="UQQ76" s="452"/>
      <c r="UQR76" s="453"/>
      <c r="UQS76" s="452"/>
      <c r="UQT76" s="452"/>
      <c r="UQV76" s="452"/>
      <c r="UQW76" s="452"/>
      <c r="UQX76" s="453"/>
      <c r="UQY76" s="452"/>
      <c r="UQZ76" s="452"/>
      <c r="URB76" s="452"/>
      <c r="URC76" s="452"/>
      <c r="URD76" s="453"/>
      <c r="URE76" s="452"/>
      <c r="URF76" s="452"/>
      <c r="URH76" s="452"/>
      <c r="URI76" s="452"/>
      <c r="URJ76" s="453"/>
      <c r="URK76" s="452"/>
      <c r="URL76" s="452"/>
      <c r="URN76" s="452"/>
      <c r="URO76" s="452"/>
      <c r="URP76" s="453"/>
      <c r="URQ76" s="452"/>
      <c r="URR76" s="452"/>
      <c r="URT76" s="452"/>
      <c r="URU76" s="452"/>
      <c r="URV76" s="453"/>
      <c r="URW76" s="452"/>
      <c r="URX76" s="452"/>
      <c r="URZ76" s="452"/>
      <c r="USA76" s="452"/>
      <c r="USB76" s="453"/>
      <c r="USC76" s="452"/>
      <c r="USD76" s="452"/>
      <c r="USF76" s="452"/>
      <c r="USG76" s="452"/>
      <c r="USH76" s="453"/>
      <c r="USI76" s="452"/>
      <c r="USJ76" s="452"/>
      <c r="USL76" s="452"/>
      <c r="USM76" s="452"/>
      <c r="USN76" s="453"/>
      <c r="USO76" s="452"/>
      <c r="USP76" s="452"/>
      <c r="USR76" s="452"/>
      <c r="USS76" s="452"/>
      <c r="UST76" s="453"/>
      <c r="USU76" s="452"/>
      <c r="USV76" s="452"/>
      <c r="USX76" s="452"/>
      <c r="USY76" s="452"/>
      <c r="USZ76" s="453"/>
      <c r="UTA76" s="452"/>
      <c r="UTB76" s="452"/>
      <c r="UTD76" s="452"/>
      <c r="UTE76" s="452"/>
      <c r="UTF76" s="453"/>
      <c r="UTG76" s="452"/>
      <c r="UTH76" s="452"/>
      <c r="UTJ76" s="452"/>
      <c r="UTK76" s="452"/>
      <c r="UTL76" s="453"/>
      <c r="UTM76" s="452"/>
      <c r="UTN76" s="452"/>
      <c r="UTP76" s="452"/>
      <c r="UTQ76" s="452"/>
      <c r="UTR76" s="453"/>
      <c r="UTS76" s="452"/>
      <c r="UTT76" s="452"/>
      <c r="UTV76" s="452"/>
      <c r="UTW76" s="452"/>
      <c r="UTX76" s="453"/>
      <c r="UTY76" s="452"/>
      <c r="UTZ76" s="452"/>
      <c r="UUB76" s="452"/>
      <c r="UUC76" s="452"/>
      <c r="UUD76" s="453"/>
      <c r="UUE76" s="452"/>
      <c r="UUF76" s="452"/>
      <c r="UUH76" s="452"/>
      <c r="UUI76" s="452"/>
      <c r="UUJ76" s="453"/>
      <c r="UUK76" s="452"/>
      <c r="UUL76" s="452"/>
      <c r="UUN76" s="452"/>
      <c r="UUO76" s="452"/>
      <c r="UUP76" s="453"/>
      <c r="UUQ76" s="452"/>
      <c r="UUR76" s="452"/>
      <c r="UUT76" s="452"/>
      <c r="UUU76" s="452"/>
      <c r="UUV76" s="453"/>
      <c r="UUW76" s="452"/>
      <c r="UUX76" s="452"/>
      <c r="UUZ76" s="452"/>
      <c r="UVA76" s="452"/>
      <c r="UVB76" s="453"/>
      <c r="UVC76" s="452"/>
      <c r="UVD76" s="452"/>
      <c r="UVF76" s="452"/>
      <c r="UVG76" s="452"/>
      <c r="UVH76" s="453"/>
      <c r="UVI76" s="452"/>
      <c r="UVJ76" s="452"/>
      <c r="UVL76" s="452"/>
      <c r="UVM76" s="452"/>
      <c r="UVN76" s="453"/>
      <c r="UVO76" s="452"/>
      <c r="UVP76" s="452"/>
      <c r="UVR76" s="452"/>
      <c r="UVS76" s="452"/>
      <c r="UVT76" s="453"/>
      <c r="UVU76" s="452"/>
      <c r="UVV76" s="452"/>
      <c r="UVX76" s="452"/>
      <c r="UVY76" s="452"/>
      <c r="UVZ76" s="453"/>
      <c r="UWA76" s="452"/>
      <c r="UWB76" s="452"/>
      <c r="UWD76" s="452"/>
      <c r="UWE76" s="452"/>
      <c r="UWF76" s="453"/>
      <c r="UWG76" s="452"/>
      <c r="UWH76" s="452"/>
      <c r="UWJ76" s="452"/>
      <c r="UWK76" s="452"/>
      <c r="UWL76" s="453"/>
      <c r="UWM76" s="452"/>
      <c r="UWN76" s="452"/>
      <c r="UWP76" s="452"/>
      <c r="UWQ76" s="452"/>
      <c r="UWR76" s="453"/>
      <c r="UWS76" s="452"/>
      <c r="UWT76" s="452"/>
      <c r="UWV76" s="452"/>
      <c r="UWW76" s="452"/>
      <c r="UWX76" s="453"/>
      <c r="UWY76" s="452"/>
      <c r="UWZ76" s="452"/>
      <c r="UXB76" s="452"/>
      <c r="UXC76" s="452"/>
      <c r="UXD76" s="453"/>
      <c r="UXE76" s="452"/>
      <c r="UXF76" s="452"/>
      <c r="UXH76" s="452"/>
      <c r="UXI76" s="452"/>
      <c r="UXJ76" s="453"/>
      <c r="UXK76" s="452"/>
      <c r="UXL76" s="452"/>
      <c r="UXN76" s="452"/>
      <c r="UXO76" s="452"/>
      <c r="UXP76" s="453"/>
      <c r="UXQ76" s="452"/>
      <c r="UXR76" s="452"/>
      <c r="UXT76" s="452"/>
      <c r="UXU76" s="452"/>
      <c r="UXV76" s="453"/>
      <c r="UXW76" s="452"/>
      <c r="UXX76" s="452"/>
      <c r="UXZ76" s="452"/>
      <c r="UYA76" s="452"/>
      <c r="UYB76" s="453"/>
      <c r="UYC76" s="452"/>
      <c r="UYD76" s="452"/>
      <c r="UYF76" s="452"/>
      <c r="UYG76" s="452"/>
      <c r="UYH76" s="453"/>
      <c r="UYI76" s="452"/>
      <c r="UYJ76" s="452"/>
      <c r="UYL76" s="452"/>
      <c r="UYM76" s="452"/>
      <c r="UYN76" s="453"/>
      <c r="UYO76" s="452"/>
      <c r="UYP76" s="452"/>
      <c r="UYR76" s="452"/>
      <c r="UYS76" s="452"/>
      <c r="UYT76" s="453"/>
      <c r="UYU76" s="452"/>
      <c r="UYV76" s="452"/>
      <c r="UYX76" s="452"/>
      <c r="UYY76" s="452"/>
      <c r="UYZ76" s="453"/>
      <c r="UZA76" s="452"/>
      <c r="UZB76" s="452"/>
      <c r="UZD76" s="452"/>
      <c r="UZE76" s="452"/>
      <c r="UZF76" s="453"/>
      <c r="UZG76" s="452"/>
      <c r="UZH76" s="452"/>
      <c r="UZJ76" s="452"/>
      <c r="UZK76" s="452"/>
      <c r="UZL76" s="453"/>
      <c r="UZM76" s="452"/>
      <c r="UZN76" s="452"/>
      <c r="UZP76" s="452"/>
      <c r="UZQ76" s="452"/>
      <c r="UZR76" s="453"/>
      <c r="UZS76" s="452"/>
      <c r="UZT76" s="452"/>
      <c r="UZV76" s="452"/>
      <c r="UZW76" s="452"/>
      <c r="UZX76" s="453"/>
      <c r="UZY76" s="452"/>
      <c r="UZZ76" s="452"/>
      <c r="VAB76" s="452"/>
      <c r="VAC76" s="452"/>
      <c r="VAD76" s="453"/>
      <c r="VAE76" s="452"/>
      <c r="VAF76" s="452"/>
      <c r="VAH76" s="452"/>
      <c r="VAI76" s="452"/>
      <c r="VAJ76" s="453"/>
      <c r="VAK76" s="452"/>
      <c r="VAL76" s="452"/>
      <c r="VAN76" s="452"/>
      <c r="VAO76" s="452"/>
      <c r="VAP76" s="453"/>
      <c r="VAQ76" s="452"/>
      <c r="VAR76" s="452"/>
      <c r="VAT76" s="452"/>
      <c r="VAU76" s="452"/>
      <c r="VAV76" s="453"/>
      <c r="VAW76" s="452"/>
      <c r="VAX76" s="452"/>
      <c r="VAZ76" s="452"/>
      <c r="VBA76" s="452"/>
      <c r="VBB76" s="453"/>
      <c r="VBC76" s="452"/>
      <c r="VBD76" s="452"/>
      <c r="VBF76" s="452"/>
      <c r="VBG76" s="452"/>
      <c r="VBH76" s="453"/>
      <c r="VBI76" s="452"/>
      <c r="VBJ76" s="452"/>
      <c r="VBL76" s="452"/>
      <c r="VBM76" s="452"/>
      <c r="VBN76" s="453"/>
      <c r="VBO76" s="452"/>
      <c r="VBP76" s="452"/>
      <c r="VBR76" s="452"/>
      <c r="VBS76" s="452"/>
      <c r="VBT76" s="453"/>
      <c r="VBU76" s="452"/>
      <c r="VBV76" s="452"/>
      <c r="VBX76" s="452"/>
      <c r="VBY76" s="452"/>
      <c r="VBZ76" s="453"/>
      <c r="VCA76" s="452"/>
      <c r="VCB76" s="452"/>
      <c r="VCD76" s="452"/>
      <c r="VCE76" s="452"/>
      <c r="VCF76" s="453"/>
      <c r="VCG76" s="452"/>
      <c r="VCH76" s="452"/>
      <c r="VCJ76" s="452"/>
      <c r="VCK76" s="452"/>
      <c r="VCL76" s="453"/>
      <c r="VCM76" s="452"/>
      <c r="VCN76" s="452"/>
      <c r="VCP76" s="452"/>
      <c r="VCQ76" s="452"/>
      <c r="VCR76" s="453"/>
      <c r="VCS76" s="452"/>
      <c r="VCT76" s="452"/>
      <c r="VCV76" s="452"/>
      <c r="VCW76" s="452"/>
      <c r="VCX76" s="453"/>
      <c r="VCY76" s="452"/>
      <c r="VCZ76" s="452"/>
      <c r="VDB76" s="452"/>
      <c r="VDC76" s="452"/>
      <c r="VDD76" s="453"/>
      <c r="VDE76" s="452"/>
      <c r="VDF76" s="452"/>
      <c r="VDH76" s="452"/>
      <c r="VDI76" s="452"/>
      <c r="VDJ76" s="453"/>
      <c r="VDK76" s="452"/>
      <c r="VDL76" s="452"/>
      <c r="VDN76" s="452"/>
      <c r="VDO76" s="452"/>
      <c r="VDP76" s="453"/>
      <c r="VDQ76" s="452"/>
      <c r="VDR76" s="452"/>
      <c r="VDT76" s="452"/>
      <c r="VDU76" s="452"/>
      <c r="VDV76" s="453"/>
      <c r="VDW76" s="452"/>
      <c r="VDX76" s="452"/>
      <c r="VDZ76" s="452"/>
      <c r="VEA76" s="452"/>
      <c r="VEB76" s="453"/>
      <c r="VEC76" s="452"/>
      <c r="VED76" s="452"/>
      <c r="VEF76" s="452"/>
      <c r="VEG76" s="452"/>
      <c r="VEH76" s="453"/>
      <c r="VEI76" s="452"/>
      <c r="VEJ76" s="452"/>
      <c r="VEL76" s="452"/>
      <c r="VEM76" s="452"/>
      <c r="VEN76" s="453"/>
      <c r="VEO76" s="452"/>
      <c r="VEP76" s="452"/>
      <c r="VER76" s="452"/>
      <c r="VES76" s="452"/>
      <c r="VET76" s="453"/>
      <c r="VEU76" s="452"/>
      <c r="VEV76" s="452"/>
      <c r="VEX76" s="452"/>
      <c r="VEY76" s="452"/>
      <c r="VEZ76" s="453"/>
      <c r="VFA76" s="452"/>
      <c r="VFB76" s="452"/>
      <c r="VFD76" s="452"/>
      <c r="VFE76" s="452"/>
      <c r="VFF76" s="453"/>
      <c r="VFG76" s="452"/>
      <c r="VFH76" s="452"/>
      <c r="VFJ76" s="452"/>
      <c r="VFK76" s="452"/>
      <c r="VFL76" s="453"/>
      <c r="VFM76" s="452"/>
      <c r="VFN76" s="452"/>
      <c r="VFP76" s="452"/>
      <c r="VFQ76" s="452"/>
      <c r="VFR76" s="453"/>
      <c r="VFS76" s="452"/>
      <c r="VFT76" s="452"/>
      <c r="VFV76" s="452"/>
      <c r="VFW76" s="452"/>
      <c r="VFX76" s="453"/>
      <c r="VFY76" s="452"/>
      <c r="VFZ76" s="452"/>
      <c r="VGB76" s="452"/>
      <c r="VGC76" s="452"/>
      <c r="VGD76" s="453"/>
      <c r="VGE76" s="452"/>
      <c r="VGF76" s="452"/>
      <c r="VGH76" s="452"/>
      <c r="VGI76" s="452"/>
      <c r="VGJ76" s="453"/>
      <c r="VGK76" s="452"/>
      <c r="VGL76" s="452"/>
      <c r="VGN76" s="452"/>
      <c r="VGO76" s="452"/>
      <c r="VGP76" s="453"/>
      <c r="VGQ76" s="452"/>
      <c r="VGR76" s="452"/>
      <c r="VGT76" s="452"/>
      <c r="VGU76" s="452"/>
      <c r="VGV76" s="453"/>
      <c r="VGW76" s="452"/>
      <c r="VGX76" s="452"/>
      <c r="VGZ76" s="452"/>
      <c r="VHA76" s="452"/>
      <c r="VHB76" s="453"/>
      <c r="VHC76" s="452"/>
      <c r="VHD76" s="452"/>
      <c r="VHF76" s="452"/>
      <c r="VHG76" s="452"/>
      <c r="VHH76" s="453"/>
      <c r="VHI76" s="452"/>
      <c r="VHJ76" s="452"/>
      <c r="VHL76" s="452"/>
      <c r="VHM76" s="452"/>
      <c r="VHN76" s="453"/>
      <c r="VHO76" s="452"/>
      <c r="VHP76" s="452"/>
      <c r="VHR76" s="452"/>
      <c r="VHS76" s="452"/>
      <c r="VHT76" s="453"/>
      <c r="VHU76" s="452"/>
      <c r="VHV76" s="452"/>
      <c r="VHX76" s="452"/>
      <c r="VHY76" s="452"/>
      <c r="VHZ76" s="453"/>
      <c r="VIA76" s="452"/>
      <c r="VIB76" s="452"/>
      <c r="VID76" s="452"/>
      <c r="VIE76" s="452"/>
      <c r="VIF76" s="453"/>
      <c r="VIG76" s="452"/>
      <c r="VIH76" s="452"/>
      <c r="VIJ76" s="452"/>
      <c r="VIK76" s="452"/>
      <c r="VIL76" s="453"/>
      <c r="VIM76" s="452"/>
      <c r="VIN76" s="452"/>
      <c r="VIP76" s="452"/>
      <c r="VIQ76" s="452"/>
      <c r="VIR76" s="453"/>
      <c r="VIS76" s="452"/>
      <c r="VIT76" s="452"/>
      <c r="VIV76" s="452"/>
      <c r="VIW76" s="452"/>
      <c r="VIX76" s="453"/>
      <c r="VIY76" s="452"/>
      <c r="VIZ76" s="452"/>
      <c r="VJB76" s="452"/>
      <c r="VJC76" s="452"/>
      <c r="VJD76" s="453"/>
      <c r="VJE76" s="452"/>
      <c r="VJF76" s="452"/>
      <c r="VJH76" s="452"/>
      <c r="VJI76" s="452"/>
      <c r="VJJ76" s="453"/>
      <c r="VJK76" s="452"/>
      <c r="VJL76" s="452"/>
      <c r="VJN76" s="452"/>
      <c r="VJO76" s="452"/>
      <c r="VJP76" s="453"/>
      <c r="VJQ76" s="452"/>
      <c r="VJR76" s="452"/>
      <c r="VJT76" s="452"/>
      <c r="VJU76" s="452"/>
      <c r="VJV76" s="453"/>
      <c r="VJW76" s="452"/>
      <c r="VJX76" s="452"/>
      <c r="VJZ76" s="452"/>
      <c r="VKA76" s="452"/>
      <c r="VKB76" s="453"/>
      <c r="VKC76" s="452"/>
      <c r="VKD76" s="452"/>
      <c r="VKF76" s="452"/>
      <c r="VKG76" s="452"/>
      <c r="VKH76" s="453"/>
      <c r="VKI76" s="452"/>
      <c r="VKJ76" s="452"/>
      <c r="VKL76" s="452"/>
      <c r="VKM76" s="452"/>
      <c r="VKN76" s="453"/>
      <c r="VKO76" s="452"/>
      <c r="VKP76" s="452"/>
      <c r="VKR76" s="452"/>
      <c r="VKS76" s="452"/>
      <c r="VKT76" s="453"/>
      <c r="VKU76" s="452"/>
      <c r="VKV76" s="452"/>
      <c r="VKX76" s="452"/>
      <c r="VKY76" s="452"/>
      <c r="VKZ76" s="453"/>
      <c r="VLA76" s="452"/>
      <c r="VLB76" s="452"/>
      <c r="VLD76" s="452"/>
      <c r="VLE76" s="452"/>
      <c r="VLF76" s="453"/>
      <c r="VLG76" s="452"/>
      <c r="VLH76" s="452"/>
      <c r="VLJ76" s="452"/>
      <c r="VLK76" s="452"/>
      <c r="VLL76" s="453"/>
      <c r="VLM76" s="452"/>
      <c r="VLN76" s="452"/>
      <c r="VLP76" s="452"/>
      <c r="VLQ76" s="452"/>
      <c r="VLR76" s="453"/>
      <c r="VLS76" s="452"/>
      <c r="VLT76" s="452"/>
      <c r="VLV76" s="452"/>
      <c r="VLW76" s="452"/>
      <c r="VLX76" s="453"/>
      <c r="VLY76" s="452"/>
      <c r="VLZ76" s="452"/>
      <c r="VMB76" s="452"/>
      <c r="VMC76" s="452"/>
      <c r="VMD76" s="453"/>
      <c r="VME76" s="452"/>
      <c r="VMF76" s="452"/>
      <c r="VMH76" s="452"/>
      <c r="VMI76" s="452"/>
      <c r="VMJ76" s="453"/>
      <c r="VMK76" s="452"/>
      <c r="VML76" s="452"/>
      <c r="VMN76" s="452"/>
      <c r="VMO76" s="452"/>
      <c r="VMP76" s="453"/>
      <c r="VMQ76" s="452"/>
      <c r="VMR76" s="452"/>
      <c r="VMT76" s="452"/>
      <c r="VMU76" s="452"/>
      <c r="VMV76" s="453"/>
      <c r="VMW76" s="452"/>
      <c r="VMX76" s="452"/>
      <c r="VMZ76" s="452"/>
      <c r="VNA76" s="452"/>
      <c r="VNB76" s="453"/>
      <c r="VNC76" s="452"/>
      <c r="VND76" s="452"/>
      <c r="VNF76" s="452"/>
      <c r="VNG76" s="452"/>
      <c r="VNH76" s="453"/>
      <c r="VNI76" s="452"/>
      <c r="VNJ76" s="452"/>
      <c r="VNL76" s="452"/>
      <c r="VNM76" s="452"/>
      <c r="VNN76" s="453"/>
      <c r="VNO76" s="452"/>
      <c r="VNP76" s="452"/>
      <c r="VNR76" s="452"/>
      <c r="VNS76" s="452"/>
      <c r="VNT76" s="453"/>
      <c r="VNU76" s="452"/>
      <c r="VNV76" s="452"/>
      <c r="VNX76" s="452"/>
      <c r="VNY76" s="452"/>
      <c r="VNZ76" s="453"/>
      <c r="VOA76" s="452"/>
      <c r="VOB76" s="452"/>
      <c r="VOD76" s="452"/>
      <c r="VOE76" s="452"/>
      <c r="VOF76" s="453"/>
      <c r="VOG76" s="452"/>
      <c r="VOH76" s="452"/>
      <c r="VOJ76" s="452"/>
      <c r="VOK76" s="452"/>
      <c r="VOL76" s="453"/>
      <c r="VOM76" s="452"/>
      <c r="VON76" s="452"/>
      <c r="VOP76" s="452"/>
      <c r="VOQ76" s="452"/>
      <c r="VOR76" s="453"/>
      <c r="VOS76" s="452"/>
      <c r="VOT76" s="452"/>
      <c r="VOV76" s="452"/>
      <c r="VOW76" s="452"/>
      <c r="VOX76" s="453"/>
      <c r="VOY76" s="452"/>
      <c r="VOZ76" s="452"/>
      <c r="VPB76" s="452"/>
      <c r="VPC76" s="452"/>
      <c r="VPD76" s="453"/>
      <c r="VPE76" s="452"/>
      <c r="VPF76" s="452"/>
      <c r="VPH76" s="452"/>
      <c r="VPI76" s="452"/>
      <c r="VPJ76" s="453"/>
      <c r="VPK76" s="452"/>
      <c r="VPL76" s="452"/>
      <c r="VPN76" s="452"/>
      <c r="VPO76" s="452"/>
      <c r="VPP76" s="453"/>
      <c r="VPQ76" s="452"/>
      <c r="VPR76" s="452"/>
      <c r="VPT76" s="452"/>
      <c r="VPU76" s="452"/>
      <c r="VPV76" s="453"/>
      <c r="VPW76" s="452"/>
      <c r="VPX76" s="452"/>
      <c r="VPZ76" s="452"/>
      <c r="VQA76" s="452"/>
      <c r="VQB76" s="453"/>
      <c r="VQC76" s="452"/>
      <c r="VQD76" s="452"/>
      <c r="VQF76" s="452"/>
      <c r="VQG76" s="452"/>
      <c r="VQH76" s="453"/>
      <c r="VQI76" s="452"/>
      <c r="VQJ76" s="452"/>
      <c r="VQL76" s="452"/>
      <c r="VQM76" s="452"/>
      <c r="VQN76" s="453"/>
      <c r="VQO76" s="452"/>
      <c r="VQP76" s="452"/>
      <c r="VQR76" s="452"/>
      <c r="VQS76" s="452"/>
      <c r="VQT76" s="453"/>
      <c r="VQU76" s="452"/>
      <c r="VQV76" s="452"/>
      <c r="VQX76" s="452"/>
      <c r="VQY76" s="452"/>
      <c r="VQZ76" s="453"/>
      <c r="VRA76" s="452"/>
      <c r="VRB76" s="452"/>
      <c r="VRD76" s="452"/>
      <c r="VRE76" s="452"/>
      <c r="VRF76" s="453"/>
      <c r="VRG76" s="452"/>
      <c r="VRH76" s="452"/>
      <c r="VRJ76" s="452"/>
      <c r="VRK76" s="452"/>
      <c r="VRL76" s="453"/>
      <c r="VRM76" s="452"/>
      <c r="VRN76" s="452"/>
      <c r="VRP76" s="452"/>
      <c r="VRQ76" s="452"/>
      <c r="VRR76" s="453"/>
      <c r="VRS76" s="452"/>
      <c r="VRT76" s="452"/>
      <c r="VRV76" s="452"/>
      <c r="VRW76" s="452"/>
      <c r="VRX76" s="453"/>
      <c r="VRY76" s="452"/>
      <c r="VRZ76" s="452"/>
      <c r="VSB76" s="452"/>
      <c r="VSC76" s="452"/>
      <c r="VSD76" s="453"/>
      <c r="VSE76" s="452"/>
      <c r="VSF76" s="452"/>
      <c r="VSH76" s="452"/>
      <c r="VSI76" s="452"/>
      <c r="VSJ76" s="453"/>
      <c r="VSK76" s="452"/>
      <c r="VSL76" s="452"/>
      <c r="VSN76" s="452"/>
      <c r="VSO76" s="452"/>
      <c r="VSP76" s="453"/>
      <c r="VSQ76" s="452"/>
      <c r="VSR76" s="452"/>
      <c r="VST76" s="452"/>
      <c r="VSU76" s="452"/>
      <c r="VSV76" s="453"/>
      <c r="VSW76" s="452"/>
      <c r="VSX76" s="452"/>
      <c r="VSZ76" s="452"/>
      <c r="VTA76" s="452"/>
      <c r="VTB76" s="453"/>
      <c r="VTC76" s="452"/>
      <c r="VTD76" s="452"/>
      <c r="VTF76" s="452"/>
      <c r="VTG76" s="452"/>
      <c r="VTH76" s="453"/>
      <c r="VTI76" s="452"/>
      <c r="VTJ76" s="452"/>
      <c r="VTL76" s="452"/>
      <c r="VTM76" s="452"/>
      <c r="VTN76" s="453"/>
      <c r="VTO76" s="452"/>
      <c r="VTP76" s="452"/>
      <c r="VTR76" s="452"/>
      <c r="VTS76" s="452"/>
      <c r="VTT76" s="453"/>
      <c r="VTU76" s="452"/>
      <c r="VTV76" s="452"/>
      <c r="VTX76" s="452"/>
      <c r="VTY76" s="452"/>
      <c r="VTZ76" s="453"/>
      <c r="VUA76" s="452"/>
      <c r="VUB76" s="452"/>
      <c r="VUD76" s="452"/>
      <c r="VUE76" s="452"/>
      <c r="VUF76" s="453"/>
      <c r="VUG76" s="452"/>
      <c r="VUH76" s="452"/>
      <c r="VUJ76" s="452"/>
      <c r="VUK76" s="452"/>
      <c r="VUL76" s="453"/>
      <c r="VUM76" s="452"/>
      <c r="VUN76" s="452"/>
      <c r="VUP76" s="452"/>
      <c r="VUQ76" s="452"/>
      <c r="VUR76" s="453"/>
      <c r="VUS76" s="452"/>
      <c r="VUT76" s="452"/>
      <c r="VUV76" s="452"/>
      <c r="VUW76" s="452"/>
      <c r="VUX76" s="453"/>
      <c r="VUY76" s="452"/>
      <c r="VUZ76" s="452"/>
      <c r="VVB76" s="452"/>
      <c r="VVC76" s="452"/>
      <c r="VVD76" s="453"/>
      <c r="VVE76" s="452"/>
      <c r="VVF76" s="452"/>
      <c r="VVH76" s="452"/>
      <c r="VVI76" s="452"/>
      <c r="VVJ76" s="453"/>
      <c r="VVK76" s="452"/>
      <c r="VVL76" s="452"/>
      <c r="VVN76" s="452"/>
      <c r="VVO76" s="452"/>
      <c r="VVP76" s="453"/>
      <c r="VVQ76" s="452"/>
      <c r="VVR76" s="452"/>
      <c r="VVT76" s="452"/>
      <c r="VVU76" s="452"/>
      <c r="VVV76" s="453"/>
      <c r="VVW76" s="452"/>
      <c r="VVX76" s="452"/>
      <c r="VVZ76" s="452"/>
      <c r="VWA76" s="452"/>
      <c r="VWB76" s="453"/>
      <c r="VWC76" s="452"/>
      <c r="VWD76" s="452"/>
      <c r="VWF76" s="452"/>
      <c r="VWG76" s="452"/>
      <c r="VWH76" s="453"/>
      <c r="VWI76" s="452"/>
      <c r="VWJ76" s="452"/>
      <c r="VWL76" s="452"/>
      <c r="VWM76" s="452"/>
      <c r="VWN76" s="453"/>
      <c r="VWO76" s="452"/>
      <c r="VWP76" s="452"/>
      <c r="VWR76" s="452"/>
      <c r="VWS76" s="452"/>
      <c r="VWT76" s="453"/>
      <c r="VWU76" s="452"/>
      <c r="VWV76" s="452"/>
      <c r="VWX76" s="452"/>
      <c r="VWY76" s="452"/>
      <c r="VWZ76" s="453"/>
      <c r="VXA76" s="452"/>
      <c r="VXB76" s="452"/>
      <c r="VXD76" s="452"/>
      <c r="VXE76" s="452"/>
      <c r="VXF76" s="453"/>
      <c r="VXG76" s="452"/>
      <c r="VXH76" s="452"/>
      <c r="VXJ76" s="452"/>
      <c r="VXK76" s="452"/>
      <c r="VXL76" s="453"/>
      <c r="VXM76" s="452"/>
      <c r="VXN76" s="452"/>
      <c r="VXP76" s="452"/>
      <c r="VXQ76" s="452"/>
      <c r="VXR76" s="453"/>
      <c r="VXS76" s="452"/>
      <c r="VXT76" s="452"/>
      <c r="VXV76" s="452"/>
      <c r="VXW76" s="452"/>
      <c r="VXX76" s="453"/>
      <c r="VXY76" s="452"/>
      <c r="VXZ76" s="452"/>
      <c r="VYB76" s="452"/>
      <c r="VYC76" s="452"/>
      <c r="VYD76" s="453"/>
      <c r="VYE76" s="452"/>
      <c r="VYF76" s="452"/>
      <c r="VYH76" s="452"/>
      <c r="VYI76" s="452"/>
      <c r="VYJ76" s="453"/>
      <c r="VYK76" s="452"/>
      <c r="VYL76" s="452"/>
      <c r="VYN76" s="452"/>
      <c r="VYO76" s="452"/>
      <c r="VYP76" s="453"/>
      <c r="VYQ76" s="452"/>
      <c r="VYR76" s="452"/>
      <c r="VYT76" s="452"/>
      <c r="VYU76" s="452"/>
      <c r="VYV76" s="453"/>
      <c r="VYW76" s="452"/>
      <c r="VYX76" s="452"/>
      <c r="VYZ76" s="452"/>
      <c r="VZA76" s="452"/>
      <c r="VZB76" s="453"/>
      <c r="VZC76" s="452"/>
      <c r="VZD76" s="452"/>
      <c r="VZF76" s="452"/>
      <c r="VZG76" s="452"/>
      <c r="VZH76" s="453"/>
      <c r="VZI76" s="452"/>
      <c r="VZJ76" s="452"/>
      <c r="VZL76" s="452"/>
      <c r="VZM76" s="452"/>
      <c r="VZN76" s="453"/>
      <c r="VZO76" s="452"/>
      <c r="VZP76" s="452"/>
      <c r="VZR76" s="452"/>
      <c r="VZS76" s="452"/>
      <c r="VZT76" s="453"/>
      <c r="VZU76" s="452"/>
      <c r="VZV76" s="452"/>
      <c r="VZX76" s="452"/>
      <c r="VZY76" s="452"/>
      <c r="VZZ76" s="453"/>
      <c r="WAA76" s="452"/>
      <c r="WAB76" s="452"/>
      <c r="WAD76" s="452"/>
      <c r="WAE76" s="452"/>
      <c r="WAF76" s="453"/>
      <c r="WAG76" s="452"/>
      <c r="WAH76" s="452"/>
      <c r="WAJ76" s="452"/>
      <c r="WAK76" s="452"/>
      <c r="WAL76" s="453"/>
      <c r="WAM76" s="452"/>
      <c r="WAN76" s="452"/>
      <c r="WAP76" s="452"/>
      <c r="WAQ76" s="452"/>
      <c r="WAR76" s="453"/>
      <c r="WAS76" s="452"/>
      <c r="WAT76" s="452"/>
      <c r="WAV76" s="452"/>
      <c r="WAW76" s="452"/>
      <c r="WAX76" s="453"/>
      <c r="WAY76" s="452"/>
      <c r="WAZ76" s="452"/>
      <c r="WBB76" s="452"/>
      <c r="WBC76" s="452"/>
      <c r="WBD76" s="453"/>
      <c r="WBE76" s="452"/>
      <c r="WBF76" s="452"/>
      <c r="WBH76" s="452"/>
      <c r="WBI76" s="452"/>
      <c r="WBJ76" s="453"/>
      <c r="WBK76" s="452"/>
      <c r="WBL76" s="452"/>
      <c r="WBN76" s="452"/>
      <c r="WBO76" s="452"/>
      <c r="WBP76" s="453"/>
      <c r="WBQ76" s="452"/>
      <c r="WBR76" s="452"/>
      <c r="WBT76" s="452"/>
      <c r="WBU76" s="452"/>
      <c r="WBV76" s="453"/>
      <c r="WBW76" s="452"/>
      <c r="WBX76" s="452"/>
      <c r="WBZ76" s="452"/>
      <c r="WCA76" s="452"/>
      <c r="WCB76" s="453"/>
      <c r="WCC76" s="452"/>
      <c r="WCD76" s="452"/>
      <c r="WCF76" s="452"/>
      <c r="WCG76" s="452"/>
      <c r="WCH76" s="453"/>
      <c r="WCI76" s="452"/>
      <c r="WCJ76" s="452"/>
      <c r="WCL76" s="452"/>
      <c r="WCM76" s="452"/>
      <c r="WCN76" s="453"/>
      <c r="WCO76" s="452"/>
      <c r="WCP76" s="452"/>
      <c r="WCR76" s="452"/>
      <c r="WCS76" s="452"/>
      <c r="WCT76" s="453"/>
      <c r="WCU76" s="452"/>
      <c r="WCV76" s="452"/>
      <c r="WCX76" s="452"/>
      <c r="WCY76" s="452"/>
      <c r="WCZ76" s="453"/>
      <c r="WDA76" s="452"/>
      <c r="WDB76" s="452"/>
      <c r="WDD76" s="452"/>
      <c r="WDE76" s="452"/>
      <c r="WDF76" s="453"/>
      <c r="WDG76" s="452"/>
      <c r="WDH76" s="452"/>
      <c r="WDJ76" s="452"/>
      <c r="WDK76" s="452"/>
      <c r="WDL76" s="453"/>
      <c r="WDM76" s="452"/>
      <c r="WDN76" s="452"/>
      <c r="WDP76" s="452"/>
      <c r="WDQ76" s="452"/>
      <c r="WDR76" s="453"/>
      <c r="WDS76" s="452"/>
      <c r="WDT76" s="452"/>
      <c r="WDV76" s="452"/>
      <c r="WDW76" s="452"/>
      <c r="WDX76" s="453"/>
      <c r="WDY76" s="452"/>
      <c r="WDZ76" s="452"/>
      <c r="WEB76" s="452"/>
      <c r="WEC76" s="452"/>
      <c r="WED76" s="453"/>
      <c r="WEE76" s="452"/>
      <c r="WEF76" s="452"/>
      <c r="WEH76" s="452"/>
      <c r="WEI76" s="452"/>
      <c r="WEJ76" s="453"/>
      <c r="WEK76" s="452"/>
      <c r="WEL76" s="452"/>
      <c r="WEN76" s="452"/>
      <c r="WEO76" s="452"/>
      <c r="WEP76" s="453"/>
      <c r="WEQ76" s="452"/>
      <c r="WER76" s="452"/>
      <c r="WET76" s="452"/>
      <c r="WEU76" s="452"/>
      <c r="WEV76" s="453"/>
      <c r="WEW76" s="452"/>
      <c r="WEX76" s="452"/>
      <c r="WEZ76" s="452"/>
      <c r="WFA76" s="452"/>
      <c r="WFB76" s="453"/>
      <c r="WFC76" s="452"/>
      <c r="WFD76" s="452"/>
      <c r="WFF76" s="452"/>
      <c r="WFG76" s="452"/>
      <c r="WFH76" s="453"/>
      <c r="WFI76" s="452"/>
      <c r="WFJ76" s="452"/>
      <c r="WFL76" s="452"/>
      <c r="WFM76" s="452"/>
      <c r="WFN76" s="453"/>
      <c r="WFO76" s="452"/>
      <c r="WFP76" s="452"/>
      <c r="WFR76" s="452"/>
      <c r="WFS76" s="452"/>
      <c r="WFT76" s="453"/>
      <c r="WFU76" s="452"/>
      <c r="WFV76" s="452"/>
      <c r="WFX76" s="452"/>
      <c r="WFY76" s="452"/>
      <c r="WFZ76" s="453"/>
      <c r="WGA76" s="452"/>
      <c r="WGB76" s="452"/>
      <c r="WGD76" s="452"/>
      <c r="WGE76" s="452"/>
      <c r="WGF76" s="453"/>
      <c r="WGG76" s="452"/>
      <c r="WGH76" s="452"/>
      <c r="WGJ76" s="452"/>
      <c r="WGK76" s="452"/>
      <c r="WGL76" s="453"/>
      <c r="WGM76" s="452"/>
      <c r="WGN76" s="452"/>
      <c r="WGP76" s="452"/>
      <c r="WGQ76" s="452"/>
      <c r="WGR76" s="453"/>
      <c r="WGS76" s="452"/>
      <c r="WGT76" s="452"/>
      <c r="WGV76" s="452"/>
      <c r="WGW76" s="452"/>
      <c r="WGX76" s="453"/>
      <c r="WGY76" s="452"/>
      <c r="WGZ76" s="452"/>
      <c r="WHB76" s="452"/>
      <c r="WHC76" s="452"/>
      <c r="WHD76" s="453"/>
      <c r="WHE76" s="452"/>
      <c r="WHF76" s="452"/>
      <c r="WHH76" s="452"/>
      <c r="WHI76" s="452"/>
      <c r="WHJ76" s="453"/>
      <c r="WHK76" s="452"/>
      <c r="WHL76" s="452"/>
      <c r="WHN76" s="452"/>
      <c r="WHO76" s="452"/>
      <c r="WHP76" s="453"/>
      <c r="WHQ76" s="452"/>
      <c r="WHR76" s="452"/>
      <c r="WHT76" s="452"/>
      <c r="WHU76" s="452"/>
      <c r="WHV76" s="453"/>
      <c r="WHW76" s="452"/>
      <c r="WHX76" s="452"/>
      <c r="WHZ76" s="452"/>
      <c r="WIA76" s="452"/>
      <c r="WIB76" s="453"/>
      <c r="WIC76" s="452"/>
      <c r="WID76" s="452"/>
      <c r="WIF76" s="452"/>
      <c r="WIG76" s="452"/>
      <c r="WIH76" s="453"/>
      <c r="WII76" s="452"/>
      <c r="WIJ76" s="452"/>
      <c r="WIL76" s="452"/>
      <c r="WIM76" s="452"/>
      <c r="WIN76" s="453"/>
      <c r="WIO76" s="452"/>
      <c r="WIP76" s="452"/>
      <c r="WIR76" s="452"/>
      <c r="WIS76" s="452"/>
      <c r="WIT76" s="453"/>
      <c r="WIU76" s="452"/>
      <c r="WIV76" s="452"/>
      <c r="WIX76" s="452"/>
      <c r="WIY76" s="452"/>
      <c r="WIZ76" s="453"/>
      <c r="WJA76" s="452"/>
      <c r="WJB76" s="452"/>
      <c r="WJD76" s="452"/>
      <c r="WJE76" s="452"/>
      <c r="WJF76" s="453"/>
      <c r="WJG76" s="452"/>
      <c r="WJH76" s="452"/>
      <c r="WJJ76" s="452"/>
      <c r="WJK76" s="452"/>
      <c r="WJL76" s="453"/>
      <c r="WJM76" s="452"/>
      <c r="WJN76" s="452"/>
      <c r="WJP76" s="452"/>
      <c r="WJQ76" s="452"/>
      <c r="WJR76" s="453"/>
      <c r="WJS76" s="452"/>
      <c r="WJT76" s="452"/>
      <c r="WJV76" s="452"/>
      <c r="WJW76" s="452"/>
      <c r="WJX76" s="453"/>
      <c r="WJY76" s="452"/>
      <c r="WJZ76" s="452"/>
      <c r="WKB76" s="452"/>
      <c r="WKC76" s="452"/>
      <c r="WKD76" s="453"/>
      <c r="WKE76" s="452"/>
      <c r="WKF76" s="452"/>
      <c r="WKH76" s="452"/>
      <c r="WKI76" s="452"/>
      <c r="WKJ76" s="453"/>
      <c r="WKK76" s="452"/>
      <c r="WKL76" s="452"/>
      <c r="WKN76" s="452"/>
      <c r="WKO76" s="452"/>
      <c r="WKP76" s="453"/>
      <c r="WKQ76" s="452"/>
      <c r="WKR76" s="452"/>
      <c r="WKT76" s="452"/>
      <c r="WKU76" s="452"/>
      <c r="WKV76" s="453"/>
      <c r="WKW76" s="452"/>
      <c r="WKX76" s="452"/>
      <c r="WKZ76" s="452"/>
      <c r="WLA76" s="452"/>
      <c r="WLB76" s="453"/>
      <c r="WLC76" s="452"/>
      <c r="WLD76" s="452"/>
      <c r="WLF76" s="452"/>
      <c r="WLG76" s="452"/>
      <c r="WLH76" s="453"/>
      <c r="WLI76" s="452"/>
      <c r="WLJ76" s="452"/>
      <c r="WLL76" s="452"/>
      <c r="WLM76" s="452"/>
      <c r="WLN76" s="453"/>
      <c r="WLO76" s="452"/>
      <c r="WLP76" s="452"/>
      <c r="WLR76" s="452"/>
      <c r="WLS76" s="452"/>
      <c r="WLT76" s="453"/>
      <c r="WLU76" s="452"/>
      <c r="WLV76" s="452"/>
      <c r="WLX76" s="452"/>
      <c r="WLY76" s="452"/>
      <c r="WLZ76" s="453"/>
      <c r="WMA76" s="452"/>
      <c r="WMB76" s="452"/>
      <c r="WMD76" s="452"/>
      <c r="WME76" s="452"/>
      <c r="WMF76" s="453"/>
      <c r="WMG76" s="452"/>
      <c r="WMH76" s="452"/>
      <c r="WMJ76" s="452"/>
      <c r="WMK76" s="452"/>
      <c r="WML76" s="453"/>
      <c r="WMM76" s="452"/>
      <c r="WMN76" s="452"/>
      <c r="WMP76" s="452"/>
      <c r="WMQ76" s="452"/>
      <c r="WMR76" s="453"/>
      <c r="WMS76" s="452"/>
      <c r="WMT76" s="452"/>
      <c r="WMV76" s="452"/>
      <c r="WMW76" s="452"/>
      <c r="WMX76" s="453"/>
      <c r="WMY76" s="452"/>
      <c r="WMZ76" s="452"/>
      <c r="WNB76" s="452"/>
      <c r="WNC76" s="452"/>
      <c r="WND76" s="453"/>
      <c r="WNE76" s="452"/>
      <c r="WNF76" s="452"/>
      <c r="WNH76" s="452"/>
      <c r="WNI76" s="452"/>
      <c r="WNJ76" s="453"/>
      <c r="WNK76" s="452"/>
      <c r="WNL76" s="452"/>
      <c r="WNN76" s="452"/>
      <c r="WNO76" s="452"/>
      <c r="WNP76" s="453"/>
      <c r="WNQ76" s="452"/>
      <c r="WNR76" s="452"/>
      <c r="WNT76" s="452"/>
      <c r="WNU76" s="452"/>
      <c r="WNV76" s="453"/>
      <c r="WNW76" s="452"/>
      <c r="WNX76" s="452"/>
      <c r="WNZ76" s="452"/>
      <c r="WOA76" s="452"/>
      <c r="WOB76" s="453"/>
      <c r="WOC76" s="452"/>
      <c r="WOD76" s="452"/>
      <c r="WOF76" s="452"/>
      <c r="WOG76" s="452"/>
      <c r="WOH76" s="453"/>
      <c r="WOI76" s="452"/>
      <c r="WOJ76" s="452"/>
      <c r="WOL76" s="452"/>
      <c r="WOM76" s="452"/>
      <c r="WON76" s="453"/>
      <c r="WOO76" s="452"/>
      <c r="WOP76" s="452"/>
      <c r="WOR76" s="452"/>
      <c r="WOS76" s="452"/>
      <c r="WOT76" s="453"/>
      <c r="WOU76" s="452"/>
      <c r="WOV76" s="452"/>
      <c r="WOX76" s="452"/>
      <c r="WOY76" s="452"/>
      <c r="WOZ76" s="453"/>
      <c r="WPA76" s="452"/>
      <c r="WPB76" s="452"/>
      <c r="WPD76" s="452"/>
      <c r="WPE76" s="452"/>
      <c r="WPF76" s="453"/>
      <c r="WPG76" s="452"/>
      <c r="WPH76" s="452"/>
      <c r="WPJ76" s="452"/>
      <c r="WPK76" s="452"/>
      <c r="WPL76" s="453"/>
      <c r="WPM76" s="452"/>
      <c r="WPN76" s="452"/>
      <c r="WPP76" s="452"/>
      <c r="WPQ76" s="452"/>
      <c r="WPR76" s="453"/>
      <c r="WPS76" s="452"/>
      <c r="WPT76" s="452"/>
      <c r="WPV76" s="452"/>
      <c r="WPW76" s="452"/>
      <c r="WPX76" s="453"/>
      <c r="WPY76" s="452"/>
      <c r="WPZ76" s="452"/>
      <c r="WQB76" s="452"/>
      <c r="WQC76" s="452"/>
      <c r="WQD76" s="453"/>
      <c r="WQE76" s="452"/>
      <c r="WQF76" s="452"/>
      <c r="WQH76" s="452"/>
      <c r="WQI76" s="452"/>
      <c r="WQJ76" s="453"/>
      <c r="WQK76" s="452"/>
      <c r="WQL76" s="452"/>
      <c r="WQN76" s="452"/>
      <c r="WQO76" s="452"/>
      <c r="WQP76" s="453"/>
      <c r="WQQ76" s="452"/>
      <c r="WQR76" s="452"/>
      <c r="WQT76" s="452"/>
      <c r="WQU76" s="452"/>
      <c r="WQV76" s="453"/>
      <c r="WQW76" s="452"/>
      <c r="WQX76" s="452"/>
      <c r="WQZ76" s="452"/>
      <c r="WRA76" s="452"/>
      <c r="WRB76" s="453"/>
      <c r="WRC76" s="452"/>
      <c r="WRD76" s="452"/>
      <c r="WRF76" s="452"/>
      <c r="WRG76" s="452"/>
      <c r="WRH76" s="453"/>
      <c r="WRI76" s="452"/>
      <c r="WRJ76" s="452"/>
      <c r="WRL76" s="452"/>
      <c r="WRM76" s="452"/>
      <c r="WRN76" s="453"/>
      <c r="WRO76" s="452"/>
      <c r="WRP76" s="452"/>
      <c r="WRR76" s="452"/>
      <c r="WRS76" s="452"/>
      <c r="WRT76" s="453"/>
      <c r="WRU76" s="452"/>
      <c r="WRV76" s="452"/>
      <c r="WRX76" s="452"/>
      <c r="WRY76" s="452"/>
      <c r="WRZ76" s="453"/>
      <c r="WSA76" s="452"/>
      <c r="WSB76" s="452"/>
      <c r="WSD76" s="452"/>
      <c r="WSE76" s="452"/>
      <c r="WSF76" s="453"/>
      <c r="WSG76" s="452"/>
      <c r="WSH76" s="452"/>
      <c r="WSJ76" s="452"/>
      <c r="WSK76" s="452"/>
      <c r="WSL76" s="453"/>
      <c r="WSM76" s="452"/>
      <c r="WSN76" s="452"/>
      <c r="WSP76" s="452"/>
      <c r="WSQ76" s="452"/>
      <c r="WSR76" s="453"/>
      <c r="WSS76" s="452"/>
      <c r="WST76" s="452"/>
      <c r="WSV76" s="452"/>
      <c r="WSW76" s="452"/>
      <c r="WSX76" s="453"/>
      <c r="WSY76" s="452"/>
      <c r="WSZ76" s="452"/>
      <c r="WTB76" s="452"/>
      <c r="WTC76" s="452"/>
      <c r="WTD76" s="453"/>
      <c r="WTE76" s="452"/>
      <c r="WTF76" s="452"/>
      <c r="WTH76" s="452"/>
      <c r="WTI76" s="452"/>
      <c r="WTJ76" s="453"/>
      <c r="WTK76" s="452"/>
      <c r="WTL76" s="452"/>
      <c r="WTN76" s="452"/>
      <c r="WTO76" s="452"/>
      <c r="WTP76" s="453"/>
      <c r="WTQ76" s="452"/>
      <c r="WTR76" s="452"/>
      <c r="WTT76" s="452"/>
      <c r="WTU76" s="452"/>
      <c r="WTV76" s="453"/>
      <c r="WTW76" s="452"/>
      <c r="WTX76" s="452"/>
      <c r="WTZ76" s="452"/>
      <c r="WUA76" s="452"/>
      <c r="WUB76" s="453"/>
      <c r="WUC76" s="452"/>
      <c r="WUD76" s="452"/>
      <c r="WUF76" s="452"/>
      <c r="WUG76" s="452"/>
      <c r="WUH76" s="453"/>
      <c r="WUI76" s="452"/>
      <c r="WUJ76" s="452"/>
      <c r="WUL76" s="452"/>
      <c r="WUM76" s="452"/>
      <c r="WUN76" s="453"/>
      <c r="WUO76" s="452"/>
      <c r="WUP76" s="452"/>
      <c r="WUR76" s="452"/>
      <c r="WUS76" s="452"/>
      <c r="WUT76" s="453"/>
      <c r="WUU76" s="452"/>
      <c r="WUV76" s="452"/>
      <c r="WUX76" s="452"/>
      <c r="WUY76" s="452"/>
      <c r="WUZ76" s="453"/>
      <c r="WVA76" s="452"/>
      <c r="WVB76" s="452"/>
      <c r="WVD76" s="452"/>
      <c r="WVE76" s="452"/>
      <c r="WVF76" s="453"/>
      <c r="WVG76" s="452"/>
      <c r="WVH76" s="452"/>
      <c r="WVJ76" s="452"/>
      <c r="WVK76" s="452"/>
      <c r="WVL76" s="453"/>
      <c r="WVM76" s="452"/>
      <c r="WVN76" s="452"/>
      <c r="WVP76" s="452"/>
      <c r="WVQ76" s="452"/>
      <c r="WVR76" s="453"/>
      <c r="WVS76" s="452"/>
      <c r="WVT76" s="452"/>
      <c r="WVV76" s="452"/>
      <c r="WVW76" s="452"/>
      <c r="WVX76" s="453"/>
      <c r="WVY76" s="452"/>
      <c r="WVZ76" s="452"/>
      <c r="WWB76" s="452"/>
      <c r="WWC76" s="452"/>
      <c r="WWD76" s="453"/>
      <c r="WWE76" s="452"/>
      <c r="WWF76" s="452"/>
      <c r="WWH76" s="452"/>
      <c r="WWI76" s="452"/>
      <c r="WWJ76" s="453"/>
      <c r="WWK76" s="452"/>
      <c r="WWL76" s="452"/>
      <c r="WWN76" s="452"/>
      <c r="WWO76" s="452"/>
      <c r="WWP76" s="453"/>
      <c r="WWQ76" s="452"/>
      <c r="WWR76" s="452"/>
      <c r="WWT76" s="452"/>
      <c r="WWU76" s="452"/>
      <c r="WWV76" s="453"/>
      <c r="WWW76" s="452"/>
      <c r="WWX76" s="452"/>
      <c r="WWZ76" s="452"/>
      <c r="WXA76" s="452"/>
      <c r="WXB76" s="453"/>
      <c r="WXC76" s="452"/>
      <c r="WXD76" s="452"/>
      <c r="WXF76" s="452"/>
      <c r="WXG76" s="452"/>
      <c r="WXH76" s="453"/>
      <c r="WXI76" s="452"/>
      <c r="WXJ76" s="452"/>
      <c r="WXL76" s="452"/>
      <c r="WXM76" s="452"/>
      <c r="WXN76" s="453"/>
      <c r="WXO76" s="452"/>
      <c r="WXP76" s="452"/>
      <c r="WXR76" s="452"/>
      <c r="WXS76" s="452"/>
      <c r="WXT76" s="453"/>
      <c r="WXU76" s="452"/>
      <c r="WXV76" s="452"/>
      <c r="WXX76" s="452"/>
      <c r="WXY76" s="452"/>
      <c r="WXZ76" s="453"/>
      <c r="WYA76" s="452"/>
      <c r="WYB76" s="452"/>
      <c r="WYD76" s="452"/>
      <c r="WYE76" s="452"/>
      <c r="WYF76" s="453"/>
      <c r="WYG76" s="452"/>
      <c r="WYH76" s="452"/>
      <c r="WYJ76" s="452"/>
      <c r="WYK76" s="452"/>
      <c r="WYL76" s="453"/>
      <c r="WYM76" s="452"/>
      <c r="WYN76" s="452"/>
      <c r="WYP76" s="452"/>
      <c r="WYQ76" s="452"/>
      <c r="WYR76" s="453"/>
      <c r="WYS76" s="452"/>
      <c r="WYT76" s="452"/>
      <c r="WYV76" s="452"/>
      <c r="WYW76" s="452"/>
      <c r="WYX76" s="453"/>
      <c r="WYY76" s="452"/>
      <c r="WYZ76" s="452"/>
      <c r="WZB76" s="452"/>
      <c r="WZC76" s="452"/>
      <c r="WZD76" s="453"/>
      <c r="WZE76" s="452"/>
      <c r="WZF76" s="452"/>
      <c r="WZH76" s="452"/>
      <c r="WZI76" s="452"/>
      <c r="WZJ76" s="453"/>
      <c r="WZK76" s="452"/>
      <c r="WZL76" s="452"/>
      <c r="WZN76" s="452"/>
      <c r="WZO76" s="452"/>
      <c r="WZP76" s="453"/>
      <c r="WZQ76" s="452"/>
      <c r="WZR76" s="452"/>
      <c r="WZT76" s="452"/>
      <c r="WZU76" s="452"/>
      <c r="WZV76" s="453"/>
      <c r="WZW76" s="452"/>
      <c r="WZX76" s="452"/>
      <c r="WZZ76" s="452"/>
      <c r="XAA76" s="452"/>
      <c r="XAB76" s="453"/>
      <c r="XAC76" s="452"/>
      <c r="XAD76" s="452"/>
      <c r="XAF76" s="452"/>
      <c r="XAG76" s="452"/>
      <c r="XAH76" s="453"/>
      <c r="XAI76" s="452"/>
      <c r="XAJ76" s="452"/>
      <c r="XAL76" s="452"/>
      <c r="XAM76" s="452"/>
      <c r="XAN76" s="453"/>
      <c r="XAO76" s="452"/>
      <c r="XAP76" s="452"/>
      <c r="XAR76" s="452"/>
      <c r="XAS76" s="452"/>
      <c r="XAT76" s="453"/>
      <c r="XAU76" s="452"/>
      <c r="XAV76" s="452"/>
      <c r="XAX76" s="452"/>
      <c r="XAY76" s="452"/>
      <c r="XAZ76" s="453"/>
      <c r="XBA76" s="452"/>
      <c r="XBB76" s="452"/>
      <c r="XBD76" s="452"/>
      <c r="XBE76" s="452"/>
      <c r="XBF76" s="453"/>
      <c r="XBG76" s="452"/>
      <c r="XBH76" s="452"/>
      <c r="XBJ76" s="452"/>
      <c r="XBK76" s="452"/>
      <c r="XBL76" s="453"/>
      <c r="XBM76" s="452"/>
      <c r="XBN76" s="452"/>
      <c r="XBP76" s="452"/>
      <c r="XBQ76" s="452"/>
      <c r="XBR76" s="453"/>
      <c r="XBS76" s="452"/>
      <c r="XBT76" s="452"/>
      <c r="XBV76" s="452"/>
      <c r="XBW76" s="452"/>
      <c r="XBX76" s="453"/>
      <c r="XBY76" s="452"/>
      <c r="XBZ76" s="452"/>
      <c r="XCB76" s="452"/>
      <c r="XCC76" s="452"/>
      <c r="XCD76" s="453"/>
      <c r="XCE76" s="452"/>
      <c r="XCF76" s="452"/>
      <c r="XCH76" s="452"/>
      <c r="XCI76" s="452"/>
      <c r="XCJ76" s="453"/>
      <c r="XCK76" s="452"/>
      <c r="XCL76" s="452"/>
      <c r="XCN76" s="452"/>
      <c r="XCO76" s="452"/>
      <c r="XCP76" s="453"/>
      <c r="XCQ76" s="452"/>
      <c r="XCR76" s="452"/>
      <c r="XCT76" s="452"/>
      <c r="XCU76" s="452"/>
      <c r="XCV76" s="453"/>
      <c r="XCW76" s="452"/>
      <c r="XCX76" s="452"/>
      <c r="XCZ76" s="452"/>
      <c r="XDA76" s="452"/>
      <c r="XDB76" s="453"/>
      <c r="XDC76" s="452"/>
      <c r="XDD76" s="452"/>
      <c r="XDF76" s="452"/>
      <c r="XDG76" s="452"/>
      <c r="XDH76" s="453"/>
      <c r="XDI76" s="452"/>
      <c r="XDJ76" s="452"/>
      <c r="XDL76" s="452"/>
      <c r="XDM76" s="452"/>
      <c r="XDN76" s="453"/>
      <c r="XDO76" s="452"/>
      <c r="XDP76" s="452"/>
      <c r="XDR76" s="452"/>
      <c r="XDS76" s="452"/>
      <c r="XDT76" s="453"/>
      <c r="XDU76" s="452"/>
      <c r="XDV76" s="452"/>
      <c r="XDX76" s="452"/>
      <c r="XDY76" s="452"/>
      <c r="XDZ76" s="453"/>
      <c r="XEA76" s="452"/>
      <c r="XEB76" s="452"/>
      <c r="XED76" s="452"/>
      <c r="XEE76" s="452"/>
      <c r="XEF76" s="453"/>
      <c r="XEG76" s="452"/>
      <c r="XEH76" s="452"/>
      <c r="XEJ76" s="452"/>
      <c r="XEK76" s="452"/>
      <c r="XEL76" s="453"/>
      <c r="XEM76" s="452"/>
      <c r="XEN76" s="452"/>
      <c r="XEP76" s="452"/>
      <c r="XEQ76" s="452"/>
      <c r="XER76" s="453"/>
      <c r="XES76" s="452"/>
      <c r="XET76" s="452"/>
      <c r="XEV76" s="452"/>
      <c r="XEW76" s="452"/>
      <c r="XEX76" s="453"/>
      <c r="XEY76" s="452"/>
      <c r="XEZ76" s="452"/>
      <c r="XFB76" s="452"/>
      <c r="XFC76" s="452"/>
      <c r="XFD76" s="453"/>
    </row>
    <row r="77" spans="1:3072 3074:6144 6146:9216 9218:12288 12290:15360 15362:16384">
      <c r="B77" s="452" t="s">
        <v>308</v>
      </c>
      <c r="C77" s="452"/>
      <c r="D77" s="452"/>
      <c r="E77" s="452"/>
      <c r="F77" s="452"/>
    </row>
    <row r="78" spans="1:3072 3074:6144 6146:9216 9218:12288 12290:15360 15362:16384">
      <c r="B78" s="452" t="s">
        <v>310</v>
      </c>
      <c r="C78" s="452"/>
      <c r="D78" s="454"/>
      <c r="E78" s="452"/>
      <c r="F78" s="452"/>
    </row>
    <row r="79" spans="1:3072 3074:6144 6146:9216 9218:12288 12290:15360 15362:16384">
      <c r="B79" s="3" t="s">
        <v>319</v>
      </c>
    </row>
  </sheetData>
  <mergeCells count="10936">
    <mergeCell ref="AX73:BB73"/>
    <mergeCell ref="BD73:BH73"/>
    <mergeCell ref="BJ73:BN73"/>
    <mergeCell ref="BP73:BT73"/>
    <mergeCell ref="BV73:BZ73"/>
    <mergeCell ref="CB73:CF73"/>
    <mergeCell ref="CH73:CL73"/>
    <mergeCell ref="CN73:CR73"/>
    <mergeCell ref="B78:F78"/>
    <mergeCell ref="H73:L73"/>
    <mergeCell ref="N73:R73"/>
    <mergeCell ref="T73:X73"/>
    <mergeCell ref="Z73:AD73"/>
    <mergeCell ref="AF73:AJ73"/>
    <mergeCell ref="AL73:AP73"/>
    <mergeCell ref="AR73:AV73"/>
    <mergeCell ref="A1:E1"/>
    <mergeCell ref="A2:D2"/>
    <mergeCell ref="A31:E31"/>
    <mergeCell ref="B77:F77"/>
    <mergeCell ref="B42:E42"/>
    <mergeCell ref="B56:E56"/>
    <mergeCell ref="A71:B71"/>
    <mergeCell ref="A72:B72"/>
    <mergeCell ref="B3:E3"/>
    <mergeCell ref="B14:E14"/>
    <mergeCell ref="B18:E18"/>
    <mergeCell ref="B32:E32"/>
    <mergeCell ref="B34:E34"/>
    <mergeCell ref="B37:E37"/>
    <mergeCell ref="KD73:KH73"/>
    <mergeCell ref="KJ73:KN73"/>
    <mergeCell ref="KP73:KT73"/>
    <mergeCell ref="GL74:GP74"/>
    <mergeCell ref="GR74:GV74"/>
    <mergeCell ref="GX74:HB74"/>
    <mergeCell ref="HD74:HH74"/>
    <mergeCell ref="HJ74:HN74"/>
    <mergeCell ref="HP74:HT74"/>
    <mergeCell ref="HV74:HZ74"/>
    <mergeCell ref="IB74:IF74"/>
    <mergeCell ref="EP74:ET74"/>
    <mergeCell ref="EV74:EZ74"/>
    <mergeCell ref="FB74:FF74"/>
    <mergeCell ref="FH74:FL74"/>
    <mergeCell ref="FN74:FR74"/>
    <mergeCell ref="FT74:FX74"/>
    <mergeCell ref="FZ74:GD74"/>
    <mergeCell ref="GF74:GJ74"/>
    <mergeCell ref="CT74:CX74"/>
    <mergeCell ref="CZ74:DD74"/>
    <mergeCell ref="DF74:DJ74"/>
    <mergeCell ref="DL74:DP74"/>
    <mergeCell ref="DR74:DV74"/>
    <mergeCell ref="DX74:EB74"/>
    <mergeCell ref="ED74:EH74"/>
    <mergeCell ref="EJ74:EN74"/>
    <mergeCell ref="AX74:BB74"/>
    <mergeCell ref="BD74:BH74"/>
    <mergeCell ref="BJ74:BN74"/>
    <mergeCell ref="BP74:BT74"/>
    <mergeCell ref="BV74:BZ74"/>
    <mergeCell ref="CB74:CF74"/>
    <mergeCell ref="CH74:CL74"/>
    <mergeCell ref="KV73:KZ73"/>
    <mergeCell ref="LB73:LF73"/>
    <mergeCell ref="LH73:LL73"/>
    <mergeCell ref="LN73:LR73"/>
    <mergeCell ref="LT73:LX73"/>
    <mergeCell ref="IH73:IL73"/>
    <mergeCell ref="IN73:IR73"/>
    <mergeCell ref="IT73:IX73"/>
    <mergeCell ref="IZ73:JD73"/>
    <mergeCell ref="JF73:JJ73"/>
    <mergeCell ref="JL73:JP73"/>
    <mergeCell ref="JR73:JV73"/>
    <mergeCell ref="JX73:KB73"/>
    <mergeCell ref="GL73:GP73"/>
    <mergeCell ref="GR73:GV73"/>
    <mergeCell ref="GX73:HB73"/>
    <mergeCell ref="HD73:HH73"/>
    <mergeCell ref="HJ73:HN73"/>
    <mergeCell ref="HP73:HT73"/>
    <mergeCell ref="HV73:HZ73"/>
    <mergeCell ref="IB73:IF73"/>
    <mergeCell ref="EP73:ET73"/>
    <mergeCell ref="EV73:EZ73"/>
    <mergeCell ref="FB73:FF73"/>
    <mergeCell ref="FH73:FL73"/>
    <mergeCell ref="FN73:FR73"/>
    <mergeCell ref="FT73:FX73"/>
    <mergeCell ref="FZ73:GD73"/>
    <mergeCell ref="GF73:GJ73"/>
    <mergeCell ref="CT73:CX73"/>
    <mergeCell ref="CZ73:DD73"/>
    <mergeCell ref="DF73:DJ73"/>
    <mergeCell ref="DL73:DP73"/>
    <mergeCell ref="DR73:DV73"/>
    <mergeCell ref="DX73:EB73"/>
    <mergeCell ref="ED73:EH73"/>
    <mergeCell ref="EJ73:EN73"/>
    <mergeCell ref="TJ73:TN73"/>
    <mergeCell ref="TP73:TT73"/>
    <mergeCell ref="TV73:TZ73"/>
    <mergeCell ref="UB73:UF73"/>
    <mergeCell ref="UH73:UL73"/>
    <mergeCell ref="UN73:UR73"/>
    <mergeCell ref="UT73:UX73"/>
    <mergeCell ref="UZ73:VD73"/>
    <mergeCell ref="RN73:RR73"/>
    <mergeCell ref="RT73:RX73"/>
    <mergeCell ref="RZ73:SD73"/>
    <mergeCell ref="SF73:SJ73"/>
    <mergeCell ref="SL73:SP73"/>
    <mergeCell ref="SR73:SV73"/>
    <mergeCell ref="SX73:TB73"/>
    <mergeCell ref="TD73:TH73"/>
    <mergeCell ref="PR73:PV73"/>
    <mergeCell ref="PX73:QB73"/>
    <mergeCell ref="QD73:QH73"/>
    <mergeCell ref="QJ73:QN73"/>
    <mergeCell ref="QP73:QT73"/>
    <mergeCell ref="QV73:QZ73"/>
    <mergeCell ref="RB73:RF73"/>
    <mergeCell ref="RH73:RL73"/>
    <mergeCell ref="NV73:NZ73"/>
    <mergeCell ref="OB73:OF73"/>
    <mergeCell ref="OH73:OL73"/>
    <mergeCell ref="ON73:OR73"/>
    <mergeCell ref="OT73:OX73"/>
    <mergeCell ref="OZ73:PD73"/>
    <mergeCell ref="PF73:PJ73"/>
    <mergeCell ref="PL73:PP73"/>
    <mergeCell ref="LZ73:MD73"/>
    <mergeCell ref="MF73:MJ73"/>
    <mergeCell ref="ML73:MP73"/>
    <mergeCell ref="MR73:MV73"/>
    <mergeCell ref="MX73:NB73"/>
    <mergeCell ref="ND73:NH73"/>
    <mergeCell ref="NJ73:NN73"/>
    <mergeCell ref="NP73:NT73"/>
    <mergeCell ref="ACP73:ACT73"/>
    <mergeCell ref="ACV73:ACZ73"/>
    <mergeCell ref="ADB73:ADF73"/>
    <mergeCell ref="ADH73:ADL73"/>
    <mergeCell ref="ADN73:ADR73"/>
    <mergeCell ref="ADT73:ADX73"/>
    <mergeCell ref="ADZ73:AED73"/>
    <mergeCell ref="AEF73:AEJ73"/>
    <mergeCell ref="AAT73:AAX73"/>
    <mergeCell ref="AAZ73:ABD73"/>
    <mergeCell ref="ABF73:ABJ73"/>
    <mergeCell ref="ABL73:ABP73"/>
    <mergeCell ref="ABR73:ABV73"/>
    <mergeCell ref="ABX73:ACB73"/>
    <mergeCell ref="ACD73:ACH73"/>
    <mergeCell ref="ACJ73:ACN73"/>
    <mergeCell ref="YX73:ZB73"/>
    <mergeCell ref="ZD73:ZH73"/>
    <mergeCell ref="ZJ73:ZN73"/>
    <mergeCell ref="ZP73:ZT73"/>
    <mergeCell ref="ZV73:ZZ73"/>
    <mergeCell ref="AAB73:AAF73"/>
    <mergeCell ref="AAH73:AAL73"/>
    <mergeCell ref="AAN73:AAR73"/>
    <mergeCell ref="XB73:XF73"/>
    <mergeCell ref="XH73:XL73"/>
    <mergeCell ref="XN73:XR73"/>
    <mergeCell ref="XT73:XX73"/>
    <mergeCell ref="XZ73:YD73"/>
    <mergeCell ref="YF73:YJ73"/>
    <mergeCell ref="YL73:YP73"/>
    <mergeCell ref="YR73:YV73"/>
    <mergeCell ref="VF73:VJ73"/>
    <mergeCell ref="VL73:VP73"/>
    <mergeCell ref="VR73:VV73"/>
    <mergeCell ref="VX73:WB73"/>
    <mergeCell ref="WD73:WH73"/>
    <mergeCell ref="WJ73:WN73"/>
    <mergeCell ref="WP73:WT73"/>
    <mergeCell ref="WV73:WZ73"/>
    <mergeCell ref="ALV73:ALZ73"/>
    <mergeCell ref="AMB73:AMF73"/>
    <mergeCell ref="AMH73:AML73"/>
    <mergeCell ref="AMN73:AMR73"/>
    <mergeCell ref="AMT73:AMX73"/>
    <mergeCell ref="AMZ73:AND73"/>
    <mergeCell ref="ANF73:ANJ73"/>
    <mergeCell ref="ANL73:ANP73"/>
    <mergeCell ref="AJZ73:AKD73"/>
    <mergeCell ref="AKF73:AKJ73"/>
    <mergeCell ref="AKL73:AKP73"/>
    <mergeCell ref="AKR73:AKV73"/>
    <mergeCell ref="AKX73:ALB73"/>
    <mergeCell ref="ALD73:ALH73"/>
    <mergeCell ref="ALJ73:ALN73"/>
    <mergeCell ref="ALP73:ALT73"/>
    <mergeCell ref="AID73:AIH73"/>
    <mergeCell ref="AIJ73:AIN73"/>
    <mergeCell ref="AIP73:AIT73"/>
    <mergeCell ref="AIV73:AIZ73"/>
    <mergeCell ref="AJB73:AJF73"/>
    <mergeCell ref="AJH73:AJL73"/>
    <mergeCell ref="AJN73:AJR73"/>
    <mergeCell ref="AJT73:AJX73"/>
    <mergeCell ref="AGH73:AGL73"/>
    <mergeCell ref="AGN73:AGR73"/>
    <mergeCell ref="AGT73:AGX73"/>
    <mergeCell ref="AGZ73:AHD73"/>
    <mergeCell ref="AHF73:AHJ73"/>
    <mergeCell ref="AHL73:AHP73"/>
    <mergeCell ref="AHR73:AHV73"/>
    <mergeCell ref="AHX73:AIB73"/>
    <mergeCell ref="AEL73:AEP73"/>
    <mergeCell ref="AER73:AEV73"/>
    <mergeCell ref="AEX73:AFB73"/>
    <mergeCell ref="AFD73:AFH73"/>
    <mergeCell ref="AFJ73:AFN73"/>
    <mergeCell ref="AFP73:AFT73"/>
    <mergeCell ref="AFV73:AFZ73"/>
    <mergeCell ref="AGB73:AGF73"/>
    <mergeCell ref="AVB73:AVF73"/>
    <mergeCell ref="AVH73:AVL73"/>
    <mergeCell ref="AVN73:AVR73"/>
    <mergeCell ref="AVT73:AVX73"/>
    <mergeCell ref="AVZ73:AWD73"/>
    <mergeCell ref="AWF73:AWJ73"/>
    <mergeCell ref="AWL73:AWP73"/>
    <mergeCell ref="AWR73:AWV73"/>
    <mergeCell ref="ATF73:ATJ73"/>
    <mergeCell ref="ATL73:ATP73"/>
    <mergeCell ref="ATR73:ATV73"/>
    <mergeCell ref="ATX73:AUB73"/>
    <mergeCell ref="AUD73:AUH73"/>
    <mergeCell ref="AUJ73:AUN73"/>
    <mergeCell ref="AUP73:AUT73"/>
    <mergeCell ref="AUV73:AUZ73"/>
    <mergeCell ref="ARJ73:ARN73"/>
    <mergeCell ref="ARP73:ART73"/>
    <mergeCell ref="ARV73:ARZ73"/>
    <mergeCell ref="ASB73:ASF73"/>
    <mergeCell ref="ASH73:ASL73"/>
    <mergeCell ref="ASN73:ASR73"/>
    <mergeCell ref="AST73:ASX73"/>
    <mergeCell ref="ASZ73:ATD73"/>
    <mergeCell ref="APN73:APR73"/>
    <mergeCell ref="APT73:APX73"/>
    <mergeCell ref="APZ73:AQD73"/>
    <mergeCell ref="AQF73:AQJ73"/>
    <mergeCell ref="AQL73:AQP73"/>
    <mergeCell ref="AQR73:AQV73"/>
    <mergeCell ref="AQX73:ARB73"/>
    <mergeCell ref="ARD73:ARH73"/>
    <mergeCell ref="ANR73:ANV73"/>
    <mergeCell ref="ANX73:AOB73"/>
    <mergeCell ref="AOD73:AOH73"/>
    <mergeCell ref="AOJ73:AON73"/>
    <mergeCell ref="AOP73:AOT73"/>
    <mergeCell ref="AOV73:AOZ73"/>
    <mergeCell ref="APB73:APF73"/>
    <mergeCell ref="APH73:APL73"/>
    <mergeCell ref="BEH73:BEL73"/>
    <mergeCell ref="BEN73:BER73"/>
    <mergeCell ref="BET73:BEX73"/>
    <mergeCell ref="BEZ73:BFD73"/>
    <mergeCell ref="BFF73:BFJ73"/>
    <mergeCell ref="BFL73:BFP73"/>
    <mergeCell ref="BFR73:BFV73"/>
    <mergeCell ref="BFX73:BGB73"/>
    <mergeCell ref="BCL73:BCP73"/>
    <mergeCell ref="BCR73:BCV73"/>
    <mergeCell ref="BCX73:BDB73"/>
    <mergeCell ref="BDD73:BDH73"/>
    <mergeCell ref="BDJ73:BDN73"/>
    <mergeCell ref="BDP73:BDT73"/>
    <mergeCell ref="BDV73:BDZ73"/>
    <mergeCell ref="BEB73:BEF73"/>
    <mergeCell ref="BAP73:BAT73"/>
    <mergeCell ref="BAV73:BAZ73"/>
    <mergeCell ref="BBB73:BBF73"/>
    <mergeCell ref="BBH73:BBL73"/>
    <mergeCell ref="BBN73:BBR73"/>
    <mergeCell ref="BBT73:BBX73"/>
    <mergeCell ref="BBZ73:BCD73"/>
    <mergeCell ref="BCF73:BCJ73"/>
    <mergeCell ref="AYT73:AYX73"/>
    <mergeCell ref="AYZ73:AZD73"/>
    <mergeCell ref="AZF73:AZJ73"/>
    <mergeCell ref="AZL73:AZP73"/>
    <mergeCell ref="AZR73:AZV73"/>
    <mergeCell ref="AZX73:BAB73"/>
    <mergeCell ref="BAD73:BAH73"/>
    <mergeCell ref="BAJ73:BAN73"/>
    <mergeCell ref="AWX73:AXB73"/>
    <mergeCell ref="AXD73:AXH73"/>
    <mergeCell ref="AXJ73:AXN73"/>
    <mergeCell ref="AXP73:AXT73"/>
    <mergeCell ref="AXV73:AXZ73"/>
    <mergeCell ref="AYB73:AYF73"/>
    <mergeCell ref="AYH73:AYL73"/>
    <mergeCell ref="AYN73:AYR73"/>
    <mergeCell ref="BNN73:BNR73"/>
    <mergeCell ref="BNT73:BNX73"/>
    <mergeCell ref="BNZ73:BOD73"/>
    <mergeCell ref="BOF73:BOJ73"/>
    <mergeCell ref="BOL73:BOP73"/>
    <mergeCell ref="BOR73:BOV73"/>
    <mergeCell ref="BOX73:BPB73"/>
    <mergeCell ref="BPD73:BPH73"/>
    <mergeCell ref="BLR73:BLV73"/>
    <mergeCell ref="BLX73:BMB73"/>
    <mergeCell ref="BMD73:BMH73"/>
    <mergeCell ref="BMJ73:BMN73"/>
    <mergeCell ref="BMP73:BMT73"/>
    <mergeCell ref="BMV73:BMZ73"/>
    <mergeCell ref="BNB73:BNF73"/>
    <mergeCell ref="BNH73:BNL73"/>
    <mergeCell ref="BJV73:BJZ73"/>
    <mergeCell ref="BKB73:BKF73"/>
    <mergeCell ref="BKH73:BKL73"/>
    <mergeCell ref="BKN73:BKR73"/>
    <mergeCell ref="BKT73:BKX73"/>
    <mergeCell ref="BKZ73:BLD73"/>
    <mergeCell ref="BLF73:BLJ73"/>
    <mergeCell ref="BLL73:BLP73"/>
    <mergeCell ref="BHZ73:BID73"/>
    <mergeCell ref="BIF73:BIJ73"/>
    <mergeCell ref="BIL73:BIP73"/>
    <mergeCell ref="BIR73:BIV73"/>
    <mergeCell ref="BIX73:BJB73"/>
    <mergeCell ref="BJD73:BJH73"/>
    <mergeCell ref="BJJ73:BJN73"/>
    <mergeCell ref="BJP73:BJT73"/>
    <mergeCell ref="BGD73:BGH73"/>
    <mergeCell ref="BGJ73:BGN73"/>
    <mergeCell ref="BGP73:BGT73"/>
    <mergeCell ref="BGV73:BGZ73"/>
    <mergeCell ref="BHB73:BHF73"/>
    <mergeCell ref="BHH73:BHL73"/>
    <mergeCell ref="BHN73:BHR73"/>
    <mergeCell ref="BHT73:BHX73"/>
    <mergeCell ref="BWT73:BWX73"/>
    <mergeCell ref="BWZ73:BXD73"/>
    <mergeCell ref="BXF73:BXJ73"/>
    <mergeCell ref="BXL73:BXP73"/>
    <mergeCell ref="BXR73:BXV73"/>
    <mergeCell ref="BXX73:BYB73"/>
    <mergeCell ref="BYD73:BYH73"/>
    <mergeCell ref="BYJ73:BYN73"/>
    <mergeCell ref="BUX73:BVB73"/>
    <mergeCell ref="BVD73:BVH73"/>
    <mergeCell ref="BVJ73:BVN73"/>
    <mergeCell ref="BVP73:BVT73"/>
    <mergeCell ref="BVV73:BVZ73"/>
    <mergeCell ref="BWB73:BWF73"/>
    <mergeCell ref="BWH73:BWL73"/>
    <mergeCell ref="BWN73:BWR73"/>
    <mergeCell ref="BTB73:BTF73"/>
    <mergeCell ref="BTH73:BTL73"/>
    <mergeCell ref="BTN73:BTR73"/>
    <mergeCell ref="BTT73:BTX73"/>
    <mergeCell ref="BTZ73:BUD73"/>
    <mergeCell ref="BUF73:BUJ73"/>
    <mergeCell ref="BUL73:BUP73"/>
    <mergeCell ref="BUR73:BUV73"/>
    <mergeCell ref="BRF73:BRJ73"/>
    <mergeCell ref="BRL73:BRP73"/>
    <mergeCell ref="BRR73:BRV73"/>
    <mergeCell ref="BRX73:BSB73"/>
    <mergeCell ref="BSD73:BSH73"/>
    <mergeCell ref="BSJ73:BSN73"/>
    <mergeCell ref="BSP73:BST73"/>
    <mergeCell ref="BSV73:BSZ73"/>
    <mergeCell ref="BPJ73:BPN73"/>
    <mergeCell ref="BPP73:BPT73"/>
    <mergeCell ref="BPV73:BPZ73"/>
    <mergeCell ref="BQB73:BQF73"/>
    <mergeCell ref="BQH73:BQL73"/>
    <mergeCell ref="BQN73:BQR73"/>
    <mergeCell ref="BQT73:BQX73"/>
    <mergeCell ref="BQZ73:BRD73"/>
    <mergeCell ref="CFZ73:CGD73"/>
    <mergeCell ref="CGF73:CGJ73"/>
    <mergeCell ref="CGL73:CGP73"/>
    <mergeCell ref="CGR73:CGV73"/>
    <mergeCell ref="CGX73:CHB73"/>
    <mergeCell ref="CHD73:CHH73"/>
    <mergeCell ref="CHJ73:CHN73"/>
    <mergeCell ref="CHP73:CHT73"/>
    <mergeCell ref="CED73:CEH73"/>
    <mergeCell ref="CEJ73:CEN73"/>
    <mergeCell ref="CEP73:CET73"/>
    <mergeCell ref="CEV73:CEZ73"/>
    <mergeCell ref="CFB73:CFF73"/>
    <mergeCell ref="CFH73:CFL73"/>
    <mergeCell ref="CFN73:CFR73"/>
    <mergeCell ref="CFT73:CFX73"/>
    <mergeCell ref="CCH73:CCL73"/>
    <mergeCell ref="CCN73:CCR73"/>
    <mergeCell ref="CCT73:CCX73"/>
    <mergeCell ref="CCZ73:CDD73"/>
    <mergeCell ref="CDF73:CDJ73"/>
    <mergeCell ref="CDL73:CDP73"/>
    <mergeCell ref="CDR73:CDV73"/>
    <mergeCell ref="CDX73:CEB73"/>
    <mergeCell ref="CAL73:CAP73"/>
    <mergeCell ref="CAR73:CAV73"/>
    <mergeCell ref="CAX73:CBB73"/>
    <mergeCell ref="CBD73:CBH73"/>
    <mergeCell ref="CBJ73:CBN73"/>
    <mergeCell ref="CBP73:CBT73"/>
    <mergeCell ref="CBV73:CBZ73"/>
    <mergeCell ref="CCB73:CCF73"/>
    <mergeCell ref="BYP73:BYT73"/>
    <mergeCell ref="BYV73:BYZ73"/>
    <mergeCell ref="BZB73:BZF73"/>
    <mergeCell ref="BZH73:BZL73"/>
    <mergeCell ref="BZN73:BZR73"/>
    <mergeCell ref="BZT73:BZX73"/>
    <mergeCell ref="BZZ73:CAD73"/>
    <mergeCell ref="CAF73:CAJ73"/>
    <mergeCell ref="CPF73:CPJ73"/>
    <mergeCell ref="CPL73:CPP73"/>
    <mergeCell ref="CPR73:CPV73"/>
    <mergeCell ref="CPX73:CQB73"/>
    <mergeCell ref="CQD73:CQH73"/>
    <mergeCell ref="CQJ73:CQN73"/>
    <mergeCell ref="CQP73:CQT73"/>
    <mergeCell ref="CQV73:CQZ73"/>
    <mergeCell ref="CNJ73:CNN73"/>
    <mergeCell ref="CNP73:CNT73"/>
    <mergeCell ref="CNV73:CNZ73"/>
    <mergeCell ref="COB73:COF73"/>
    <mergeCell ref="COH73:COL73"/>
    <mergeCell ref="CON73:COR73"/>
    <mergeCell ref="COT73:COX73"/>
    <mergeCell ref="COZ73:CPD73"/>
    <mergeCell ref="CLN73:CLR73"/>
    <mergeCell ref="CLT73:CLX73"/>
    <mergeCell ref="CLZ73:CMD73"/>
    <mergeCell ref="CMF73:CMJ73"/>
    <mergeCell ref="CML73:CMP73"/>
    <mergeCell ref="CMR73:CMV73"/>
    <mergeCell ref="CMX73:CNB73"/>
    <mergeCell ref="CND73:CNH73"/>
    <mergeCell ref="CJR73:CJV73"/>
    <mergeCell ref="CJX73:CKB73"/>
    <mergeCell ref="CKD73:CKH73"/>
    <mergeCell ref="CKJ73:CKN73"/>
    <mergeCell ref="CKP73:CKT73"/>
    <mergeCell ref="CKV73:CKZ73"/>
    <mergeCell ref="CLB73:CLF73"/>
    <mergeCell ref="CLH73:CLL73"/>
    <mergeCell ref="CHV73:CHZ73"/>
    <mergeCell ref="CIB73:CIF73"/>
    <mergeCell ref="CIH73:CIL73"/>
    <mergeCell ref="CIN73:CIR73"/>
    <mergeCell ref="CIT73:CIX73"/>
    <mergeCell ref="CIZ73:CJD73"/>
    <mergeCell ref="CJF73:CJJ73"/>
    <mergeCell ref="CJL73:CJP73"/>
    <mergeCell ref="CYL73:CYP73"/>
    <mergeCell ref="CYR73:CYV73"/>
    <mergeCell ref="CYX73:CZB73"/>
    <mergeCell ref="CZD73:CZH73"/>
    <mergeCell ref="CZJ73:CZN73"/>
    <mergeCell ref="CZP73:CZT73"/>
    <mergeCell ref="CZV73:CZZ73"/>
    <mergeCell ref="DAB73:DAF73"/>
    <mergeCell ref="CWP73:CWT73"/>
    <mergeCell ref="CWV73:CWZ73"/>
    <mergeCell ref="CXB73:CXF73"/>
    <mergeCell ref="CXH73:CXL73"/>
    <mergeCell ref="CXN73:CXR73"/>
    <mergeCell ref="CXT73:CXX73"/>
    <mergeCell ref="CXZ73:CYD73"/>
    <mergeCell ref="CYF73:CYJ73"/>
    <mergeCell ref="CUT73:CUX73"/>
    <mergeCell ref="CUZ73:CVD73"/>
    <mergeCell ref="CVF73:CVJ73"/>
    <mergeCell ref="CVL73:CVP73"/>
    <mergeCell ref="CVR73:CVV73"/>
    <mergeCell ref="CVX73:CWB73"/>
    <mergeCell ref="CWD73:CWH73"/>
    <mergeCell ref="CWJ73:CWN73"/>
    <mergeCell ref="CSX73:CTB73"/>
    <mergeCell ref="CTD73:CTH73"/>
    <mergeCell ref="CTJ73:CTN73"/>
    <mergeCell ref="CTP73:CTT73"/>
    <mergeCell ref="CTV73:CTZ73"/>
    <mergeCell ref="CUB73:CUF73"/>
    <mergeCell ref="CUH73:CUL73"/>
    <mergeCell ref="CUN73:CUR73"/>
    <mergeCell ref="CRB73:CRF73"/>
    <mergeCell ref="CRH73:CRL73"/>
    <mergeCell ref="CRN73:CRR73"/>
    <mergeCell ref="CRT73:CRX73"/>
    <mergeCell ref="CRZ73:CSD73"/>
    <mergeCell ref="CSF73:CSJ73"/>
    <mergeCell ref="CSL73:CSP73"/>
    <mergeCell ref="CSR73:CSV73"/>
    <mergeCell ref="DHR73:DHV73"/>
    <mergeCell ref="DHX73:DIB73"/>
    <mergeCell ref="DID73:DIH73"/>
    <mergeCell ref="DIJ73:DIN73"/>
    <mergeCell ref="DIP73:DIT73"/>
    <mergeCell ref="DIV73:DIZ73"/>
    <mergeCell ref="DJB73:DJF73"/>
    <mergeCell ref="DJH73:DJL73"/>
    <mergeCell ref="DFV73:DFZ73"/>
    <mergeCell ref="DGB73:DGF73"/>
    <mergeCell ref="DGH73:DGL73"/>
    <mergeCell ref="DGN73:DGR73"/>
    <mergeCell ref="DGT73:DGX73"/>
    <mergeCell ref="DGZ73:DHD73"/>
    <mergeCell ref="DHF73:DHJ73"/>
    <mergeCell ref="DHL73:DHP73"/>
    <mergeCell ref="DDZ73:DED73"/>
    <mergeCell ref="DEF73:DEJ73"/>
    <mergeCell ref="DEL73:DEP73"/>
    <mergeCell ref="DER73:DEV73"/>
    <mergeCell ref="DEX73:DFB73"/>
    <mergeCell ref="DFD73:DFH73"/>
    <mergeCell ref="DFJ73:DFN73"/>
    <mergeCell ref="DFP73:DFT73"/>
    <mergeCell ref="DCD73:DCH73"/>
    <mergeCell ref="DCJ73:DCN73"/>
    <mergeCell ref="DCP73:DCT73"/>
    <mergeCell ref="DCV73:DCZ73"/>
    <mergeCell ref="DDB73:DDF73"/>
    <mergeCell ref="DDH73:DDL73"/>
    <mergeCell ref="DDN73:DDR73"/>
    <mergeCell ref="DDT73:DDX73"/>
    <mergeCell ref="DAH73:DAL73"/>
    <mergeCell ref="DAN73:DAR73"/>
    <mergeCell ref="DAT73:DAX73"/>
    <mergeCell ref="DAZ73:DBD73"/>
    <mergeCell ref="DBF73:DBJ73"/>
    <mergeCell ref="DBL73:DBP73"/>
    <mergeCell ref="DBR73:DBV73"/>
    <mergeCell ref="DBX73:DCB73"/>
    <mergeCell ref="DQX73:DRB73"/>
    <mergeCell ref="DRD73:DRH73"/>
    <mergeCell ref="DRJ73:DRN73"/>
    <mergeCell ref="DRP73:DRT73"/>
    <mergeCell ref="DRV73:DRZ73"/>
    <mergeCell ref="DSB73:DSF73"/>
    <mergeCell ref="DSH73:DSL73"/>
    <mergeCell ref="DSN73:DSR73"/>
    <mergeCell ref="DPB73:DPF73"/>
    <mergeCell ref="DPH73:DPL73"/>
    <mergeCell ref="DPN73:DPR73"/>
    <mergeCell ref="DPT73:DPX73"/>
    <mergeCell ref="DPZ73:DQD73"/>
    <mergeCell ref="DQF73:DQJ73"/>
    <mergeCell ref="DQL73:DQP73"/>
    <mergeCell ref="DQR73:DQV73"/>
    <mergeCell ref="DNF73:DNJ73"/>
    <mergeCell ref="DNL73:DNP73"/>
    <mergeCell ref="DNR73:DNV73"/>
    <mergeCell ref="DNX73:DOB73"/>
    <mergeCell ref="DOD73:DOH73"/>
    <mergeCell ref="DOJ73:DON73"/>
    <mergeCell ref="DOP73:DOT73"/>
    <mergeCell ref="DOV73:DOZ73"/>
    <mergeCell ref="DLJ73:DLN73"/>
    <mergeCell ref="DLP73:DLT73"/>
    <mergeCell ref="DLV73:DLZ73"/>
    <mergeCell ref="DMB73:DMF73"/>
    <mergeCell ref="DMH73:DML73"/>
    <mergeCell ref="DMN73:DMR73"/>
    <mergeCell ref="DMT73:DMX73"/>
    <mergeCell ref="DMZ73:DND73"/>
    <mergeCell ref="DJN73:DJR73"/>
    <mergeCell ref="DJT73:DJX73"/>
    <mergeCell ref="DJZ73:DKD73"/>
    <mergeCell ref="DKF73:DKJ73"/>
    <mergeCell ref="DKL73:DKP73"/>
    <mergeCell ref="DKR73:DKV73"/>
    <mergeCell ref="DKX73:DLB73"/>
    <mergeCell ref="DLD73:DLH73"/>
    <mergeCell ref="EAD73:EAH73"/>
    <mergeCell ref="EAJ73:EAN73"/>
    <mergeCell ref="EAP73:EAT73"/>
    <mergeCell ref="EAV73:EAZ73"/>
    <mergeCell ref="EBB73:EBF73"/>
    <mergeCell ref="EBH73:EBL73"/>
    <mergeCell ref="EBN73:EBR73"/>
    <mergeCell ref="EBT73:EBX73"/>
    <mergeCell ref="DYH73:DYL73"/>
    <mergeCell ref="DYN73:DYR73"/>
    <mergeCell ref="DYT73:DYX73"/>
    <mergeCell ref="DYZ73:DZD73"/>
    <mergeCell ref="DZF73:DZJ73"/>
    <mergeCell ref="DZL73:DZP73"/>
    <mergeCell ref="DZR73:DZV73"/>
    <mergeCell ref="DZX73:EAB73"/>
    <mergeCell ref="DWL73:DWP73"/>
    <mergeCell ref="DWR73:DWV73"/>
    <mergeCell ref="DWX73:DXB73"/>
    <mergeCell ref="DXD73:DXH73"/>
    <mergeCell ref="DXJ73:DXN73"/>
    <mergeCell ref="DXP73:DXT73"/>
    <mergeCell ref="DXV73:DXZ73"/>
    <mergeCell ref="DYB73:DYF73"/>
    <mergeCell ref="DUP73:DUT73"/>
    <mergeCell ref="DUV73:DUZ73"/>
    <mergeCell ref="DVB73:DVF73"/>
    <mergeCell ref="DVH73:DVL73"/>
    <mergeCell ref="DVN73:DVR73"/>
    <mergeCell ref="DVT73:DVX73"/>
    <mergeCell ref="DVZ73:DWD73"/>
    <mergeCell ref="DWF73:DWJ73"/>
    <mergeCell ref="DST73:DSX73"/>
    <mergeCell ref="DSZ73:DTD73"/>
    <mergeCell ref="DTF73:DTJ73"/>
    <mergeCell ref="DTL73:DTP73"/>
    <mergeCell ref="DTR73:DTV73"/>
    <mergeCell ref="DTX73:DUB73"/>
    <mergeCell ref="DUD73:DUH73"/>
    <mergeCell ref="DUJ73:DUN73"/>
    <mergeCell ref="EJJ73:EJN73"/>
    <mergeCell ref="EJP73:EJT73"/>
    <mergeCell ref="EJV73:EJZ73"/>
    <mergeCell ref="EKB73:EKF73"/>
    <mergeCell ref="EKH73:EKL73"/>
    <mergeCell ref="EKN73:EKR73"/>
    <mergeCell ref="EKT73:EKX73"/>
    <mergeCell ref="EKZ73:ELD73"/>
    <mergeCell ref="EHN73:EHR73"/>
    <mergeCell ref="EHT73:EHX73"/>
    <mergeCell ref="EHZ73:EID73"/>
    <mergeCell ref="EIF73:EIJ73"/>
    <mergeCell ref="EIL73:EIP73"/>
    <mergeCell ref="EIR73:EIV73"/>
    <mergeCell ref="EIX73:EJB73"/>
    <mergeCell ref="EJD73:EJH73"/>
    <mergeCell ref="EFR73:EFV73"/>
    <mergeCell ref="EFX73:EGB73"/>
    <mergeCell ref="EGD73:EGH73"/>
    <mergeCell ref="EGJ73:EGN73"/>
    <mergeCell ref="EGP73:EGT73"/>
    <mergeCell ref="EGV73:EGZ73"/>
    <mergeCell ref="EHB73:EHF73"/>
    <mergeCell ref="EHH73:EHL73"/>
    <mergeCell ref="EDV73:EDZ73"/>
    <mergeCell ref="EEB73:EEF73"/>
    <mergeCell ref="EEH73:EEL73"/>
    <mergeCell ref="EEN73:EER73"/>
    <mergeCell ref="EET73:EEX73"/>
    <mergeCell ref="EEZ73:EFD73"/>
    <mergeCell ref="EFF73:EFJ73"/>
    <mergeCell ref="EFL73:EFP73"/>
    <mergeCell ref="EBZ73:ECD73"/>
    <mergeCell ref="ECF73:ECJ73"/>
    <mergeCell ref="ECL73:ECP73"/>
    <mergeCell ref="ECR73:ECV73"/>
    <mergeCell ref="ECX73:EDB73"/>
    <mergeCell ref="EDD73:EDH73"/>
    <mergeCell ref="EDJ73:EDN73"/>
    <mergeCell ref="EDP73:EDT73"/>
    <mergeCell ref="ESP73:EST73"/>
    <mergeCell ref="ESV73:ESZ73"/>
    <mergeCell ref="ETB73:ETF73"/>
    <mergeCell ref="ETH73:ETL73"/>
    <mergeCell ref="ETN73:ETR73"/>
    <mergeCell ref="ETT73:ETX73"/>
    <mergeCell ref="ETZ73:EUD73"/>
    <mergeCell ref="EUF73:EUJ73"/>
    <mergeCell ref="EQT73:EQX73"/>
    <mergeCell ref="EQZ73:ERD73"/>
    <mergeCell ref="ERF73:ERJ73"/>
    <mergeCell ref="ERL73:ERP73"/>
    <mergeCell ref="ERR73:ERV73"/>
    <mergeCell ref="ERX73:ESB73"/>
    <mergeCell ref="ESD73:ESH73"/>
    <mergeCell ref="ESJ73:ESN73"/>
    <mergeCell ref="EOX73:EPB73"/>
    <mergeCell ref="EPD73:EPH73"/>
    <mergeCell ref="EPJ73:EPN73"/>
    <mergeCell ref="EPP73:EPT73"/>
    <mergeCell ref="EPV73:EPZ73"/>
    <mergeCell ref="EQB73:EQF73"/>
    <mergeCell ref="EQH73:EQL73"/>
    <mergeCell ref="EQN73:EQR73"/>
    <mergeCell ref="ENB73:ENF73"/>
    <mergeCell ref="ENH73:ENL73"/>
    <mergeCell ref="ENN73:ENR73"/>
    <mergeCell ref="ENT73:ENX73"/>
    <mergeCell ref="ENZ73:EOD73"/>
    <mergeCell ref="EOF73:EOJ73"/>
    <mergeCell ref="EOL73:EOP73"/>
    <mergeCell ref="EOR73:EOV73"/>
    <mergeCell ref="ELF73:ELJ73"/>
    <mergeCell ref="ELL73:ELP73"/>
    <mergeCell ref="ELR73:ELV73"/>
    <mergeCell ref="ELX73:EMB73"/>
    <mergeCell ref="EMD73:EMH73"/>
    <mergeCell ref="EMJ73:EMN73"/>
    <mergeCell ref="EMP73:EMT73"/>
    <mergeCell ref="EMV73:EMZ73"/>
    <mergeCell ref="FBV73:FBZ73"/>
    <mergeCell ref="FCB73:FCF73"/>
    <mergeCell ref="FCH73:FCL73"/>
    <mergeCell ref="FCN73:FCR73"/>
    <mergeCell ref="FCT73:FCX73"/>
    <mergeCell ref="FCZ73:FDD73"/>
    <mergeCell ref="FDF73:FDJ73"/>
    <mergeCell ref="FDL73:FDP73"/>
    <mergeCell ref="EZZ73:FAD73"/>
    <mergeCell ref="FAF73:FAJ73"/>
    <mergeCell ref="FAL73:FAP73"/>
    <mergeCell ref="FAR73:FAV73"/>
    <mergeCell ref="FAX73:FBB73"/>
    <mergeCell ref="FBD73:FBH73"/>
    <mergeCell ref="FBJ73:FBN73"/>
    <mergeCell ref="FBP73:FBT73"/>
    <mergeCell ref="EYD73:EYH73"/>
    <mergeCell ref="EYJ73:EYN73"/>
    <mergeCell ref="EYP73:EYT73"/>
    <mergeCell ref="EYV73:EYZ73"/>
    <mergeCell ref="EZB73:EZF73"/>
    <mergeCell ref="EZH73:EZL73"/>
    <mergeCell ref="EZN73:EZR73"/>
    <mergeCell ref="EZT73:EZX73"/>
    <mergeCell ref="EWH73:EWL73"/>
    <mergeCell ref="EWN73:EWR73"/>
    <mergeCell ref="EWT73:EWX73"/>
    <mergeCell ref="EWZ73:EXD73"/>
    <mergeCell ref="EXF73:EXJ73"/>
    <mergeCell ref="EXL73:EXP73"/>
    <mergeCell ref="EXR73:EXV73"/>
    <mergeCell ref="EXX73:EYB73"/>
    <mergeCell ref="EUL73:EUP73"/>
    <mergeCell ref="EUR73:EUV73"/>
    <mergeCell ref="EUX73:EVB73"/>
    <mergeCell ref="EVD73:EVH73"/>
    <mergeCell ref="EVJ73:EVN73"/>
    <mergeCell ref="EVP73:EVT73"/>
    <mergeCell ref="EVV73:EVZ73"/>
    <mergeCell ref="EWB73:EWF73"/>
    <mergeCell ref="FLB73:FLF73"/>
    <mergeCell ref="FLH73:FLL73"/>
    <mergeCell ref="FLN73:FLR73"/>
    <mergeCell ref="FLT73:FLX73"/>
    <mergeCell ref="FLZ73:FMD73"/>
    <mergeCell ref="FMF73:FMJ73"/>
    <mergeCell ref="FML73:FMP73"/>
    <mergeCell ref="FMR73:FMV73"/>
    <mergeCell ref="FJF73:FJJ73"/>
    <mergeCell ref="FJL73:FJP73"/>
    <mergeCell ref="FJR73:FJV73"/>
    <mergeCell ref="FJX73:FKB73"/>
    <mergeCell ref="FKD73:FKH73"/>
    <mergeCell ref="FKJ73:FKN73"/>
    <mergeCell ref="FKP73:FKT73"/>
    <mergeCell ref="FKV73:FKZ73"/>
    <mergeCell ref="FHJ73:FHN73"/>
    <mergeCell ref="FHP73:FHT73"/>
    <mergeCell ref="FHV73:FHZ73"/>
    <mergeCell ref="FIB73:FIF73"/>
    <mergeCell ref="FIH73:FIL73"/>
    <mergeCell ref="FIN73:FIR73"/>
    <mergeCell ref="FIT73:FIX73"/>
    <mergeCell ref="FIZ73:FJD73"/>
    <mergeCell ref="FFN73:FFR73"/>
    <mergeCell ref="FFT73:FFX73"/>
    <mergeCell ref="FFZ73:FGD73"/>
    <mergeCell ref="FGF73:FGJ73"/>
    <mergeCell ref="FGL73:FGP73"/>
    <mergeCell ref="FGR73:FGV73"/>
    <mergeCell ref="FGX73:FHB73"/>
    <mergeCell ref="FHD73:FHH73"/>
    <mergeCell ref="FDR73:FDV73"/>
    <mergeCell ref="FDX73:FEB73"/>
    <mergeCell ref="FED73:FEH73"/>
    <mergeCell ref="FEJ73:FEN73"/>
    <mergeCell ref="FEP73:FET73"/>
    <mergeCell ref="FEV73:FEZ73"/>
    <mergeCell ref="FFB73:FFF73"/>
    <mergeCell ref="FFH73:FFL73"/>
    <mergeCell ref="FUH73:FUL73"/>
    <mergeCell ref="FUN73:FUR73"/>
    <mergeCell ref="FUT73:FUX73"/>
    <mergeCell ref="FUZ73:FVD73"/>
    <mergeCell ref="FVF73:FVJ73"/>
    <mergeCell ref="FVL73:FVP73"/>
    <mergeCell ref="FVR73:FVV73"/>
    <mergeCell ref="FVX73:FWB73"/>
    <mergeCell ref="FSL73:FSP73"/>
    <mergeCell ref="FSR73:FSV73"/>
    <mergeCell ref="FSX73:FTB73"/>
    <mergeCell ref="FTD73:FTH73"/>
    <mergeCell ref="FTJ73:FTN73"/>
    <mergeCell ref="FTP73:FTT73"/>
    <mergeCell ref="FTV73:FTZ73"/>
    <mergeCell ref="FUB73:FUF73"/>
    <mergeCell ref="FQP73:FQT73"/>
    <mergeCell ref="FQV73:FQZ73"/>
    <mergeCell ref="FRB73:FRF73"/>
    <mergeCell ref="FRH73:FRL73"/>
    <mergeCell ref="FRN73:FRR73"/>
    <mergeCell ref="FRT73:FRX73"/>
    <mergeCell ref="FRZ73:FSD73"/>
    <mergeCell ref="FSF73:FSJ73"/>
    <mergeCell ref="FOT73:FOX73"/>
    <mergeCell ref="FOZ73:FPD73"/>
    <mergeCell ref="FPF73:FPJ73"/>
    <mergeCell ref="FPL73:FPP73"/>
    <mergeCell ref="FPR73:FPV73"/>
    <mergeCell ref="FPX73:FQB73"/>
    <mergeCell ref="FQD73:FQH73"/>
    <mergeCell ref="FQJ73:FQN73"/>
    <mergeCell ref="FMX73:FNB73"/>
    <mergeCell ref="FND73:FNH73"/>
    <mergeCell ref="FNJ73:FNN73"/>
    <mergeCell ref="FNP73:FNT73"/>
    <mergeCell ref="FNV73:FNZ73"/>
    <mergeCell ref="FOB73:FOF73"/>
    <mergeCell ref="FOH73:FOL73"/>
    <mergeCell ref="FON73:FOR73"/>
    <mergeCell ref="GDN73:GDR73"/>
    <mergeCell ref="GDT73:GDX73"/>
    <mergeCell ref="GDZ73:GED73"/>
    <mergeCell ref="GEF73:GEJ73"/>
    <mergeCell ref="GEL73:GEP73"/>
    <mergeCell ref="GER73:GEV73"/>
    <mergeCell ref="GEX73:GFB73"/>
    <mergeCell ref="GFD73:GFH73"/>
    <mergeCell ref="GBR73:GBV73"/>
    <mergeCell ref="GBX73:GCB73"/>
    <mergeCell ref="GCD73:GCH73"/>
    <mergeCell ref="GCJ73:GCN73"/>
    <mergeCell ref="GCP73:GCT73"/>
    <mergeCell ref="GCV73:GCZ73"/>
    <mergeCell ref="GDB73:GDF73"/>
    <mergeCell ref="GDH73:GDL73"/>
    <mergeCell ref="FZV73:FZZ73"/>
    <mergeCell ref="GAB73:GAF73"/>
    <mergeCell ref="GAH73:GAL73"/>
    <mergeCell ref="GAN73:GAR73"/>
    <mergeCell ref="GAT73:GAX73"/>
    <mergeCell ref="GAZ73:GBD73"/>
    <mergeCell ref="GBF73:GBJ73"/>
    <mergeCell ref="GBL73:GBP73"/>
    <mergeCell ref="FXZ73:FYD73"/>
    <mergeCell ref="FYF73:FYJ73"/>
    <mergeCell ref="FYL73:FYP73"/>
    <mergeCell ref="FYR73:FYV73"/>
    <mergeCell ref="FYX73:FZB73"/>
    <mergeCell ref="FZD73:FZH73"/>
    <mergeCell ref="FZJ73:FZN73"/>
    <mergeCell ref="FZP73:FZT73"/>
    <mergeCell ref="FWD73:FWH73"/>
    <mergeCell ref="FWJ73:FWN73"/>
    <mergeCell ref="FWP73:FWT73"/>
    <mergeCell ref="FWV73:FWZ73"/>
    <mergeCell ref="FXB73:FXF73"/>
    <mergeCell ref="FXH73:FXL73"/>
    <mergeCell ref="FXN73:FXR73"/>
    <mergeCell ref="FXT73:FXX73"/>
    <mergeCell ref="GMT73:GMX73"/>
    <mergeCell ref="GMZ73:GND73"/>
    <mergeCell ref="GNF73:GNJ73"/>
    <mergeCell ref="GNL73:GNP73"/>
    <mergeCell ref="GNR73:GNV73"/>
    <mergeCell ref="GNX73:GOB73"/>
    <mergeCell ref="GOD73:GOH73"/>
    <mergeCell ref="GOJ73:GON73"/>
    <mergeCell ref="GKX73:GLB73"/>
    <mergeCell ref="GLD73:GLH73"/>
    <mergeCell ref="GLJ73:GLN73"/>
    <mergeCell ref="GLP73:GLT73"/>
    <mergeCell ref="GLV73:GLZ73"/>
    <mergeCell ref="GMB73:GMF73"/>
    <mergeCell ref="GMH73:GML73"/>
    <mergeCell ref="GMN73:GMR73"/>
    <mergeCell ref="GJB73:GJF73"/>
    <mergeCell ref="GJH73:GJL73"/>
    <mergeCell ref="GJN73:GJR73"/>
    <mergeCell ref="GJT73:GJX73"/>
    <mergeCell ref="GJZ73:GKD73"/>
    <mergeCell ref="GKF73:GKJ73"/>
    <mergeCell ref="GKL73:GKP73"/>
    <mergeCell ref="GKR73:GKV73"/>
    <mergeCell ref="GHF73:GHJ73"/>
    <mergeCell ref="GHL73:GHP73"/>
    <mergeCell ref="GHR73:GHV73"/>
    <mergeCell ref="GHX73:GIB73"/>
    <mergeCell ref="GID73:GIH73"/>
    <mergeCell ref="GIJ73:GIN73"/>
    <mergeCell ref="GIP73:GIT73"/>
    <mergeCell ref="GIV73:GIZ73"/>
    <mergeCell ref="GFJ73:GFN73"/>
    <mergeCell ref="GFP73:GFT73"/>
    <mergeCell ref="GFV73:GFZ73"/>
    <mergeCell ref="GGB73:GGF73"/>
    <mergeCell ref="GGH73:GGL73"/>
    <mergeCell ref="GGN73:GGR73"/>
    <mergeCell ref="GGT73:GGX73"/>
    <mergeCell ref="GGZ73:GHD73"/>
    <mergeCell ref="GVZ73:GWD73"/>
    <mergeCell ref="GWF73:GWJ73"/>
    <mergeCell ref="GWL73:GWP73"/>
    <mergeCell ref="GWR73:GWV73"/>
    <mergeCell ref="GWX73:GXB73"/>
    <mergeCell ref="GXD73:GXH73"/>
    <mergeCell ref="GXJ73:GXN73"/>
    <mergeCell ref="GXP73:GXT73"/>
    <mergeCell ref="GUD73:GUH73"/>
    <mergeCell ref="GUJ73:GUN73"/>
    <mergeCell ref="GUP73:GUT73"/>
    <mergeCell ref="GUV73:GUZ73"/>
    <mergeCell ref="GVB73:GVF73"/>
    <mergeCell ref="GVH73:GVL73"/>
    <mergeCell ref="GVN73:GVR73"/>
    <mergeCell ref="GVT73:GVX73"/>
    <mergeCell ref="GSH73:GSL73"/>
    <mergeCell ref="GSN73:GSR73"/>
    <mergeCell ref="GST73:GSX73"/>
    <mergeCell ref="GSZ73:GTD73"/>
    <mergeCell ref="GTF73:GTJ73"/>
    <mergeCell ref="GTL73:GTP73"/>
    <mergeCell ref="GTR73:GTV73"/>
    <mergeCell ref="GTX73:GUB73"/>
    <mergeCell ref="GQL73:GQP73"/>
    <mergeCell ref="GQR73:GQV73"/>
    <mergeCell ref="GQX73:GRB73"/>
    <mergeCell ref="GRD73:GRH73"/>
    <mergeCell ref="GRJ73:GRN73"/>
    <mergeCell ref="GRP73:GRT73"/>
    <mergeCell ref="GRV73:GRZ73"/>
    <mergeCell ref="GSB73:GSF73"/>
    <mergeCell ref="GOP73:GOT73"/>
    <mergeCell ref="GOV73:GOZ73"/>
    <mergeCell ref="GPB73:GPF73"/>
    <mergeCell ref="GPH73:GPL73"/>
    <mergeCell ref="GPN73:GPR73"/>
    <mergeCell ref="GPT73:GPX73"/>
    <mergeCell ref="GPZ73:GQD73"/>
    <mergeCell ref="GQF73:GQJ73"/>
    <mergeCell ref="HFF73:HFJ73"/>
    <mergeCell ref="HFL73:HFP73"/>
    <mergeCell ref="HFR73:HFV73"/>
    <mergeCell ref="HFX73:HGB73"/>
    <mergeCell ref="HGD73:HGH73"/>
    <mergeCell ref="HGJ73:HGN73"/>
    <mergeCell ref="HGP73:HGT73"/>
    <mergeCell ref="HGV73:HGZ73"/>
    <mergeCell ref="HDJ73:HDN73"/>
    <mergeCell ref="HDP73:HDT73"/>
    <mergeCell ref="HDV73:HDZ73"/>
    <mergeCell ref="HEB73:HEF73"/>
    <mergeCell ref="HEH73:HEL73"/>
    <mergeCell ref="HEN73:HER73"/>
    <mergeCell ref="HET73:HEX73"/>
    <mergeCell ref="HEZ73:HFD73"/>
    <mergeCell ref="HBN73:HBR73"/>
    <mergeCell ref="HBT73:HBX73"/>
    <mergeCell ref="HBZ73:HCD73"/>
    <mergeCell ref="HCF73:HCJ73"/>
    <mergeCell ref="HCL73:HCP73"/>
    <mergeCell ref="HCR73:HCV73"/>
    <mergeCell ref="HCX73:HDB73"/>
    <mergeCell ref="HDD73:HDH73"/>
    <mergeCell ref="GZR73:GZV73"/>
    <mergeCell ref="GZX73:HAB73"/>
    <mergeCell ref="HAD73:HAH73"/>
    <mergeCell ref="HAJ73:HAN73"/>
    <mergeCell ref="HAP73:HAT73"/>
    <mergeCell ref="HAV73:HAZ73"/>
    <mergeCell ref="HBB73:HBF73"/>
    <mergeCell ref="HBH73:HBL73"/>
    <mergeCell ref="GXV73:GXZ73"/>
    <mergeCell ref="GYB73:GYF73"/>
    <mergeCell ref="GYH73:GYL73"/>
    <mergeCell ref="GYN73:GYR73"/>
    <mergeCell ref="GYT73:GYX73"/>
    <mergeCell ref="GYZ73:GZD73"/>
    <mergeCell ref="GZF73:GZJ73"/>
    <mergeCell ref="GZL73:GZP73"/>
    <mergeCell ref="HOL73:HOP73"/>
    <mergeCell ref="HOR73:HOV73"/>
    <mergeCell ref="HOX73:HPB73"/>
    <mergeCell ref="HPD73:HPH73"/>
    <mergeCell ref="HPJ73:HPN73"/>
    <mergeCell ref="HPP73:HPT73"/>
    <mergeCell ref="HPV73:HPZ73"/>
    <mergeCell ref="HQB73:HQF73"/>
    <mergeCell ref="HMP73:HMT73"/>
    <mergeCell ref="HMV73:HMZ73"/>
    <mergeCell ref="HNB73:HNF73"/>
    <mergeCell ref="HNH73:HNL73"/>
    <mergeCell ref="HNN73:HNR73"/>
    <mergeCell ref="HNT73:HNX73"/>
    <mergeCell ref="HNZ73:HOD73"/>
    <mergeCell ref="HOF73:HOJ73"/>
    <mergeCell ref="HKT73:HKX73"/>
    <mergeCell ref="HKZ73:HLD73"/>
    <mergeCell ref="HLF73:HLJ73"/>
    <mergeCell ref="HLL73:HLP73"/>
    <mergeCell ref="HLR73:HLV73"/>
    <mergeCell ref="HLX73:HMB73"/>
    <mergeCell ref="HMD73:HMH73"/>
    <mergeCell ref="HMJ73:HMN73"/>
    <mergeCell ref="HIX73:HJB73"/>
    <mergeCell ref="HJD73:HJH73"/>
    <mergeCell ref="HJJ73:HJN73"/>
    <mergeCell ref="HJP73:HJT73"/>
    <mergeCell ref="HJV73:HJZ73"/>
    <mergeCell ref="HKB73:HKF73"/>
    <mergeCell ref="HKH73:HKL73"/>
    <mergeCell ref="HKN73:HKR73"/>
    <mergeCell ref="HHB73:HHF73"/>
    <mergeCell ref="HHH73:HHL73"/>
    <mergeCell ref="HHN73:HHR73"/>
    <mergeCell ref="HHT73:HHX73"/>
    <mergeCell ref="HHZ73:HID73"/>
    <mergeCell ref="HIF73:HIJ73"/>
    <mergeCell ref="HIL73:HIP73"/>
    <mergeCell ref="HIR73:HIV73"/>
    <mergeCell ref="HXR73:HXV73"/>
    <mergeCell ref="HXX73:HYB73"/>
    <mergeCell ref="HYD73:HYH73"/>
    <mergeCell ref="HYJ73:HYN73"/>
    <mergeCell ref="HYP73:HYT73"/>
    <mergeCell ref="HYV73:HYZ73"/>
    <mergeCell ref="HZB73:HZF73"/>
    <mergeCell ref="HZH73:HZL73"/>
    <mergeCell ref="HVV73:HVZ73"/>
    <mergeCell ref="HWB73:HWF73"/>
    <mergeCell ref="HWH73:HWL73"/>
    <mergeCell ref="HWN73:HWR73"/>
    <mergeCell ref="HWT73:HWX73"/>
    <mergeCell ref="HWZ73:HXD73"/>
    <mergeCell ref="HXF73:HXJ73"/>
    <mergeCell ref="HXL73:HXP73"/>
    <mergeCell ref="HTZ73:HUD73"/>
    <mergeCell ref="HUF73:HUJ73"/>
    <mergeCell ref="HUL73:HUP73"/>
    <mergeCell ref="HUR73:HUV73"/>
    <mergeCell ref="HUX73:HVB73"/>
    <mergeCell ref="HVD73:HVH73"/>
    <mergeCell ref="HVJ73:HVN73"/>
    <mergeCell ref="HVP73:HVT73"/>
    <mergeCell ref="HSD73:HSH73"/>
    <mergeCell ref="HSJ73:HSN73"/>
    <mergeCell ref="HSP73:HST73"/>
    <mergeCell ref="HSV73:HSZ73"/>
    <mergeCell ref="HTB73:HTF73"/>
    <mergeCell ref="HTH73:HTL73"/>
    <mergeCell ref="HTN73:HTR73"/>
    <mergeCell ref="HTT73:HTX73"/>
    <mergeCell ref="HQH73:HQL73"/>
    <mergeCell ref="HQN73:HQR73"/>
    <mergeCell ref="HQT73:HQX73"/>
    <mergeCell ref="HQZ73:HRD73"/>
    <mergeCell ref="HRF73:HRJ73"/>
    <mergeCell ref="HRL73:HRP73"/>
    <mergeCell ref="HRR73:HRV73"/>
    <mergeCell ref="HRX73:HSB73"/>
    <mergeCell ref="IGX73:IHB73"/>
    <mergeCell ref="IHD73:IHH73"/>
    <mergeCell ref="IHJ73:IHN73"/>
    <mergeCell ref="IHP73:IHT73"/>
    <mergeCell ref="IHV73:IHZ73"/>
    <mergeCell ref="IIB73:IIF73"/>
    <mergeCell ref="IIH73:IIL73"/>
    <mergeCell ref="IIN73:IIR73"/>
    <mergeCell ref="IFB73:IFF73"/>
    <mergeCell ref="IFH73:IFL73"/>
    <mergeCell ref="IFN73:IFR73"/>
    <mergeCell ref="IFT73:IFX73"/>
    <mergeCell ref="IFZ73:IGD73"/>
    <mergeCell ref="IGF73:IGJ73"/>
    <mergeCell ref="IGL73:IGP73"/>
    <mergeCell ref="IGR73:IGV73"/>
    <mergeCell ref="IDF73:IDJ73"/>
    <mergeCell ref="IDL73:IDP73"/>
    <mergeCell ref="IDR73:IDV73"/>
    <mergeCell ref="IDX73:IEB73"/>
    <mergeCell ref="IED73:IEH73"/>
    <mergeCell ref="IEJ73:IEN73"/>
    <mergeCell ref="IEP73:IET73"/>
    <mergeCell ref="IEV73:IEZ73"/>
    <mergeCell ref="IBJ73:IBN73"/>
    <mergeCell ref="IBP73:IBT73"/>
    <mergeCell ref="IBV73:IBZ73"/>
    <mergeCell ref="ICB73:ICF73"/>
    <mergeCell ref="ICH73:ICL73"/>
    <mergeCell ref="ICN73:ICR73"/>
    <mergeCell ref="ICT73:ICX73"/>
    <mergeCell ref="ICZ73:IDD73"/>
    <mergeCell ref="HZN73:HZR73"/>
    <mergeCell ref="HZT73:HZX73"/>
    <mergeCell ref="HZZ73:IAD73"/>
    <mergeCell ref="IAF73:IAJ73"/>
    <mergeCell ref="IAL73:IAP73"/>
    <mergeCell ref="IAR73:IAV73"/>
    <mergeCell ref="IAX73:IBB73"/>
    <mergeCell ref="IBD73:IBH73"/>
    <mergeCell ref="IQD73:IQH73"/>
    <mergeCell ref="IQJ73:IQN73"/>
    <mergeCell ref="IQP73:IQT73"/>
    <mergeCell ref="IQV73:IQZ73"/>
    <mergeCell ref="IRB73:IRF73"/>
    <mergeCell ref="IRH73:IRL73"/>
    <mergeCell ref="IRN73:IRR73"/>
    <mergeCell ref="IRT73:IRX73"/>
    <mergeCell ref="IOH73:IOL73"/>
    <mergeCell ref="ION73:IOR73"/>
    <mergeCell ref="IOT73:IOX73"/>
    <mergeCell ref="IOZ73:IPD73"/>
    <mergeCell ref="IPF73:IPJ73"/>
    <mergeCell ref="IPL73:IPP73"/>
    <mergeCell ref="IPR73:IPV73"/>
    <mergeCell ref="IPX73:IQB73"/>
    <mergeCell ref="IML73:IMP73"/>
    <mergeCell ref="IMR73:IMV73"/>
    <mergeCell ref="IMX73:INB73"/>
    <mergeCell ref="IND73:INH73"/>
    <mergeCell ref="INJ73:INN73"/>
    <mergeCell ref="INP73:INT73"/>
    <mergeCell ref="INV73:INZ73"/>
    <mergeCell ref="IOB73:IOF73"/>
    <mergeCell ref="IKP73:IKT73"/>
    <mergeCell ref="IKV73:IKZ73"/>
    <mergeCell ref="ILB73:ILF73"/>
    <mergeCell ref="ILH73:ILL73"/>
    <mergeCell ref="ILN73:ILR73"/>
    <mergeCell ref="ILT73:ILX73"/>
    <mergeCell ref="ILZ73:IMD73"/>
    <mergeCell ref="IMF73:IMJ73"/>
    <mergeCell ref="IIT73:IIX73"/>
    <mergeCell ref="IIZ73:IJD73"/>
    <mergeCell ref="IJF73:IJJ73"/>
    <mergeCell ref="IJL73:IJP73"/>
    <mergeCell ref="IJR73:IJV73"/>
    <mergeCell ref="IJX73:IKB73"/>
    <mergeCell ref="IKD73:IKH73"/>
    <mergeCell ref="IKJ73:IKN73"/>
    <mergeCell ref="IZJ73:IZN73"/>
    <mergeCell ref="IZP73:IZT73"/>
    <mergeCell ref="IZV73:IZZ73"/>
    <mergeCell ref="JAB73:JAF73"/>
    <mergeCell ref="JAH73:JAL73"/>
    <mergeCell ref="JAN73:JAR73"/>
    <mergeCell ref="JAT73:JAX73"/>
    <mergeCell ref="JAZ73:JBD73"/>
    <mergeCell ref="IXN73:IXR73"/>
    <mergeCell ref="IXT73:IXX73"/>
    <mergeCell ref="IXZ73:IYD73"/>
    <mergeCell ref="IYF73:IYJ73"/>
    <mergeCell ref="IYL73:IYP73"/>
    <mergeCell ref="IYR73:IYV73"/>
    <mergeCell ref="IYX73:IZB73"/>
    <mergeCell ref="IZD73:IZH73"/>
    <mergeCell ref="IVR73:IVV73"/>
    <mergeCell ref="IVX73:IWB73"/>
    <mergeCell ref="IWD73:IWH73"/>
    <mergeCell ref="IWJ73:IWN73"/>
    <mergeCell ref="IWP73:IWT73"/>
    <mergeCell ref="IWV73:IWZ73"/>
    <mergeCell ref="IXB73:IXF73"/>
    <mergeCell ref="IXH73:IXL73"/>
    <mergeCell ref="ITV73:ITZ73"/>
    <mergeCell ref="IUB73:IUF73"/>
    <mergeCell ref="IUH73:IUL73"/>
    <mergeCell ref="IUN73:IUR73"/>
    <mergeCell ref="IUT73:IUX73"/>
    <mergeCell ref="IUZ73:IVD73"/>
    <mergeCell ref="IVF73:IVJ73"/>
    <mergeCell ref="IVL73:IVP73"/>
    <mergeCell ref="IRZ73:ISD73"/>
    <mergeCell ref="ISF73:ISJ73"/>
    <mergeCell ref="ISL73:ISP73"/>
    <mergeCell ref="ISR73:ISV73"/>
    <mergeCell ref="ISX73:ITB73"/>
    <mergeCell ref="ITD73:ITH73"/>
    <mergeCell ref="ITJ73:ITN73"/>
    <mergeCell ref="ITP73:ITT73"/>
    <mergeCell ref="JIP73:JIT73"/>
    <mergeCell ref="JIV73:JIZ73"/>
    <mergeCell ref="JJB73:JJF73"/>
    <mergeCell ref="JJH73:JJL73"/>
    <mergeCell ref="JJN73:JJR73"/>
    <mergeCell ref="JJT73:JJX73"/>
    <mergeCell ref="JJZ73:JKD73"/>
    <mergeCell ref="JKF73:JKJ73"/>
    <mergeCell ref="JGT73:JGX73"/>
    <mergeCell ref="JGZ73:JHD73"/>
    <mergeCell ref="JHF73:JHJ73"/>
    <mergeCell ref="JHL73:JHP73"/>
    <mergeCell ref="JHR73:JHV73"/>
    <mergeCell ref="JHX73:JIB73"/>
    <mergeCell ref="JID73:JIH73"/>
    <mergeCell ref="JIJ73:JIN73"/>
    <mergeCell ref="JEX73:JFB73"/>
    <mergeCell ref="JFD73:JFH73"/>
    <mergeCell ref="JFJ73:JFN73"/>
    <mergeCell ref="JFP73:JFT73"/>
    <mergeCell ref="JFV73:JFZ73"/>
    <mergeCell ref="JGB73:JGF73"/>
    <mergeCell ref="JGH73:JGL73"/>
    <mergeCell ref="JGN73:JGR73"/>
    <mergeCell ref="JDB73:JDF73"/>
    <mergeCell ref="JDH73:JDL73"/>
    <mergeCell ref="JDN73:JDR73"/>
    <mergeCell ref="JDT73:JDX73"/>
    <mergeCell ref="JDZ73:JED73"/>
    <mergeCell ref="JEF73:JEJ73"/>
    <mergeCell ref="JEL73:JEP73"/>
    <mergeCell ref="JER73:JEV73"/>
    <mergeCell ref="JBF73:JBJ73"/>
    <mergeCell ref="JBL73:JBP73"/>
    <mergeCell ref="JBR73:JBV73"/>
    <mergeCell ref="JBX73:JCB73"/>
    <mergeCell ref="JCD73:JCH73"/>
    <mergeCell ref="JCJ73:JCN73"/>
    <mergeCell ref="JCP73:JCT73"/>
    <mergeCell ref="JCV73:JCZ73"/>
    <mergeCell ref="JRV73:JRZ73"/>
    <mergeCell ref="JSB73:JSF73"/>
    <mergeCell ref="JSH73:JSL73"/>
    <mergeCell ref="JSN73:JSR73"/>
    <mergeCell ref="JST73:JSX73"/>
    <mergeCell ref="JSZ73:JTD73"/>
    <mergeCell ref="JTF73:JTJ73"/>
    <mergeCell ref="JTL73:JTP73"/>
    <mergeCell ref="JPZ73:JQD73"/>
    <mergeCell ref="JQF73:JQJ73"/>
    <mergeCell ref="JQL73:JQP73"/>
    <mergeCell ref="JQR73:JQV73"/>
    <mergeCell ref="JQX73:JRB73"/>
    <mergeCell ref="JRD73:JRH73"/>
    <mergeCell ref="JRJ73:JRN73"/>
    <mergeCell ref="JRP73:JRT73"/>
    <mergeCell ref="JOD73:JOH73"/>
    <mergeCell ref="JOJ73:JON73"/>
    <mergeCell ref="JOP73:JOT73"/>
    <mergeCell ref="JOV73:JOZ73"/>
    <mergeCell ref="JPB73:JPF73"/>
    <mergeCell ref="JPH73:JPL73"/>
    <mergeCell ref="JPN73:JPR73"/>
    <mergeCell ref="JPT73:JPX73"/>
    <mergeCell ref="JMH73:JML73"/>
    <mergeCell ref="JMN73:JMR73"/>
    <mergeCell ref="JMT73:JMX73"/>
    <mergeCell ref="JMZ73:JND73"/>
    <mergeCell ref="JNF73:JNJ73"/>
    <mergeCell ref="JNL73:JNP73"/>
    <mergeCell ref="JNR73:JNV73"/>
    <mergeCell ref="JNX73:JOB73"/>
    <mergeCell ref="JKL73:JKP73"/>
    <mergeCell ref="JKR73:JKV73"/>
    <mergeCell ref="JKX73:JLB73"/>
    <mergeCell ref="JLD73:JLH73"/>
    <mergeCell ref="JLJ73:JLN73"/>
    <mergeCell ref="JLP73:JLT73"/>
    <mergeCell ref="JLV73:JLZ73"/>
    <mergeCell ref="JMB73:JMF73"/>
    <mergeCell ref="KBB73:KBF73"/>
    <mergeCell ref="KBH73:KBL73"/>
    <mergeCell ref="KBN73:KBR73"/>
    <mergeCell ref="KBT73:KBX73"/>
    <mergeCell ref="KBZ73:KCD73"/>
    <mergeCell ref="KCF73:KCJ73"/>
    <mergeCell ref="KCL73:KCP73"/>
    <mergeCell ref="KCR73:KCV73"/>
    <mergeCell ref="JZF73:JZJ73"/>
    <mergeCell ref="JZL73:JZP73"/>
    <mergeCell ref="JZR73:JZV73"/>
    <mergeCell ref="JZX73:KAB73"/>
    <mergeCell ref="KAD73:KAH73"/>
    <mergeCell ref="KAJ73:KAN73"/>
    <mergeCell ref="KAP73:KAT73"/>
    <mergeCell ref="KAV73:KAZ73"/>
    <mergeCell ref="JXJ73:JXN73"/>
    <mergeCell ref="JXP73:JXT73"/>
    <mergeCell ref="JXV73:JXZ73"/>
    <mergeCell ref="JYB73:JYF73"/>
    <mergeCell ref="JYH73:JYL73"/>
    <mergeCell ref="JYN73:JYR73"/>
    <mergeCell ref="JYT73:JYX73"/>
    <mergeCell ref="JYZ73:JZD73"/>
    <mergeCell ref="JVN73:JVR73"/>
    <mergeCell ref="JVT73:JVX73"/>
    <mergeCell ref="JVZ73:JWD73"/>
    <mergeCell ref="JWF73:JWJ73"/>
    <mergeCell ref="JWL73:JWP73"/>
    <mergeCell ref="JWR73:JWV73"/>
    <mergeCell ref="JWX73:JXB73"/>
    <mergeCell ref="JXD73:JXH73"/>
    <mergeCell ref="JTR73:JTV73"/>
    <mergeCell ref="JTX73:JUB73"/>
    <mergeCell ref="JUD73:JUH73"/>
    <mergeCell ref="JUJ73:JUN73"/>
    <mergeCell ref="JUP73:JUT73"/>
    <mergeCell ref="JUV73:JUZ73"/>
    <mergeCell ref="JVB73:JVF73"/>
    <mergeCell ref="JVH73:JVL73"/>
    <mergeCell ref="KKH73:KKL73"/>
    <mergeCell ref="KKN73:KKR73"/>
    <mergeCell ref="KKT73:KKX73"/>
    <mergeCell ref="KKZ73:KLD73"/>
    <mergeCell ref="KLF73:KLJ73"/>
    <mergeCell ref="KLL73:KLP73"/>
    <mergeCell ref="KLR73:KLV73"/>
    <mergeCell ref="KLX73:KMB73"/>
    <mergeCell ref="KIL73:KIP73"/>
    <mergeCell ref="KIR73:KIV73"/>
    <mergeCell ref="KIX73:KJB73"/>
    <mergeCell ref="KJD73:KJH73"/>
    <mergeCell ref="KJJ73:KJN73"/>
    <mergeCell ref="KJP73:KJT73"/>
    <mergeCell ref="KJV73:KJZ73"/>
    <mergeCell ref="KKB73:KKF73"/>
    <mergeCell ref="KGP73:KGT73"/>
    <mergeCell ref="KGV73:KGZ73"/>
    <mergeCell ref="KHB73:KHF73"/>
    <mergeCell ref="KHH73:KHL73"/>
    <mergeCell ref="KHN73:KHR73"/>
    <mergeCell ref="KHT73:KHX73"/>
    <mergeCell ref="KHZ73:KID73"/>
    <mergeCell ref="KIF73:KIJ73"/>
    <mergeCell ref="KET73:KEX73"/>
    <mergeCell ref="KEZ73:KFD73"/>
    <mergeCell ref="KFF73:KFJ73"/>
    <mergeCell ref="KFL73:KFP73"/>
    <mergeCell ref="KFR73:KFV73"/>
    <mergeCell ref="KFX73:KGB73"/>
    <mergeCell ref="KGD73:KGH73"/>
    <mergeCell ref="KGJ73:KGN73"/>
    <mergeCell ref="KCX73:KDB73"/>
    <mergeCell ref="KDD73:KDH73"/>
    <mergeCell ref="KDJ73:KDN73"/>
    <mergeCell ref="KDP73:KDT73"/>
    <mergeCell ref="KDV73:KDZ73"/>
    <mergeCell ref="KEB73:KEF73"/>
    <mergeCell ref="KEH73:KEL73"/>
    <mergeCell ref="KEN73:KER73"/>
    <mergeCell ref="KTN73:KTR73"/>
    <mergeCell ref="KTT73:KTX73"/>
    <mergeCell ref="KTZ73:KUD73"/>
    <mergeCell ref="KUF73:KUJ73"/>
    <mergeCell ref="KUL73:KUP73"/>
    <mergeCell ref="KUR73:KUV73"/>
    <mergeCell ref="KUX73:KVB73"/>
    <mergeCell ref="KVD73:KVH73"/>
    <mergeCell ref="KRR73:KRV73"/>
    <mergeCell ref="KRX73:KSB73"/>
    <mergeCell ref="KSD73:KSH73"/>
    <mergeCell ref="KSJ73:KSN73"/>
    <mergeCell ref="KSP73:KST73"/>
    <mergeCell ref="KSV73:KSZ73"/>
    <mergeCell ref="KTB73:KTF73"/>
    <mergeCell ref="KTH73:KTL73"/>
    <mergeCell ref="KPV73:KPZ73"/>
    <mergeCell ref="KQB73:KQF73"/>
    <mergeCell ref="KQH73:KQL73"/>
    <mergeCell ref="KQN73:KQR73"/>
    <mergeCell ref="KQT73:KQX73"/>
    <mergeCell ref="KQZ73:KRD73"/>
    <mergeCell ref="KRF73:KRJ73"/>
    <mergeCell ref="KRL73:KRP73"/>
    <mergeCell ref="KNZ73:KOD73"/>
    <mergeCell ref="KOF73:KOJ73"/>
    <mergeCell ref="KOL73:KOP73"/>
    <mergeCell ref="KOR73:KOV73"/>
    <mergeCell ref="KOX73:KPB73"/>
    <mergeCell ref="KPD73:KPH73"/>
    <mergeCell ref="KPJ73:KPN73"/>
    <mergeCell ref="KPP73:KPT73"/>
    <mergeCell ref="KMD73:KMH73"/>
    <mergeCell ref="KMJ73:KMN73"/>
    <mergeCell ref="KMP73:KMT73"/>
    <mergeCell ref="KMV73:KMZ73"/>
    <mergeCell ref="KNB73:KNF73"/>
    <mergeCell ref="KNH73:KNL73"/>
    <mergeCell ref="KNN73:KNR73"/>
    <mergeCell ref="KNT73:KNX73"/>
    <mergeCell ref="LCT73:LCX73"/>
    <mergeCell ref="LCZ73:LDD73"/>
    <mergeCell ref="LDF73:LDJ73"/>
    <mergeCell ref="LDL73:LDP73"/>
    <mergeCell ref="LDR73:LDV73"/>
    <mergeCell ref="LDX73:LEB73"/>
    <mergeCell ref="LED73:LEH73"/>
    <mergeCell ref="LEJ73:LEN73"/>
    <mergeCell ref="LAX73:LBB73"/>
    <mergeCell ref="LBD73:LBH73"/>
    <mergeCell ref="LBJ73:LBN73"/>
    <mergeCell ref="LBP73:LBT73"/>
    <mergeCell ref="LBV73:LBZ73"/>
    <mergeCell ref="LCB73:LCF73"/>
    <mergeCell ref="LCH73:LCL73"/>
    <mergeCell ref="LCN73:LCR73"/>
    <mergeCell ref="KZB73:KZF73"/>
    <mergeCell ref="KZH73:KZL73"/>
    <mergeCell ref="KZN73:KZR73"/>
    <mergeCell ref="KZT73:KZX73"/>
    <mergeCell ref="KZZ73:LAD73"/>
    <mergeCell ref="LAF73:LAJ73"/>
    <mergeCell ref="LAL73:LAP73"/>
    <mergeCell ref="LAR73:LAV73"/>
    <mergeCell ref="KXF73:KXJ73"/>
    <mergeCell ref="KXL73:KXP73"/>
    <mergeCell ref="KXR73:KXV73"/>
    <mergeCell ref="KXX73:KYB73"/>
    <mergeCell ref="KYD73:KYH73"/>
    <mergeCell ref="KYJ73:KYN73"/>
    <mergeCell ref="KYP73:KYT73"/>
    <mergeCell ref="KYV73:KYZ73"/>
    <mergeCell ref="KVJ73:KVN73"/>
    <mergeCell ref="KVP73:KVT73"/>
    <mergeCell ref="KVV73:KVZ73"/>
    <mergeCell ref="KWB73:KWF73"/>
    <mergeCell ref="KWH73:KWL73"/>
    <mergeCell ref="KWN73:KWR73"/>
    <mergeCell ref="KWT73:KWX73"/>
    <mergeCell ref="KWZ73:KXD73"/>
    <mergeCell ref="LLZ73:LMD73"/>
    <mergeCell ref="LMF73:LMJ73"/>
    <mergeCell ref="LML73:LMP73"/>
    <mergeCell ref="LMR73:LMV73"/>
    <mergeCell ref="LMX73:LNB73"/>
    <mergeCell ref="LND73:LNH73"/>
    <mergeCell ref="LNJ73:LNN73"/>
    <mergeCell ref="LNP73:LNT73"/>
    <mergeCell ref="LKD73:LKH73"/>
    <mergeCell ref="LKJ73:LKN73"/>
    <mergeCell ref="LKP73:LKT73"/>
    <mergeCell ref="LKV73:LKZ73"/>
    <mergeCell ref="LLB73:LLF73"/>
    <mergeCell ref="LLH73:LLL73"/>
    <mergeCell ref="LLN73:LLR73"/>
    <mergeCell ref="LLT73:LLX73"/>
    <mergeCell ref="LIH73:LIL73"/>
    <mergeCell ref="LIN73:LIR73"/>
    <mergeCell ref="LIT73:LIX73"/>
    <mergeCell ref="LIZ73:LJD73"/>
    <mergeCell ref="LJF73:LJJ73"/>
    <mergeCell ref="LJL73:LJP73"/>
    <mergeCell ref="LJR73:LJV73"/>
    <mergeCell ref="LJX73:LKB73"/>
    <mergeCell ref="LGL73:LGP73"/>
    <mergeCell ref="LGR73:LGV73"/>
    <mergeCell ref="LGX73:LHB73"/>
    <mergeCell ref="LHD73:LHH73"/>
    <mergeCell ref="LHJ73:LHN73"/>
    <mergeCell ref="LHP73:LHT73"/>
    <mergeCell ref="LHV73:LHZ73"/>
    <mergeCell ref="LIB73:LIF73"/>
    <mergeCell ref="LEP73:LET73"/>
    <mergeCell ref="LEV73:LEZ73"/>
    <mergeCell ref="LFB73:LFF73"/>
    <mergeCell ref="LFH73:LFL73"/>
    <mergeCell ref="LFN73:LFR73"/>
    <mergeCell ref="LFT73:LFX73"/>
    <mergeCell ref="LFZ73:LGD73"/>
    <mergeCell ref="LGF73:LGJ73"/>
    <mergeCell ref="LVF73:LVJ73"/>
    <mergeCell ref="LVL73:LVP73"/>
    <mergeCell ref="LVR73:LVV73"/>
    <mergeCell ref="LVX73:LWB73"/>
    <mergeCell ref="LWD73:LWH73"/>
    <mergeCell ref="LWJ73:LWN73"/>
    <mergeCell ref="LWP73:LWT73"/>
    <mergeCell ref="LWV73:LWZ73"/>
    <mergeCell ref="LTJ73:LTN73"/>
    <mergeCell ref="LTP73:LTT73"/>
    <mergeCell ref="LTV73:LTZ73"/>
    <mergeCell ref="LUB73:LUF73"/>
    <mergeCell ref="LUH73:LUL73"/>
    <mergeCell ref="LUN73:LUR73"/>
    <mergeCell ref="LUT73:LUX73"/>
    <mergeCell ref="LUZ73:LVD73"/>
    <mergeCell ref="LRN73:LRR73"/>
    <mergeCell ref="LRT73:LRX73"/>
    <mergeCell ref="LRZ73:LSD73"/>
    <mergeCell ref="LSF73:LSJ73"/>
    <mergeCell ref="LSL73:LSP73"/>
    <mergeCell ref="LSR73:LSV73"/>
    <mergeCell ref="LSX73:LTB73"/>
    <mergeCell ref="LTD73:LTH73"/>
    <mergeCell ref="LPR73:LPV73"/>
    <mergeCell ref="LPX73:LQB73"/>
    <mergeCell ref="LQD73:LQH73"/>
    <mergeCell ref="LQJ73:LQN73"/>
    <mergeCell ref="LQP73:LQT73"/>
    <mergeCell ref="LQV73:LQZ73"/>
    <mergeCell ref="LRB73:LRF73"/>
    <mergeCell ref="LRH73:LRL73"/>
    <mergeCell ref="LNV73:LNZ73"/>
    <mergeCell ref="LOB73:LOF73"/>
    <mergeCell ref="LOH73:LOL73"/>
    <mergeCell ref="LON73:LOR73"/>
    <mergeCell ref="LOT73:LOX73"/>
    <mergeCell ref="LOZ73:LPD73"/>
    <mergeCell ref="LPF73:LPJ73"/>
    <mergeCell ref="LPL73:LPP73"/>
    <mergeCell ref="MEL73:MEP73"/>
    <mergeCell ref="MER73:MEV73"/>
    <mergeCell ref="MEX73:MFB73"/>
    <mergeCell ref="MFD73:MFH73"/>
    <mergeCell ref="MFJ73:MFN73"/>
    <mergeCell ref="MFP73:MFT73"/>
    <mergeCell ref="MFV73:MFZ73"/>
    <mergeCell ref="MGB73:MGF73"/>
    <mergeCell ref="MCP73:MCT73"/>
    <mergeCell ref="MCV73:MCZ73"/>
    <mergeCell ref="MDB73:MDF73"/>
    <mergeCell ref="MDH73:MDL73"/>
    <mergeCell ref="MDN73:MDR73"/>
    <mergeCell ref="MDT73:MDX73"/>
    <mergeCell ref="MDZ73:MED73"/>
    <mergeCell ref="MEF73:MEJ73"/>
    <mergeCell ref="MAT73:MAX73"/>
    <mergeCell ref="MAZ73:MBD73"/>
    <mergeCell ref="MBF73:MBJ73"/>
    <mergeCell ref="MBL73:MBP73"/>
    <mergeCell ref="MBR73:MBV73"/>
    <mergeCell ref="MBX73:MCB73"/>
    <mergeCell ref="MCD73:MCH73"/>
    <mergeCell ref="MCJ73:MCN73"/>
    <mergeCell ref="LYX73:LZB73"/>
    <mergeCell ref="LZD73:LZH73"/>
    <mergeCell ref="LZJ73:LZN73"/>
    <mergeCell ref="LZP73:LZT73"/>
    <mergeCell ref="LZV73:LZZ73"/>
    <mergeCell ref="MAB73:MAF73"/>
    <mergeCell ref="MAH73:MAL73"/>
    <mergeCell ref="MAN73:MAR73"/>
    <mergeCell ref="LXB73:LXF73"/>
    <mergeCell ref="LXH73:LXL73"/>
    <mergeCell ref="LXN73:LXR73"/>
    <mergeCell ref="LXT73:LXX73"/>
    <mergeCell ref="LXZ73:LYD73"/>
    <mergeCell ref="LYF73:LYJ73"/>
    <mergeCell ref="LYL73:LYP73"/>
    <mergeCell ref="LYR73:LYV73"/>
    <mergeCell ref="MNR73:MNV73"/>
    <mergeCell ref="MNX73:MOB73"/>
    <mergeCell ref="MOD73:MOH73"/>
    <mergeCell ref="MOJ73:MON73"/>
    <mergeCell ref="MOP73:MOT73"/>
    <mergeCell ref="MOV73:MOZ73"/>
    <mergeCell ref="MPB73:MPF73"/>
    <mergeCell ref="MPH73:MPL73"/>
    <mergeCell ref="MLV73:MLZ73"/>
    <mergeCell ref="MMB73:MMF73"/>
    <mergeCell ref="MMH73:MML73"/>
    <mergeCell ref="MMN73:MMR73"/>
    <mergeCell ref="MMT73:MMX73"/>
    <mergeCell ref="MMZ73:MND73"/>
    <mergeCell ref="MNF73:MNJ73"/>
    <mergeCell ref="MNL73:MNP73"/>
    <mergeCell ref="MJZ73:MKD73"/>
    <mergeCell ref="MKF73:MKJ73"/>
    <mergeCell ref="MKL73:MKP73"/>
    <mergeCell ref="MKR73:MKV73"/>
    <mergeCell ref="MKX73:MLB73"/>
    <mergeCell ref="MLD73:MLH73"/>
    <mergeCell ref="MLJ73:MLN73"/>
    <mergeCell ref="MLP73:MLT73"/>
    <mergeCell ref="MID73:MIH73"/>
    <mergeCell ref="MIJ73:MIN73"/>
    <mergeCell ref="MIP73:MIT73"/>
    <mergeCell ref="MIV73:MIZ73"/>
    <mergeCell ref="MJB73:MJF73"/>
    <mergeCell ref="MJH73:MJL73"/>
    <mergeCell ref="MJN73:MJR73"/>
    <mergeCell ref="MJT73:MJX73"/>
    <mergeCell ref="MGH73:MGL73"/>
    <mergeCell ref="MGN73:MGR73"/>
    <mergeCell ref="MGT73:MGX73"/>
    <mergeCell ref="MGZ73:MHD73"/>
    <mergeCell ref="MHF73:MHJ73"/>
    <mergeCell ref="MHL73:MHP73"/>
    <mergeCell ref="MHR73:MHV73"/>
    <mergeCell ref="MHX73:MIB73"/>
    <mergeCell ref="MWX73:MXB73"/>
    <mergeCell ref="MXD73:MXH73"/>
    <mergeCell ref="MXJ73:MXN73"/>
    <mergeCell ref="MXP73:MXT73"/>
    <mergeCell ref="MXV73:MXZ73"/>
    <mergeCell ref="MYB73:MYF73"/>
    <mergeCell ref="MYH73:MYL73"/>
    <mergeCell ref="MYN73:MYR73"/>
    <mergeCell ref="MVB73:MVF73"/>
    <mergeCell ref="MVH73:MVL73"/>
    <mergeCell ref="MVN73:MVR73"/>
    <mergeCell ref="MVT73:MVX73"/>
    <mergeCell ref="MVZ73:MWD73"/>
    <mergeCell ref="MWF73:MWJ73"/>
    <mergeCell ref="MWL73:MWP73"/>
    <mergeCell ref="MWR73:MWV73"/>
    <mergeCell ref="MTF73:MTJ73"/>
    <mergeCell ref="MTL73:MTP73"/>
    <mergeCell ref="MTR73:MTV73"/>
    <mergeCell ref="MTX73:MUB73"/>
    <mergeCell ref="MUD73:MUH73"/>
    <mergeCell ref="MUJ73:MUN73"/>
    <mergeCell ref="MUP73:MUT73"/>
    <mergeCell ref="MUV73:MUZ73"/>
    <mergeCell ref="MRJ73:MRN73"/>
    <mergeCell ref="MRP73:MRT73"/>
    <mergeCell ref="MRV73:MRZ73"/>
    <mergeCell ref="MSB73:MSF73"/>
    <mergeCell ref="MSH73:MSL73"/>
    <mergeCell ref="MSN73:MSR73"/>
    <mergeCell ref="MST73:MSX73"/>
    <mergeCell ref="MSZ73:MTD73"/>
    <mergeCell ref="MPN73:MPR73"/>
    <mergeCell ref="MPT73:MPX73"/>
    <mergeCell ref="MPZ73:MQD73"/>
    <mergeCell ref="MQF73:MQJ73"/>
    <mergeCell ref="MQL73:MQP73"/>
    <mergeCell ref="MQR73:MQV73"/>
    <mergeCell ref="MQX73:MRB73"/>
    <mergeCell ref="MRD73:MRH73"/>
    <mergeCell ref="NGD73:NGH73"/>
    <mergeCell ref="NGJ73:NGN73"/>
    <mergeCell ref="NGP73:NGT73"/>
    <mergeCell ref="NGV73:NGZ73"/>
    <mergeCell ref="NHB73:NHF73"/>
    <mergeCell ref="NHH73:NHL73"/>
    <mergeCell ref="NHN73:NHR73"/>
    <mergeCell ref="NHT73:NHX73"/>
    <mergeCell ref="NEH73:NEL73"/>
    <mergeCell ref="NEN73:NER73"/>
    <mergeCell ref="NET73:NEX73"/>
    <mergeCell ref="NEZ73:NFD73"/>
    <mergeCell ref="NFF73:NFJ73"/>
    <mergeCell ref="NFL73:NFP73"/>
    <mergeCell ref="NFR73:NFV73"/>
    <mergeCell ref="NFX73:NGB73"/>
    <mergeCell ref="NCL73:NCP73"/>
    <mergeCell ref="NCR73:NCV73"/>
    <mergeCell ref="NCX73:NDB73"/>
    <mergeCell ref="NDD73:NDH73"/>
    <mergeCell ref="NDJ73:NDN73"/>
    <mergeCell ref="NDP73:NDT73"/>
    <mergeCell ref="NDV73:NDZ73"/>
    <mergeCell ref="NEB73:NEF73"/>
    <mergeCell ref="NAP73:NAT73"/>
    <mergeCell ref="NAV73:NAZ73"/>
    <mergeCell ref="NBB73:NBF73"/>
    <mergeCell ref="NBH73:NBL73"/>
    <mergeCell ref="NBN73:NBR73"/>
    <mergeCell ref="NBT73:NBX73"/>
    <mergeCell ref="NBZ73:NCD73"/>
    <mergeCell ref="NCF73:NCJ73"/>
    <mergeCell ref="MYT73:MYX73"/>
    <mergeCell ref="MYZ73:MZD73"/>
    <mergeCell ref="MZF73:MZJ73"/>
    <mergeCell ref="MZL73:MZP73"/>
    <mergeCell ref="MZR73:MZV73"/>
    <mergeCell ref="MZX73:NAB73"/>
    <mergeCell ref="NAD73:NAH73"/>
    <mergeCell ref="NAJ73:NAN73"/>
    <mergeCell ref="NPJ73:NPN73"/>
    <mergeCell ref="NPP73:NPT73"/>
    <mergeCell ref="NPV73:NPZ73"/>
    <mergeCell ref="NQB73:NQF73"/>
    <mergeCell ref="NQH73:NQL73"/>
    <mergeCell ref="NQN73:NQR73"/>
    <mergeCell ref="NQT73:NQX73"/>
    <mergeCell ref="NQZ73:NRD73"/>
    <mergeCell ref="NNN73:NNR73"/>
    <mergeCell ref="NNT73:NNX73"/>
    <mergeCell ref="NNZ73:NOD73"/>
    <mergeCell ref="NOF73:NOJ73"/>
    <mergeCell ref="NOL73:NOP73"/>
    <mergeCell ref="NOR73:NOV73"/>
    <mergeCell ref="NOX73:NPB73"/>
    <mergeCell ref="NPD73:NPH73"/>
    <mergeCell ref="NLR73:NLV73"/>
    <mergeCell ref="NLX73:NMB73"/>
    <mergeCell ref="NMD73:NMH73"/>
    <mergeCell ref="NMJ73:NMN73"/>
    <mergeCell ref="NMP73:NMT73"/>
    <mergeCell ref="NMV73:NMZ73"/>
    <mergeCell ref="NNB73:NNF73"/>
    <mergeCell ref="NNH73:NNL73"/>
    <mergeCell ref="NJV73:NJZ73"/>
    <mergeCell ref="NKB73:NKF73"/>
    <mergeCell ref="NKH73:NKL73"/>
    <mergeCell ref="NKN73:NKR73"/>
    <mergeCell ref="NKT73:NKX73"/>
    <mergeCell ref="NKZ73:NLD73"/>
    <mergeCell ref="NLF73:NLJ73"/>
    <mergeCell ref="NLL73:NLP73"/>
    <mergeCell ref="NHZ73:NID73"/>
    <mergeCell ref="NIF73:NIJ73"/>
    <mergeCell ref="NIL73:NIP73"/>
    <mergeCell ref="NIR73:NIV73"/>
    <mergeCell ref="NIX73:NJB73"/>
    <mergeCell ref="NJD73:NJH73"/>
    <mergeCell ref="NJJ73:NJN73"/>
    <mergeCell ref="NJP73:NJT73"/>
    <mergeCell ref="NYP73:NYT73"/>
    <mergeCell ref="NYV73:NYZ73"/>
    <mergeCell ref="NZB73:NZF73"/>
    <mergeCell ref="NZH73:NZL73"/>
    <mergeCell ref="NZN73:NZR73"/>
    <mergeCell ref="NZT73:NZX73"/>
    <mergeCell ref="NZZ73:OAD73"/>
    <mergeCell ref="OAF73:OAJ73"/>
    <mergeCell ref="NWT73:NWX73"/>
    <mergeCell ref="NWZ73:NXD73"/>
    <mergeCell ref="NXF73:NXJ73"/>
    <mergeCell ref="NXL73:NXP73"/>
    <mergeCell ref="NXR73:NXV73"/>
    <mergeCell ref="NXX73:NYB73"/>
    <mergeCell ref="NYD73:NYH73"/>
    <mergeCell ref="NYJ73:NYN73"/>
    <mergeCell ref="NUX73:NVB73"/>
    <mergeCell ref="NVD73:NVH73"/>
    <mergeCell ref="NVJ73:NVN73"/>
    <mergeCell ref="NVP73:NVT73"/>
    <mergeCell ref="NVV73:NVZ73"/>
    <mergeCell ref="NWB73:NWF73"/>
    <mergeCell ref="NWH73:NWL73"/>
    <mergeCell ref="NWN73:NWR73"/>
    <mergeCell ref="NTB73:NTF73"/>
    <mergeCell ref="NTH73:NTL73"/>
    <mergeCell ref="NTN73:NTR73"/>
    <mergeCell ref="NTT73:NTX73"/>
    <mergeCell ref="NTZ73:NUD73"/>
    <mergeCell ref="NUF73:NUJ73"/>
    <mergeCell ref="NUL73:NUP73"/>
    <mergeCell ref="NUR73:NUV73"/>
    <mergeCell ref="NRF73:NRJ73"/>
    <mergeCell ref="NRL73:NRP73"/>
    <mergeCell ref="NRR73:NRV73"/>
    <mergeCell ref="NRX73:NSB73"/>
    <mergeCell ref="NSD73:NSH73"/>
    <mergeCell ref="NSJ73:NSN73"/>
    <mergeCell ref="NSP73:NST73"/>
    <mergeCell ref="NSV73:NSZ73"/>
    <mergeCell ref="OHV73:OHZ73"/>
    <mergeCell ref="OIB73:OIF73"/>
    <mergeCell ref="OIH73:OIL73"/>
    <mergeCell ref="OIN73:OIR73"/>
    <mergeCell ref="OIT73:OIX73"/>
    <mergeCell ref="OIZ73:OJD73"/>
    <mergeCell ref="OJF73:OJJ73"/>
    <mergeCell ref="OJL73:OJP73"/>
    <mergeCell ref="OFZ73:OGD73"/>
    <mergeCell ref="OGF73:OGJ73"/>
    <mergeCell ref="OGL73:OGP73"/>
    <mergeCell ref="OGR73:OGV73"/>
    <mergeCell ref="OGX73:OHB73"/>
    <mergeCell ref="OHD73:OHH73"/>
    <mergeCell ref="OHJ73:OHN73"/>
    <mergeCell ref="OHP73:OHT73"/>
    <mergeCell ref="OED73:OEH73"/>
    <mergeCell ref="OEJ73:OEN73"/>
    <mergeCell ref="OEP73:OET73"/>
    <mergeCell ref="OEV73:OEZ73"/>
    <mergeCell ref="OFB73:OFF73"/>
    <mergeCell ref="OFH73:OFL73"/>
    <mergeCell ref="OFN73:OFR73"/>
    <mergeCell ref="OFT73:OFX73"/>
    <mergeCell ref="OCH73:OCL73"/>
    <mergeCell ref="OCN73:OCR73"/>
    <mergeCell ref="OCT73:OCX73"/>
    <mergeCell ref="OCZ73:ODD73"/>
    <mergeCell ref="ODF73:ODJ73"/>
    <mergeCell ref="ODL73:ODP73"/>
    <mergeCell ref="ODR73:ODV73"/>
    <mergeCell ref="ODX73:OEB73"/>
    <mergeCell ref="OAL73:OAP73"/>
    <mergeCell ref="OAR73:OAV73"/>
    <mergeCell ref="OAX73:OBB73"/>
    <mergeCell ref="OBD73:OBH73"/>
    <mergeCell ref="OBJ73:OBN73"/>
    <mergeCell ref="OBP73:OBT73"/>
    <mergeCell ref="OBV73:OBZ73"/>
    <mergeCell ref="OCB73:OCF73"/>
    <mergeCell ref="ORB73:ORF73"/>
    <mergeCell ref="ORH73:ORL73"/>
    <mergeCell ref="ORN73:ORR73"/>
    <mergeCell ref="ORT73:ORX73"/>
    <mergeCell ref="ORZ73:OSD73"/>
    <mergeCell ref="OSF73:OSJ73"/>
    <mergeCell ref="OSL73:OSP73"/>
    <mergeCell ref="OSR73:OSV73"/>
    <mergeCell ref="OPF73:OPJ73"/>
    <mergeCell ref="OPL73:OPP73"/>
    <mergeCell ref="OPR73:OPV73"/>
    <mergeCell ref="OPX73:OQB73"/>
    <mergeCell ref="OQD73:OQH73"/>
    <mergeCell ref="OQJ73:OQN73"/>
    <mergeCell ref="OQP73:OQT73"/>
    <mergeCell ref="OQV73:OQZ73"/>
    <mergeCell ref="ONJ73:ONN73"/>
    <mergeCell ref="ONP73:ONT73"/>
    <mergeCell ref="ONV73:ONZ73"/>
    <mergeCell ref="OOB73:OOF73"/>
    <mergeCell ref="OOH73:OOL73"/>
    <mergeCell ref="OON73:OOR73"/>
    <mergeCell ref="OOT73:OOX73"/>
    <mergeCell ref="OOZ73:OPD73"/>
    <mergeCell ref="OLN73:OLR73"/>
    <mergeCell ref="OLT73:OLX73"/>
    <mergeCell ref="OLZ73:OMD73"/>
    <mergeCell ref="OMF73:OMJ73"/>
    <mergeCell ref="OML73:OMP73"/>
    <mergeCell ref="OMR73:OMV73"/>
    <mergeCell ref="OMX73:ONB73"/>
    <mergeCell ref="OND73:ONH73"/>
    <mergeCell ref="OJR73:OJV73"/>
    <mergeCell ref="OJX73:OKB73"/>
    <mergeCell ref="OKD73:OKH73"/>
    <mergeCell ref="OKJ73:OKN73"/>
    <mergeCell ref="OKP73:OKT73"/>
    <mergeCell ref="OKV73:OKZ73"/>
    <mergeCell ref="OLB73:OLF73"/>
    <mergeCell ref="OLH73:OLL73"/>
    <mergeCell ref="PAH73:PAL73"/>
    <mergeCell ref="PAN73:PAR73"/>
    <mergeCell ref="PAT73:PAX73"/>
    <mergeCell ref="PAZ73:PBD73"/>
    <mergeCell ref="PBF73:PBJ73"/>
    <mergeCell ref="PBL73:PBP73"/>
    <mergeCell ref="PBR73:PBV73"/>
    <mergeCell ref="PBX73:PCB73"/>
    <mergeCell ref="OYL73:OYP73"/>
    <mergeCell ref="OYR73:OYV73"/>
    <mergeCell ref="OYX73:OZB73"/>
    <mergeCell ref="OZD73:OZH73"/>
    <mergeCell ref="OZJ73:OZN73"/>
    <mergeCell ref="OZP73:OZT73"/>
    <mergeCell ref="OZV73:OZZ73"/>
    <mergeCell ref="PAB73:PAF73"/>
    <mergeCell ref="OWP73:OWT73"/>
    <mergeCell ref="OWV73:OWZ73"/>
    <mergeCell ref="OXB73:OXF73"/>
    <mergeCell ref="OXH73:OXL73"/>
    <mergeCell ref="OXN73:OXR73"/>
    <mergeCell ref="OXT73:OXX73"/>
    <mergeCell ref="OXZ73:OYD73"/>
    <mergeCell ref="OYF73:OYJ73"/>
    <mergeCell ref="OUT73:OUX73"/>
    <mergeCell ref="OUZ73:OVD73"/>
    <mergeCell ref="OVF73:OVJ73"/>
    <mergeCell ref="OVL73:OVP73"/>
    <mergeCell ref="OVR73:OVV73"/>
    <mergeCell ref="OVX73:OWB73"/>
    <mergeCell ref="OWD73:OWH73"/>
    <mergeCell ref="OWJ73:OWN73"/>
    <mergeCell ref="OSX73:OTB73"/>
    <mergeCell ref="OTD73:OTH73"/>
    <mergeCell ref="OTJ73:OTN73"/>
    <mergeCell ref="OTP73:OTT73"/>
    <mergeCell ref="OTV73:OTZ73"/>
    <mergeCell ref="OUB73:OUF73"/>
    <mergeCell ref="OUH73:OUL73"/>
    <mergeCell ref="OUN73:OUR73"/>
    <mergeCell ref="PJN73:PJR73"/>
    <mergeCell ref="PJT73:PJX73"/>
    <mergeCell ref="PJZ73:PKD73"/>
    <mergeCell ref="PKF73:PKJ73"/>
    <mergeCell ref="PKL73:PKP73"/>
    <mergeCell ref="PKR73:PKV73"/>
    <mergeCell ref="PKX73:PLB73"/>
    <mergeCell ref="PLD73:PLH73"/>
    <mergeCell ref="PHR73:PHV73"/>
    <mergeCell ref="PHX73:PIB73"/>
    <mergeCell ref="PID73:PIH73"/>
    <mergeCell ref="PIJ73:PIN73"/>
    <mergeCell ref="PIP73:PIT73"/>
    <mergeCell ref="PIV73:PIZ73"/>
    <mergeCell ref="PJB73:PJF73"/>
    <mergeCell ref="PJH73:PJL73"/>
    <mergeCell ref="PFV73:PFZ73"/>
    <mergeCell ref="PGB73:PGF73"/>
    <mergeCell ref="PGH73:PGL73"/>
    <mergeCell ref="PGN73:PGR73"/>
    <mergeCell ref="PGT73:PGX73"/>
    <mergeCell ref="PGZ73:PHD73"/>
    <mergeCell ref="PHF73:PHJ73"/>
    <mergeCell ref="PHL73:PHP73"/>
    <mergeCell ref="PDZ73:PED73"/>
    <mergeCell ref="PEF73:PEJ73"/>
    <mergeCell ref="PEL73:PEP73"/>
    <mergeCell ref="PER73:PEV73"/>
    <mergeCell ref="PEX73:PFB73"/>
    <mergeCell ref="PFD73:PFH73"/>
    <mergeCell ref="PFJ73:PFN73"/>
    <mergeCell ref="PFP73:PFT73"/>
    <mergeCell ref="PCD73:PCH73"/>
    <mergeCell ref="PCJ73:PCN73"/>
    <mergeCell ref="PCP73:PCT73"/>
    <mergeCell ref="PCV73:PCZ73"/>
    <mergeCell ref="PDB73:PDF73"/>
    <mergeCell ref="PDH73:PDL73"/>
    <mergeCell ref="PDN73:PDR73"/>
    <mergeCell ref="PDT73:PDX73"/>
    <mergeCell ref="PST73:PSX73"/>
    <mergeCell ref="PSZ73:PTD73"/>
    <mergeCell ref="PTF73:PTJ73"/>
    <mergeCell ref="PTL73:PTP73"/>
    <mergeCell ref="PTR73:PTV73"/>
    <mergeCell ref="PTX73:PUB73"/>
    <mergeCell ref="PUD73:PUH73"/>
    <mergeCell ref="PUJ73:PUN73"/>
    <mergeCell ref="PQX73:PRB73"/>
    <mergeCell ref="PRD73:PRH73"/>
    <mergeCell ref="PRJ73:PRN73"/>
    <mergeCell ref="PRP73:PRT73"/>
    <mergeCell ref="PRV73:PRZ73"/>
    <mergeCell ref="PSB73:PSF73"/>
    <mergeCell ref="PSH73:PSL73"/>
    <mergeCell ref="PSN73:PSR73"/>
    <mergeCell ref="PPB73:PPF73"/>
    <mergeCell ref="PPH73:PPL73"/>
    <mergeCell ref="PPN73:PPR73"/>
    <mergeCell ref="PPT73:PPX73"/>
    <mergeCell ref="PPZ73:PQD73"/>
    <mergeCell ref="PQF73:PQJ73"/>
    <mergeCell ref="PQL73:PQP73"/>
    <mergeCell ref="PQR73:PQV73"/>
    <mergeCell ref="PNF73:PNJ73"/>
    <mergeCell ref="PNL73:PNP73"/>
    <mergeCell ref="PNR73:PNV73"/>
    <mergeCell ref="PNX73:POB73"/>
    <mergeCell ref="POD73:POH73"/>
    <mergeCell ref="POJ73:PON73"/>
    <mergeCell ref="POP73:POT73"/>
    <mergeCell ref="POV73:POZ73"/>
    <mergeCell ref="PLJ73:PLN73"/>
    <mergeCell ref="PLP73:PLT73"/>
    <mergeCell ref="PLV73:PLZ73"/>
    <mergeCell ref="PMB73:PMF73"/>
    <mergeCell ref="PMH73:PML73"/>
    <mergeCell ref="PMN73:PMR73"/>
    <mergeCell ref="PMT73:PMX73"/>
    <mergeCell ref="PMZ73:PND73"/>
    <mergeCell ref="QBZ73:QCD73"/>
    <mergeCell ref="QCF73:QCJ73"/>
    <mergeCell ref="QCL73:QCP73"/>
    <mergeCell ref="QCR73:QCV73"/>
    <mergeCell ref="QCX73:QDB73"/>
    <mergeCell ref="QDD73:QDH73"/>
    <mergeCell ref="QDJ73:QDN73"/>
    <mergeCell ref="QDP73:QDT73"/>
    <mergeCell ref="QAD73:QAH73"/>
    <mergeCell ref="QAJ73:QAN73"/>
    <mergeCell ref="QAP73:QAT73"/>
    <mergeCell ref="QAV73:QAZ73"/>
    <mergeCell ref="QBB73:QBF73"/>
    <mergeCell ref="QBH73:QBL73"/>
    <mergeCell ref="QBN73:QBR73"/>
    <mergeCell ref="QBT73:QBX73"/>
    <mergeCell ref="PYH73:PYL73"/>
    <mergeCell ref="PYN73:PYR73"/>
    <mergeCell ref="PYT73:PYX73"/>
    <mergeCell ref="PYZ73:PZD73"/>
    <mergeCell ref="PZF73:PZJ73"/>
    <mergeCell ref="PZL73:PZP73"/>
    <mergeCell ref="PZR73:PZV73"/>
    <mergeCell ref="PZX73:QAB73"/>
    <mergeCell ref="PWL73:PWP73"/>
    <mergeCell ref="PWR73:PWV73"/>
    <mergeCell ref="PWX73:PXB73"/>
    <mergeCell ref="PXD73:PXH73"/>
    <mergeCell ref="PXJ73:PXN73"/>
    <mergeCell ref="PXP73:PXT73"/>
    <mergeCell ref="PXV73:PXZ73"/>
    <mergeCell ref="PYB73:PYF73"/>
    <mergeCell ref="PUP73:PUT73"/>
    <mergeCell ref="PUV73:PUZ73"/>
    <mergeCell ref="PVB73:PVF73"/>
    <mergeCell ref="PVH73:PVL73"/>
    <mergeCell ref="PVN73:PVR73"/>
    <mergeCell ref="PVT73:PVX73"/>
    <mergeCell ref="PVZ73:PWD73"/>
    <mergeCell ref="PWF73:PWJ73"/>
    <mergeCell ref="QLF73:QLJ73"/>
    <mergeCell ref="QLL73:QLP73"/>
    <mergeCell ref="QLR73:QLV73"/>
    <mergeCell ref="QLX73:QMB73"/>
    <mergeCell ref="QMD73:QMH73"/>
    <mergeCell ref="QMJ73:QMN73"/>
    <mergeCell ref="QMP73:QMT73"/>
    <mergeCell ref="QMV73:QMZ73"/>
    <mergeCell ref="QJJ73:QJN73"/>
    <mergeCell ref="QJP73:QJT73"/>
    <mergeCell ref="QJV73:QJZ73"/>
    <mergeCell ref="QKB73:QKF73"/>
    <mergeCell ref="QKH73:QKL73"/>
    <mergeCell ref="QKN73:QKR73"/>
    <mergeCell ref="QKT73:QKX73"/>
    <mergeCell ref="QKZ73:QLD73"/>
    <mergeCell ref="QHN73:QHR73"/>
    <mergeCell ref="QHT73:QHX73"/>
    <mergeCell ref="QHZ73:QID73"/>
    <mergeCell ref="QIF73:QIJ73"/>
    <mergeCell ref="QIL73:QIP73"/>
    <mergeCell ref="QIR73:QIV73"/>
    <mergeCell ref="QIX73:QJB73"/>
    <mergeCell ref="QJD73:QJH73"/>
    <mergeCell ref="QFR73:QFV73"/>
    <mergeCell ref="QFX73:QGB73"/>
    <mergeCell ref="QGD73:QGH73"/>
    <mergeCell ref="QGJ73:QGN73"/>
    <mergeCell ref="QGP73:QGT73"/>
    <mergeCell ref="QGV73:QGZ73"/>
    <mergeCell ref="QHB73:QHF73"/>
    <mergeCell ref="QHH73:QHL73"/>
    <mergeCell ref="QDV73:QDZ73"/>
    <mergeCell ref="QEB73:QEF73"/>
    <mergeCell ref="QEH73:QEL73"/>
    <mergeCell ref="QEN73:QER73"/>
    <mergeCell ref="QET73:QEX73"/>
    <mergeCell ref="QEZ73:QFD73"/>
    <mergeCell ref="QFF73:QFJ73"/>
    <mergeCell ref="QFL73:QFP73"/>
    <mergeCell ref="QUL73:QUP73"/>
    <mergeCell ref="QUR73:QUV73"/>
    <mergeCell ref="QUX73:QVB73"/>
    <mergeCell ref="QVD73:QVH73"/>
    <mergeCell ref="QVJ73:QVN73"/>
    <mergeCell ref="QVP73:QVT73"/>
    <mergeCell ref="QVV73:QVZ73"/>
    <mergeCell ref="QWB73:QWF73"/>
    <mergeCell ref="QSP73:QST73"/>
    <mergeCell ref="QSV73:QSZ73"/>
    <mergeCell ref="QTB73:QTF73"/>
    <mergeCell ref="QTH73:QTL73"/>
    <mergeCell ref="QTN73:QTR73"/>
    <mergeCell ref="QTT73:QTX73"/>
    <mergeCell ref="QTZ73:QUD73"/>
    <mergeCell ref="QUF73:QUJ73"/>
    <mergeCell ref="QQT73:QQX73"/>
    <mergeCell ref="QQZ73:QRD73"/>
    <mergeCell ref="QRF73:QRJ73"/>
    <mergeCell ref="QRL73:QRP73"/>
    <mergeCell ref="QRR73:QRV73"/>
    <mergeCell ref="QRX73:QSB73"/>
    <mergeCell ref="QSD73:QSH73"/>
    <mergeCell ref="QSJ73:QSN73"/>
    <mergeCell ref="QOX73:QPB73"/>
    <mergeCell ref="QPD73:QPH73"/>
    <mergeCell ref="QPJ73:QPN73"/>
    <mergeCell ref="QPP73:QPT73"/>
    <mergeCell ref="QPV73:QPZ73"/>
    <mergeCell ref="QQB73:QQF73"/>
    <mergeCell ref="QQH73:QQL73"/>
    <mergeCell ref="QQN73:QQR73"/>
    <mergeCell ref="QNB73:QNF73"/>
    <mergeCell ref="QNH73:QNL73"/>
    <mergeCell ref="QNN73:QNR73"/>
    <mergeCell ref="QNT73:QNX73"/>
    <mergeCell ref="QNZ73:QOD73"/>
    <mergeCell ref="QOF73:QOJ73"/>
    <mergeCell ref="QOL73:QOP73"/>
    <mergeCell ref="QOR73:QOV73"/>
    <mergeCell ref="RDR73:RDV73"/>
    <mergeCell ref="RDX73:REB73"/>
    <mergeCell ref="RED73:REH73"/>
    <mergeCell ref="REJ73:REN73"/>
    <mergeCell ref="REP73:RET73"/>
    <mergeCell ref="REV73:REZ73"/>
    <mergeCell ref="RFB73:RFF73"/>
    <mergeCell ref="RFH73:RFL73"/>
    <mergeCell ref="RBV73:RBZ73"/>
    <mergeCell ref="RCB73:RCF73"/>
    <mergeCell ref="RCH73:RCL73"/>
    <mergeCell ref="RCN73:RCR73"/>
    <mergeCell ref="RCT73:RCX73"/>
    <mergeCell ref="RCZ73:RDD73"/>
    <mergeCell ref="RDF73:RDJ73"/>
    <mergeCell ref="RDL73:RDP73"/>
    <mergeCell ref="QZZ73:RAD73"/>
    <mergeCell ref="RAF73:RAJ73"/>
    <mergeCell ref="RAL73:RAP73"/>
    <mergeCell ref="RAR73:RAV73"/>
    <mergeCell ref="RAX73:RBB73"/>
    <mergeCell ref="RBD73:RBH73"/>
    <mergeCell ref="RBJ73:RBN73"/>
    <mergeCell ref="RBP73:RBT73"/>
    <mergeCell ref="QYD73:QYH73"/>
    <mergeCell ref="QYJ73:QYN73"/>
    <mergeCell ref="QYP73:QYT73"/>
    <mergeCell ref="QYV73:QYZ73"/>
    <mergeCell ref="QZB73:QZF73"/>
    <mergeCell ref="QZH73:QZL73"/>
    <mergeCell ref="QZN73:QZR73"/>
    <mergeCell ref="QZT73:QZX73"/>
    <mergeCell ref="QWH73:QWL73"/>
    <mergeCell ref="QWN73:QWR73"/>
    <mergeCell ref="QWT73:QWX73"/>
    <mergeCell ref="QWZ73:QXD73"/>
    <mergeCell ref="QXF73:QXJ73"/>
    <mergeCell ref="QXL73:QXP73"/>
    <mergeCell ref="QXR73:QXV73"/>
    <mergeCell ref="QXX73:QYB73"/>
    <mergeCell ref="RMX73:RNB73"/>
    <mergeCell ref="RND73:RNH73"/>
    <mergeCell ref="RNJ73:RNN73"/>
    <mergeCell ref="RNP73:RNT73"/>
    <mergeCell ref="RNV73:RNZ73"/>
    <mergeCell ref="ROB73:ROF73"/>
    <mergeCell ref="ROH73:ROL73"/>
    <mergeCell ref="RON73:ROR73"/>
    <mergeCell ref="RLB73:RLF73"/>
    <mergeCell ref="RLH73:RLL73"/>
    <mergeCell ref="RLN73:RLR73"/>
    <mergeCell ref="RLT73:RLX73"/>
    <mergeCell ref="RLZ73:RMD73"/>
    <mergeCell ref="RMF73:RMJ73"/>
    <mergeCell ref="RML73:RMP73"/>
    <mergeCell ref="RMR73:RMV73"/>
    <mergeCell ref="RJF73:RJJ73"/>
    <mergeCell ref="RJL73:RJP73"/>
    <mergeCell ref="RJR73:RJV73"/>
    <mergeCell ref="RJX73:RKB73"/>
    <mergeCell ref="RKD73:RKH73"/>
    <mergeCell ref="RKJ73:RKN73"/>
    <mergeCell ref="RKP73:RKT73"/>
    <mergeCell ref="RKV73:RKZ73"/>
    <mergeCell ref="RHJ73:RHN73"/>
    <mergeCell ref="RHP73:RHT73"/>
    <mergeCell ref="RHV73:RHZ73"/>
    <mergeCell ref="RIB73:RIF73"/>
    <mergeCell ref="RIH73:RIL73"/>
    <mergeCell ref="RIN73:RIR73"/>
    <mergeCell ref="RIT73:RIX73"/>
    <mergeCell ref="RIZ73:RJD73"/>
    <mergeCell ref="RFN73:RFR73"/>
    <mergeCell ref="RFT73:RFX73"/>
    <mergeCell ref="RFZ73:RGD73"/>
    <mergeCell ref="RGF73:RGJ73"/>
    <mergeCell ref="RGL73:RGP73"/>
    <mergeCell ref="RGR73:RGV73"/>
    <mergeCell ref="RGX73:RHB73"/>
    <mergeCell ref="RHD73:RHH73"/>
    <mergeCell ref="RWD73:RWH73"/>
    <mergeCell ref="RWJ73:RWN73"/>
    <mergeCell ref="RWP73:RWT73"/>
    <mergeCell ref="RWV73:RWZ73"/>
    <mergeCell ref="RXB73:RXF73"/>
    <mergeCell ref="RXH73:RXL73"/>
    <mergeCell ref="RXN73:RXR73"/>
    <mergeCell ref="RXT73:RXX73"/>
    <mergeCell ref="RUH73:RUL73"/>
    <mergeCell ref="RUN73:RUR73"/>
    <mergeCell ref="RUT73:RUX73"/>
    <mergeCell ref="RUZ73:RVD73"/>
    <mergeCell ref="RVF73:RVJ73"/>
    <mergeCell ref="RVL73:RVP73"/>
    <mergeCell ref="RVR73:RVV73"/>
    <mergeCell ref="RVX73:RWB73"/>
    <mergeCell ref="RSL73:RSP73"/>
    <mergeCell ref="RSR73:RSV73"/>
    <mergeCell ref="RSX73:RTB73"/>
    <mergeCell ref="RTD73:RTH73"/>
    <mergeCell ref="RTJ73:RTN73"/>
    <mergeCell ref="RTP73:RTT73"/>
    <mergeCell ref="RTV73:RTZ73"/>
    <mergeCell ref="RUB73:RUF73"/>
    <mergeCell ref="RQP73:RQT73"/>
    <mergeCell ref="RQV73:RQZ73"/>
    <mergeCell ref="RRB73:RRF73"/>
    <mergeCell ref="RRH73:RRL73"/>
    <mergeCell ref="RRN73:RRR73"/>
    <mergeCell ref="RRT73:RRX73"/>
    <mergeCell ref="RRZ73:RSD73"/>
    <mergeCell ref="RSF73:RSJ73"/>
    <mergeCell ref="ROT73:ROX73"/>
    <mergeCell ref="ROZ73:RPD73"/>
    <mergeCell ref="RPF73:RPJ73"/>
    <mergeCell ref="RPL73:RPP73"/>
    <mergeCell ref="RPR73:RPV73"/>
    <mergeCell ref="RPX73:RQB73"/>
    <mergeCell ref="RQD73:RQH73"/>
    <mergeCell ref="RQJ73:RQN73"/>
    <mergeCell ref="SFJ73:SFN73"/>
    <mergeCell ref="SFP73:SFT73"/>
    <mergeCell ref="SFV73:SFZ73"/>
    <mergeCell ref="SGB73:SGF73"/>
    <mergeCell ref="SGH73:SGL73"/>
    <mergeCell ref="SGN73:SGR73"/>
    <mergeCell ref="SGT73:SGX73"/>
    <mergeCell ref="SGZ73:SHD73"/>
    <mergeCell ref="SDN73:SDR73"/>
    <mergeCell ref="SDT73:SDX73"/>
    <mergeCell ref="SDZ73:SED73"/>
    <mergeCell ref="SEF73:SEJ73"/>
    <mergeCell ref="SEL73:SEP73"/>
    <mergeCell ref="SER73:SEV73"/>
    <mergeCell ref="SEX73:SFB73"/>
    <mergeCell ref="SFD73:SFH73"/>
    <mergeCell ref="SBR73:SBV73"/>
    <mergeCell ref="SBX73:SCB73"/>
    <mergeCell ref="SCD73:SCH73"/>
    <mergeCell ref="SCJ73:SCN73"/>
    <mergeCell ref="SCP73:SCT73"/>
    <mergeCell ref="SCV73:SCZ73"/>
    <mergeCell ref="SDB73:SDF73"/>
    <mergeCell ref="SDH73:SDL73"/>
    <mergeCell ref="RZV73:RZZ73"/>
    <mergeCell ref="SAB73:SAF73"/>
    <mergeCell ref="SAH73:SAL73"/>
    <mergeCell ref="SAN73:SAR73"/>
    <mergeCell ref="SAT73:SAX73"/>
    <mergeCell ref="SAZ73:SBD73"/>
    <mergeCell ref="SBF73:SBJ73"/>
    <mergeCell ref="SBL73:SBP73"/>
    <mergeCell ref="RXZ73:RYD73"/>
    <mergeCell ref="RYF73:RYJ73"/>
    <mergeCell ref="RYL73:RYP73"/>
    <mergeCell ref="RYR73:RYV73"/>
    <mergeCell ref="RYX73:RZB73"/>
    <mergeCell ref="RZD73:RZH73"/>
    <mergeCell ref="RZJ73:RZN73"/>
    <mergeCell ref="RZP73:RZT73"/>
    <mergeCell ref="SOP73:SOT73"/>
    <mergeCell ref="SOV73:SOZ73"/>
    <mergeCell ref="SPB73:SPF73"/>
    <mergeCell ref="SPH73:SPL73"/>
    <mergeCell ref="SPN73:SPR73"/>
    <mergeCell ref="SPT73:SPX73"/>
    <mergeCell ref="SPZ73:SQD73"/>
    <mergeCell ref="SQF73:SQJ73"/>
    <mergeCell ref="SMT73:SMX73"/>
    <mergeCell ref="SMZ73:SND73"/>
    <mergeCell ref="SNF73:SNJ73"/>
    <mergeCell ref="SNL73:SNP73"/>
    <mergeCell ref="SNR73:SNV73"/>
    <mergeCell ref="SNX73:SOB73"/>
    <mergeCell ref="SOD73:SOH73"/>
    <mergeCell ref="SOJ73:SON73"/>
    <mergeCell ref="SKX73:SLB73"/>
    <mergeCell ref="SLD73:SLH73"/>
    <mergeCell ref="SLJ73:SLN73"/>
    <mergeCell ref="SLP73:SLT73"/>
    <mergeCell ref="SLV73:SLZ73"/>
    <mergeCell ref="SMB73:SMF73"/>
    <mergeCell ref="SMH73:SML73"/>
    <mergeCell ref="SMN73:SMR73"/>
    <mergeCell ref="SJB73:SJF73"/>
    <mergeCell ref="SJH73:SJL73"/>
    <mergeCell ref="SJN73:SJR73"/>
    <mergeCell ref="SJT73:SJX73"/>
    <mergeCell ref="SJZ73:SKD73"/>
    <mergeCell ref="SKF73:SKJ73"/>
    <mergeCell ref="SKL73:SKP73"/>
    <mergeCell ref="SKR73:SKV73"/>
    <mergeCell ref="SHF73:SHJ73"/>
    <mergeCell ref="SHL73:SHP73"/>
    <mergeCell ref="SHR73:SHV73"/>
    <mergeCell ref="SHX73:SIB73"/>
    <mergeCell ref="SID73:SIH73"/>
    <mergeCell ref="SIJ73:SIN73"/>
    <mergeCell ref="SIP73:SIT73"/>
    <mergeCell ref="SIV73:SIZ73"/>
    <mergeCell ref="SXV73:SXZ73"/>
    <mergeCell ref="SYB73:SYF73"/>
    <mergeCell ref="SYH73:SYL73"/>
    <mergeCell ref="SYN73:SYR73"/>
    <mergeCell ref="SYT73:SYX73"/>
    <mergeCell ref="SYZ73:SZD73"/>
    <mergeCell ref="SZF73:SZJ73"/>
    <mergeCell ref="SZL73:SZP73"/>
    <mergeCell ref="SVZ73:SWD73"/>
    <mergeCell ref="SWF73:SWJ73"/>
    <mergeCell ref="SWL73:SWP73"/>
    <mergeCell ref="SWR73:SWV73"/>
    <mergeCell ref="SWX73:SXB73"/>
    <mergeCell ref="SXD73:SXH73"/>
    <mergeCell ref="SXJ73:SXN73"/>
    <mergeCell ref="SXP73:SXT73"/>
    <mergeCell ref="SUD73:SUH73"/>
    <mergeCell ref="SUJ73:SUN73"/>
    <mergeCell ref="SUP73:SUT73"/>
    <mergeCell ref="SUV73:SUZ73"/>
    <mergeCell ref="SVB73:SVF73"/>
    <mergeCell ref="SVH73:SVL73"/>
    <mergeCell ref="SVN73:SVR73"/>
    <mergeCell ref="SVT73:SVX73"/>
    <mergeCell ref="SSH73:SSL73"/>
    <mergeCell ref="SSN73:SSR73"/>
    <mergeCell ref="SST73:SSX73"/>
    <mergeCell ref="SSZ73:STD73"/>
    <mergeCell ref="STF73:STJ73"/>
    <mergeCell ref="STL73:STP73"/>
    <mergeCell ref="STR73:STV73"/>
    <mergeCell ref="STX73:SUB73"/>
    <mergeCell ref="SQL73:SQP73"/>
    <mergeCell ref="SQR73:SQV73"/>
    <mergeCell ref="SQX73:SRB73"/>
    <mergeCell ref="SRD73:SRH73"/>
    <mergeCell ref="SRJ73:SRN73"/>
    <mergeCell ref="SRP73:SRT73"/>
    <mergeCell ref="SRV73:SRZ73"/>
    <mergeCell ref="SSB73:SSF73"/>
    <mergeCell ref="THB73:THF73"/>
    <mergeCell ref="THH73:THL73"/>
    <mergeCell ref="THN73:THR73"/>
    <mergeCell ref="THT73:THX73"/>
    <mergeCell ref="THZ73:TID73"/>
    <mergeCell ref="TIF73:TIJ73"/>
    <mergeCell ref="TIL73:TIP73"/>
    <mergeCell ref="TIR73:TIV73"/>
    <mergeCell ref="TFF73:TFJ73"/>
    <mergeCell ref="TFL73:TFP73"/>
    <mergeCell ref="TFR73:TFV73"/>
    <mergeCell ref="TFX73:TGB73"/>
    <mergeCell ref="TGD73:TGH73"/>
    <mergeCell ref="TGJ73:TGN73"/>
    <mergeCell ref="TGP73:TGT73"/>
    <mergeCell ref="TGV73:TGZ73"/>
    <mergeCell ref="TDJ73:TDN73"/>
    <mergeCell ref="TDP73:TDT73"/>
    <mergeCell ref="TDV73:TDZ73"/>
    <mergeCell ref="TEB73:TEF73"/>
    <mergeCell ref="TEH73:TEL73"/>
    <mergeCell ref="TEN73:TER73"/>
    <mergeCell ref="TET73:TEX73"/>
    <mergeCell ref="TEZ73:TFD73"/>
    <mergeCell ref="TBN73:TBR73"/>
    <mergeCell ref="TBT73:TBX73"/>
    <mergeCell ref="TBZ73:TCD73"/>
    <mergeCell ref="TCF73:TCJ73"/>
    <mergeCell ref="TCL73:TCP73"/>
    <mergeCell ref="TCR73:TCV73"/>
    <mergeCell ref="TCX73:TDB73"/>
    <mergeCell ref="TDD73:TDH73"/>
    <mergeCell ref="SZR73:SZV73"/>
    <mergeCell ref="SZX73:TAB73"/>
    <mergeCell ref="TAD73:TAH73"/>
    <mergeCell ref="TAJ73:TAN73"/>
    <mergeCell ref="TAP73:TAT73"/>
    <mergeCell ref="TAV73:TAZ73"/>
    <mergeCell ref="TBB73:TBF73"/>
    <mergeCell ref="TBH73:TBL73"/>
    <mergeCell ref="TQH73:TQL73"/>
    <mergeCell ref="TQN73:TQR73"/>
    <mergeCell ref="TQT73:TQX73"/>
    <mergeCell ref="TQZ73:TRD73"/>
    <mergeCell ref="TRF73:TRJ73"/>
    <mergeCell ref="TRL73:TRP73"/>
    <mergeCell ref="TRR73:TRV73"/>
    <mergeCell ref="TRX73:TSB73"/>
    <mergeCell ref="TOL73:TOP73"/>
    <mergeCell ref="TOR73:TOV73"/>
    <mergeCell ref="TOX73:TPB73"/>
    <mergeCell ref="TPD73:TPH73"/>
    <mergeCell ref="TPJ73:TPN73"/>
    <mergeCell ref="TPP73:TPT73"/>
    <mergeCell ref="TPV73:TPZ73"/>
    <mergeCell ref="TQB73:TQF73"/>
    <mergeCell ref="TMP73:TMT73"/>
    <mergeCell ref="TMV73:TMZ73"/>
    <mergeCell ref="TNB73:TNF73"/>
    <mergeCell ref="TNH73:TNL73"/>
    <mergeCell ref="TNN73:TNR73"/>
    <mergeCell ref="TNT73:TNX73"/>
    <mergeCell ref="TNZ73:TOD73"/>
    <mergeCell ref="TOF73:TOJ73"/>
    <mergeCell ref="TKT73:TKX73"/>
    <mergeCell ref="TKZ73:TLD73"/>
    <mergeCell ref="TLF73:TLJ73"/>
    <mergeCell ref="TLL73:TLP73"/>
    <mergeCell ref="TLR73:TLV73"/>
    <mergeCell ref="TLX73:TMB73"/>
    <mergeCell ref="TMD73:TMH73"/>
    <mergeCell ref="TMJ73:TMN73"/>
    <mergeCell ref="TIX73:TJB73"/>
    <mergeCell ref="TJD73:TJH73"/>
    <mergeCell ref="TJJ73:TJN73"/>
    <mergeCell ref="TJP73:TJT73"/>
    <mergeCell ref="TJV73:TJZ73"/>
    <mergeCell ref="TKB73:TKF73"/>
    <mergeCell ref="TKH73:TKL73"/>
    <mergeCell ref="TKN73:TKR73"/>
    <mergeCell ref="TZN73:TZR73"/>
    <mergeCell ref="TZT73:TZX73"/>
    <mergeCell ref="TZZ73:UAD73"/>
    <mergeCell ref="UAF73:UAJ73"/>
    <mergeCell ref="UAL73:UAP73"/>
    <mergeCell ref="UAR73:UAV73"/>
    <mergeCell ref="UAX73:UBB73"/>
    <mergeCell ref="UBD73:UBH73"/>
    <mergeCell ref="TXR73:TXV73"/>
    <mergeCell ref="TXX73:TYB73"/>
    <mergeCell ref="TYD73:TYH73"/>
    <mergeCell ref="TYJ73:TYN73"/>
    <mergeCell ref="TYP73:TYT73"/>
    <mergeCell ref="TYV73:TYZ73"/>
    <mergeCell ref="TZB73:TZF73"/>
    <mergeCell ref="TZH73:TZL73"/>
    <mergeCell ref="TVV73:TVZ73"/>
    <mergeCell ref="TWB73:TWF73"/>
    <mergeCell ref="TWH73:TWL73"/>
    <mergeCell ref="TWN73:TWR73"/>
    <mergeCell ref="TWT73:TWX73"/>
    <mergeCell ref="TWZ73:TXD73"/>
    <mergeCell ref="TXF73:TXJ73"/>
    <mergeCell ref="TXL73:TXP73"/>
    <mergeCell ref="TTZ73:TUD73"/>
    <mergeCell ref="TUF73:TUJ73"/>
    <mergeCell ref="TUL73:TUP73"/>
    <mergeCell ref="TUR73:TUV73"/>
    <mergeCell ref="TUX73:TVB73"/>
    <mergeCell ref="TVD73:TVH73"/>
    <mergeCell ref="TVJ73:TVN73"/>
    <mergeCell ref="TVP73:TVT73"/>
    <mergeCell ref="TSD73:TSH73"/>
    <mergeCell ref="TSJ73:TSN73"/>
    <mergeCell ref="TSP73:TST73"/>
    <mergeCell ref="TSV73:TSZ73"/>
    <mergeCell ref="TTB73:TTF73"/>
    <mergeCell ref="TTH73:TTL73"/>
    <mergeCell ref="TTN73:TTR73"/>
    <mergeCell ref="TTT73:TTX73"/>
    <mergeCell ref="UIT73:UIX73"/>
    <mergeCell ref="UIZ73:UJD73"/>
    <mergeCell ref="UJF73:UJJ73"/>
    <mergeCell ref="UJL73:UJP73"/>
    <mergeCell ref="UJR73:UJV73"/>
    <mergeCell ref="UJX73:UKB73"/>
    <mergeCell ref="UKD73:UKH73"/>
    <mergeCell ref="UKJ73:UKN73"/>
    <mergeCell ref="UGX73:UHB73"/>
    <mergeCell ref="UHD73:UHH73"/>
    <mergeCell ref="UHJ73:UHN73"/>
    <mergeCell ref="UHP73:UHT73"/>
    <mergeCell ref="UHV73:UHZ73"/>
    <mergeCell ref="UIB73:UIF73"/>
    <mergeCell ref="UIH73:UIL73"/>
    <mergeCell ref="UIN73:UIR73"/>
    <mergeCell ref="UFB73:UFF73"/>
    <mergeCell ref="UFH73:UFL73"/>
    <mergeCell ref="UFN73:UFR73"/>
    <mergeCell ref="UFT73:UFX73"/>
    <mergeCell ref="UFZ73:UGD73"/>
    <mergeCell ref="UGF73:UGJ73"/>
    <mergeCell ref="UGL73:UGP73"/>
    <mergeCell ref="UGR73:UGV73"/>
    <mergeCell ref="UDF73:UDJ73"/>
    <mergeCell ref="UDL73:UDP73"/>
    <mergeCell ref="UDR73:UDV73"/>
    <mergeCell ref="UDX73:UEB73"/>
    <mergeCell ref="UED73:UEH73"/>
    <mergeCell ref="UEJ73:UEN73"/>
    <mergeCell ref="UEP73:UET73"/>
    <mergeCell ref="UEV73:UEZ73"/>
    <mergeCell ref="UBJ73:UBN73"/>
    <mergeCell ref="UBP73:UBT73"/>
    <mergeCell ref="UBV73:UBZ73"/>
    <mergeCell ref="UCB73:UCF73"/>
    <mergeCell ref="UCH73:UCL73"/>
    <mergeCell ref="UCN73:UCR73"/>
    <mergeCell ref="UCT73:UCX73"/>
    <mergeCell ref="UCZ73:UDD73"/>
    <mergeCell ref="URZ73:USD73"/>
    <mergeCell ref="USF73:USJ73"/>
    <mergeCell ref="USL73:USP73"/>
    <mergeCell ref="USR73:USV73"/>
    <mergeCell ref="USX73:UTB73"/>
    <mergeCell ref="UTD73:UTH73"/>
    <mergeCell ref="UTJ73:UTN73"/>
    <mergeCell ref="UTP73:UTT73"/>
    <mergeCell ref="UQD73:UQH73"/>
    <mergeCell ref="UQJ73:UQN73"/>
    <mergeCell ref="UQP73:UQT73"/>
    <mergeCell ref="UQV73:UQZ73"/>
    <mergeCell ref="URB73:URF73"/>
    <mergeCell ref="URH73:URL73"/>
    <mergeCell ref="URN73:URR73"/>
    <mergeCell ref="URT73:URX73"/>
    <mergeCell ref="UOH73:UOL73"/>
    <mergeCell ref="UON73:UOR73"/>
    <mergeCell ref="UOT73:UOX73"/>
    <mergeCell ref="UOZ73:UPD73"/>
    <mergeCell ref="UPF73:UPJ73"/>
    <mergeCell ref="UPL73:UPP73"/>
    <mergeCell ref="UPR73:UPV73"/>
    <mergeCell ref="UPX73:UQB73"/>
    <mergeCell ref="UML73:UMP73"/>
    <mergeCell ref="UMR73:UMV73"/>
    <mergeCell ref="UMX73:UNB73"/>
    <mergeCell ref="UND73:UNH73"/>
    <mergeCell ref="UNJ73:UNN73"/>
    <mergeCell ref="UNP73:UNT73"/>
    <mergeCell ref="UNV73:UNZ73"/>
    <mergeCell ref="UOB73:UOF73"/>
    <mergeCell ref="UKP73:UKT73"/>
    <mergeCell ref="UKV73:UKZ73"/>
    <mergeCell ref="ULB73:ULF73"/>
    <mergeCell ref="ULH73:ULL73"/>
    <mergeCell ref="ULN73:ULR73"/>
    <mergeCell ref="ULT73:ULX73"/>
    <mergeCell ref="ULZ73:UMD73"/>
    <mergeCell ref="UMF73:UMJ73"/>
    <mergeCell ref="VBF73:VBJ73"/>
    <mergeCell ref="VBL73:VBP73"/>
    <mergeCell ref="VBR73:VBV73"/>
    <mergeCell ref="VBX73:VCB73"/>
    <mergeCell ref="VCD73:VCH73"/>
    <mergeCell ref="VCJ73:VCN73"/>
    <mergeCell ref="VCP73:VCT73"/>
    <mergeCell ref="VCV73:VCZ73"/>
    <mergeCell ref="UZJ73:UZN73"/>
    <mergeCell ref="UZP73:UZT73"/>
    <mergeCell ref="UZV73:UZZ73"/>
    <mergeCell ref="VAB73:VAF73"/>
    <mergeCell ref="VAH73:VAL73"/>
    <mergeCell ref="VAN73:VAR73"/>
    <mergeCell ref="VAT73:VAX73"/>
    <mergeCell ref="VAZ73:VBD73"/>
    <mergeCell ref="UXN73:UXR73"/>
    <mergeCell ref="UXT73:UXX73"/>
    <mergeCell ref="UXZ73:UYD73"/>
    <mergeCell ref="UYF73:UYJ73"/>
    <mergeCell ref="UYL73:UYP73"/>
    <mergeCell ref="UYR73:UYV73"/>
    <mergeCell ref="UYX73:UZB73"/>
    <mergeCell ref="UZD73:UZH73"/>
    <mergeCell ref="UVR73:UVV73"/>
    <mergeCell ref="UVX73:UWB73"/>
    <mergeCell ref="UWD73:UWH73"/>
    <mergeCell ref="UWJ73:UWN73"/>
    <mergeCell ref="UWP73:UWT73"/>
    <mergeCell ref="UWV73:UWZ73"/>
    <mergeCell ref="UXB73:UXF73"/>
    <mergeCell ref="UXH73:UXL73"/>
    <mergeCell ref="UTV73:UTZ73"/>
    <mergeCell ref="UUB73:UUF73"/>
    <mergeCell ref="UUH73:UUL73"/>
    <mergeCell ref="UUN73:UUR73"/>
    <mergeCell ref="UUT73:UUX73"/>
    <mergeCell ref="UUZ73:UVD73"/>
    <mergeCell ref="UVF73:UVJ73"/>
    <mergeCell ref="UVL73:UVP73"/>
    <mergeCell ref="VKL73:VKP73"/>
    <mergeCell ref="VKR73:VKV73"/>
    <mergeCell ref="VKX73:VLB73"/>
    <mergeCell ref="VLD73:VLH73"/>
    <mergeCell ref="VLJ73:VLN73"/>
    <mergeCell ref="VLP73:VLT73"/>
    <mergeCell ref="VLV73:VLZ73"/>
    <mergeCell ref="VMB73:VMF73"/>
    <mergeCell ref="VIP73:VIT73"/>
    <mergeCell ref="VIV73:VIZ73"/>
    <mergeCell ref="VJB73:VJF73"/>
    <mergeCell ref="VJH73:VJL73"/>
    <mergeCell ref="VJN73:VJR73"/>
    <mergeCell ref="VJT73:VJX73"/>
    <mergeCell ref="VJZ73:VKD73"/>
    <mergeCell ref="VKF73:VKJ73"/>
    <mergeCell ref="VGT73:VGX73"/>
    <mergeCell ref="VGZ73:VHD73"/>
    <mergeCell ref="VHF73:VHJ73"/>
    <mergeCell ref="VHL73:VHP73"/>
    <mergeCell ref="VHR73:VHV73"/>
    <mergeCell ref="VHX73:VIB73"/>
    <mergeCell ref="VID73:VIH73"/>
    <mergeCell ref="VIJ73:VIN73"/>
    <mergeCell ref="VEX73:VFB73"/>
    <mergeCell ref="VFD73:VFH73"/>
    <mergeCell ref="VFJ73:VFN73"/>
    <mergeCell ref="VFP73:VFT73"/>
    <mergeCell ref="VFV73:VFZ73"/>
    <mergeCell ref="VGB73:VGF73"/>
    <mergeCell ref="VGH73:VGL73"/>
    <mergeCell ref="VGN73:VGR73"/>
    <mergeCell ref="VDB73:VDF73"/>
    <mergeCell ref="VDH73:VDL73"/>
    <mergeCell ref="VDN73:VDR73"/>
    <mergeCell ref="VDT73:VDX73"/>
    <mergeCell ref="VDZ73:VED73"/>
    <mergeCell ref="VEF73:VEJ73"/>
    <mergeCell ref="VEL73:VEP73"/>
    <mergeCell ref="VER73:VEV73"/>
    <mergeCell ref="VTR73:VTV73"/>
    <mergeCell ref="VTX73:VUB73"/>
    <mergeCell ref="VUD73:VUH73"/>
    <mergeCell ref="VUJ73:VUN73"/>
    <mergeCell ref="VUP73:VUT73"/>
    <mergeCell ref="VUV73:VUZ73"/>
    <mergeCell ref="VVB73:VVF73"/>
    <mergeCell ref="VVH73:VVL73"/>
    <mergeCell ref="VRV73:VRZ73"/>
    <mergeCell ref="VSB73:VSF73"/>
    <mergeCell ref="VSH73:VSL73"/>
    <mergeCell ref="VSN73:VSR73"/>
    <mergeCell ref="VST73:VSX73"/>
    <mergeCell ref="VSZ73:VTD73"/>
    <mergeCell ref="VTF73:VTJ73"/>
    <mergeCell ref="VTL73:VTP73"/>
    <mergeCell ref="VPZ73:VQD73"/>
    <mergeCell ref="VQF73:VQJ73"/>
    <mergeCell ref="VQL73:VQP73"/>
    <mergeCell ref="VQR73:VQV73"/>
    <mergeCell ref="VQX73:VRB73"/>
    <mergeCell ref="VRD73:VRH73"/>
    <mergeCell ref="VRJ73:VRN73"/>
    <mergeCell ref="VRP73:VRT73"/>
    <mergeCell ref="VOD73:VOH73"/>
    <mergeCell ref="VOJ73:VON73"/>
    <mergeCell ref="VOP73:VOT73"/>
    <mergeCell ref="VOV73:VOZ73"/>
    <mergeCell ref="VPB73:VPF73"/>
    <mergeCell ref="VPH73:VPL73"/>
    <mergeCell ref="VPN73:VPR73"/>
    <mergeCell ref="VPT73:VPX73"/>
    <mergeCell ref="VMH73:VML73"/>
    <mergeCell ref="VMN73:VMR73"/>
    <mergeCell ref="VMT73:VMX73"/>
    <mergeCell ref="VMZ73:VND73"/>
    <mergeCell ref="VNF73:VNJ73"/>
    <mergeCell ref="VNL73:VNP73"/>
    <mergeCell ref="VNR73:VNV73"/>
    <mergeCell ref="VNX73:VOB73"/>
    <mergeCell ref="WCX73:WDB73"/>
    <mergeCell ref="WDD73:WDH73"/>
    <mergeCell ref="WDJ73:WDN73"/>
    <mergeCell ref="WDP73:WDT73"/>
    <mergeCell ref="WDV73:WDZ73"/>
    <mergeCell ref="WEB73:WEF73"/>
    <mergeCell ref="WEH73:WEL73"/>
    <mergeCell ref="WEN73:WER73"/>
    <mergeCell ref="WBB73:WBF73"/>
    <mergeCell ref="WBH73:WBL73"/>
    <mergeCell ref="WBN73:WBR73"/>
    <mergeCell ref="WBT73:WBX73"/>
    <mergeCell ref="WBZ73:WCD73"/>
    <mergeCell ref="WCF73:WCJ73"/>
    <mergeCell ref="WCL73:WCP73"/>
    <mergeCell ref="WCR73:WCV73"/>
    <mergeCell ref="VZF73:VZJ73"/>
    <mergeCell ref="VZL73:VZP73"/>
    <mergeCell ref="VZR73:VZV73"/>
    <mergeCell ref="VZX73:WAB73"/>
    <mergeCell ref="WAD73:WAH73"/>
    <mergeCell ref="WAJ73:WAN73"/>
    <mergeCell ref="WAP73:WAT73"/>
    <mergeCell ref="WAV73:WAZ73"/>
    <mergeCell ref="VXJ73:VXN73"/>
    <mergeCell ref="VXP73:VXT73"/>
    <mergeCell ref="VXV73:VXZ73"/>
    <mergeCell ref="VYB73:VYF73"/>
    <mergeCell ref="VYH73:VYL73"/>
    <mergeCell ref="VYN73:VYR73"/>
    <mergeCell ref="VYT73:VYX73"/>
    <mergeCell ref="VYZ73:VZD73"/>
    <mergeCell ref="VVN73:VVR73"/>
    <mergeCell ref="VVT73:VVX73"/>
    <mergeCell ref="VVZ73:VWD73"/>
    <mergeCell ref="VWF73:VWJ73"/>
    <mergeCell ref="VWL73:VWP73"/>
    <mergeCell ref="VWR73:VWV73"/>
    <mergeCell ref="VWX73:VXB73"/>
    <mergeCell ref="VXD73:VXH73"/>
    <mergeCell ref="WMD73:WMH73"/>
    <mergeCell ref="WMJ73:WMN73"/>
    <mergeCell ref="WMP73:WMT73"/>
    <mergeCell ref="WMV73:WMZ73"/>
    <mergeCell ref="WNB73:WNF73"/>
    <mergeCell ref="WNH73:WNL73"/>
    <mergeCell ref="WNN73:WNR73"/>
    <mergeCell ref="WNT73:WNX73"/>
    <mergeCell ref="WKH73:WKL73"/>
    <mergeCell ref="WKN73:WKR73"/>
    <mergeCell ref="WKT73:WKX73"/>
    <mergeCell ref="WKZ73:WLD73"/>
    <mergeCell ref="WLF73:WLJ73"/>
    <mergeCell ref="WLL73:WLP73"/>
    <mergeCell ref="WLR73:WLV73"/>
    <mergeCell ref="WLX73:WMB73"/>
    <mergeCell ref="WIL73:WIP73"/>
    <mergeCell ref="WIR73:WIV73"/>
    <mergeCell ref="WIX73:WJB73"/>
    <mergeCell ref="WJD73:WJH73"/>
    <mergeCell ref="WJJ73:WJN73"/>
    <mergeCell ref="WJP73:WJT73"/>
    <mergeCell ref="WJV73:WJZ73"/>
    <mergeCell ref="WKB73:WKF73"/>
    <mergeCell ref="WGP73:WGT73"/>
    <mergeCell ref="WGV73:WGZ73"/>
    <mergeCell ref="WHB73:WHF73"/>
    <mergeCell ref="WHH73:WHL73"/>
    <mergeCell ref="WHN73:WHR73"/>
    <mergeCell ref="WHT73:WHX73"/>
    <mergeCell ref="WHZ73:WID73"/>
    <mergeCell ref="WIF73:WIJ73"/>
    <mergeCell ref="WET73:WEX73"/>
    <mergeCell ref="WEZ73:WFD73"/>
    <mergeCell ref="WFF73:WFJ73"/>
    <mergeCell ref="WFL73:WFP73"/>
    <mergeCell ref="WFR73:WFV73"/>
    <mergeCell ref="WFX73:WGB73"/>
    <mergeCell ref="WGD73:WGH73"/>
    <mergeCell ref="WGJ73:WGN73"/>
    <mergeCell ref="WVJ73:WVN73"/>
    <mergeCell ref="WVP73:WVT73"/>
    <mergeCell ref="WVV73:WVZ73"/>
    <mergeCell ref="WWB73:WWF73"/>
    <mergeCell ref="WWH73:WWL73"/>
    <mergeCell ref="WWN73:WWR73"/>
    <mergeCell ref="WWT73:WWX73"/>
    <mergeCell ref="WWZ73:WXD73"/>
    <mergeCell ref="WTN73:WTR73"/>
    <mergeCell ref="WTT73:WTX73"/>
    <mergeCell ref="WTZ73:WUD73"/>
    <mergeCell ref="WUF73:WUJ73"/>
    <mergeCell ref="WUL73:WUP73"/>
    <mergeCell ref="WUR73:WUV73"/>
    <mergeCell ref="WUX73:WVB73"/>
    <mergeCell ref="WVD73:WVH73"/>
    <mergeCell ref="WRR73:WRV73"/>
    <mergeCell ref="WRX73:WSB73"/>
    <mergeCell ref="WSD73:WSH73"/>
    <mergeCell ref="WSJ73:WSN73"/>
    <mergeCell ref="WSP73:WST73"/>
    <mergeCell ref="WSV73:WSZ73"/>
    <mergeCell ref="WTB73:WTF73"/>
    <mergeCell ref="WTH73:WTL73"/>
    <mergeCell ref="WPV73:WPZ73"/>
    <mergeCell ref="WQB73:WQF73"/>
    <mergeCell ref="WQH73:WQL73"/>
    <mergeCell ref="WQN73:WQR73"/>
    <mergeCell ref="WQT73:WQX73"/>
    <mergeCell ref="WQZ73:WRD73"/>
    <mergeCell ref="WRF73:WRJ73"/>
    <mergeCell ref="WRL73:WRP73"/>
    <mergeCell ref="WNZ73:WOD73"/>
    <mergeCell ref="WOF73:WOJ73"/>
    <mergeCell ref="WOL73:WOP73"/>
    <mergeCell ref="WOR73:WOV73"/>
    <mergeCell ref="WOX73:WPB73"/>
    <mergeCell ref="WPD73:WPH73"/>
    <mergeCell ref="WPJ73:WPN73"/>
    <mergeCell ref="WPP73:WPT73"/>
    <mergeCell ref="XEP73:XET73"/>
    <mergeCell ref="XEV73:XEZ73"/>
    <mergeCell ref="XFB73:XFD73"/>
    <mergeCell ref="XCT73:XCX73"/>
    <mergeCell ref="XCZ73:XDD73"/>
    <mergeCell ref="XDF73:XDJ73"/>
    <mergeCell ref="XDL73:XDP73"/>
    <mergeCell ref="XDR73:XDV73"/>
    <mergeCell ref="XDX73:XEB73"/>
    <mergeCell ref="XED73:XEH73"/>
    <mergeCell ref="XEJ73:XEN73"/>
    <mergeCell ref="XAX73:XBB73"/>
    <mergeCell ref="XBD73:XBH73"/>
    <mergeCell ref="XBJ73:XBN73"/>
    <mergeCell ref="XBP73:XBT73"/>
    <mergeCell ref="XBV73:XBZ73"/>
    <mergeCell ref="XCB73:XCF73"/>
    <mergeCell ref="XCH73:XCL73"/>
    <mergeCell ref="XCN73:XCR73"/>
    <mergeCell ref="WZB73:WZF73"/>
    <mergeCell ref="WZH73:WZL73"/>
    <mergeCell ref="WZN73:WZR73"/>
    <mergeCell ref="WZT73:WZX73"/>
    <mergeCell ref="WZZ73:XAD73"/>
    <mergeCell ref="XAF73:XAJ73"/>
    <mergeCell ref="XAL73:XAP73"/>
    <mergeCell ref="XAR73:XAV73"/>
    <mergeCell ref="WXF73:WXJ73"/>
    <mergeCell ref="WXL73:WXP73"/>
    <mergeCell ref="WXR73:WXV73"/>
    <mergeCell ref="WXX73:WYB73"/>
    <mergeCell ref="WYD73:WYH73"/>
    <mergeCell ref="WYJ73:WYN73"/>
    <mergeCell ref="WYP73:WYT73"/>
    <mergeCell ref="WYV73:WYZ73"/>
    <mergeCell ref="CN74:CR74"/>
    <mergeCell ref="B74:F74"/>
    <mergeCell ref="H74:L74"/>
    <mergeCell ref="N74:R74"/>
    <mergeCell ref="T74:X74"/>
    <mergeCell ref="Z74:AD74"/>
    <mergeCell ref="AF74:AJ74"/>
    <mergeCell ref="AL74:AP74"/>
    <mergeCell ref="AR74:AV74"/>
    <mergeCell ref="PR74:PV74"/>
    <mergeCell ref="PX74:QB74"/>
    <mergeCell ref="QD74:QH74"/>
    <mergeCell ref="QJ74:QN74"/>
    <mergeCell ref="QP74:QT74"/>
    <mergeCell ref="QV74:QZ74"/>
    <mergeCell ref="RB74:RF74"/>
    <mergeCell ref="RH74:RL74"/>
    <mergeCell ref="NV74:NZ74"/>
    <mergeCell ref="OB74:OF74"/>
    <mergeCell ref="OH74:OL74"/>
    <mergeCell ref="ON74:OR74"/>
    <mergeCell ref="OT74:OX74"/>
    <mergeCell ref="OZ74:PD74"/>
    <mergeCell ref="PF74:PJ74"/>
    <mergeCell ref="PL74:PP74"/>
    <mergeCell ref="LZ74:MD74"/>
    <mergeCell ref="MF74:MJ74"/>
    <mergeCell ref="ML74:MP74"/>
    <mergeCell ref="MR74:MV74"/>
    <mergeCell ref="MX74:NB74"/>
    <mergeCell ref="ND74:NH74"/>
    <mergeCell ref="NJ74:NN74"/>
    <mergeCell ref="NP74:NT74"/>
    <mergeCell ref="KD74:KH74"/>
    <mergeCell ref="KJ74:KN74"/>
    <mergeCell ref="KP74:KT74"/>
    <mergeCell ref="KV74:KZ74"/>
    <mergeCell ref="LB74:LF74"/>
    <mergeCell ref="LH74:LL74"/>
    <mergeCell ref="LN74:LR74"/>
    <mergeCell ref="LT74:LX74"/>
    <mergeCell ref="IH74:IL74"/>
    <mergeCell ref="IN74:IR74"/>
    <mergeCell ref="IT74:IX74"/>
    <mergeCell ref="IZ74:JD74"/>
    <mergeCell ref="JF74:JJ74"/>
    <mergeCell ref="JL74:JP74"/>
    <mergeCell ref="JR74:JV74"/>
    <mergeCell ref="JX74:KB74"/>
    <mergeCell ref="YX74:ZB74"/>
    <mergeCell ref="ZD74:ZH74"/>
    <mergeCell ref="ZJ74:ZN74"/>
    <mergeCell ref="ZP74:ZT74"/>
    <mergeCell ref="ZV74:ZZ74"/>
    <mergeCell ref="AAB74:AAF74"/>
    <mergeCell ref="AAH74:AAL74"/>
    <mergeCell ref="AAN74:AAR74"/>
    <mergeCell ref="XB74:XF74"/>
    <mergeCell ref="XH74:XL74"/>
    <mergeCell ref="XN74:XR74"/>
    <mergeCell ref="XT74:XX74"/>
    <mergeCell ref="XZ74:YD74"/>
    <mergeCell ref="YF74:YJ74"/>
    <mergeCell ref="YL74:YP74"/>
    <mergeCell ref="YR74:YV74"/>
    <mergeCell ref="VF74:VJ74"/>
    <mergeCell ref="VL74:VP74"/>
    <mergeCell ref="VR74:VV74"/>
    <mergeCell ref="VX74:WB74"/>
    <mergeCell ref="WD74:WH74"/>
    <mergeCell ref="WJ74:WN74"/>
    <mergeCell ref="WP74:WT74"/>
    <mergeCell ref="WV74:WZ74"/>
    <mergeCell ref="TJ74:TN74"/>
    <mergeCell ref="TP74:TT74"/>
    <mergeCell ref="TV74:TZ74"/>
    <mergeCell ref="UB74:UF74"/>
    <mergeCell ref="UH74:UL74"/>
    <mergeCell ref="UN74:UR74"/>
    <mergeCell ref="UT74:UX74"/>
    <mergeCell ref="UZ74:VD74"/>
    <mergeCell ref="RN74:RR74"/>
    <mergeCell ref="RT74:RX74"/>
    <mergeCell ref="RZ74:SD74"/>
    <mergeCell ref="SF74:SJ74"/>
    <mergeCell ref="SL74:SP74"/>
    <mergeCell ref="SR74:SV74"/>
    <mergeCell ref="SX74:TB74"/>
    <mergeCell ref="TD74:TH74"/>
    <mergeCell ref="AID74:AIH74"/>
    <mergeCell ref="AIJ74:AIN74"/>
    <mergeCell ref="AIP74:AIT74"/>
    <mergeCell ref="AIV74:AIZ74"/>
    <mergeCell ref="AJB74:AJF74"/>
    <mergeCell ref="AJH74:AJL74"/>
    <mergeCell ref="AJN74:AJR74"/>
    <mergeCell ref="AJT74:AJX74"/>
    <mergeCell ref="AGH74:AGL74"/>
    <mergeCell ref="AGN74:AGR74"/>
    <mergeCell ref="AGT74:AGX74"/>
    <mergeCell ref="AGZ74:AHD74"/>
    <mergeCell ref="AHF74:AHJ74"/>
    <mergeCell ref="AHL74:AHP74"/>
    <mergeCell ref="AHR74:AHV74"/>
    <mergeCell ref="AHX74:AIB74"/>
    <mergeCell ref="AEL74:AEP74"/>
    <mergeCell ref="AER74:AEV74"/>
    <mergeCell ref="AEX74:AFB74"/>
    <mergeCell ref="AFD74:AFH74"/>
    <mergeCell ref="AFJ74:AFN74"/>
    <mergeCell ref="AFP74:AFT74"/>
    <mergeCell ref="AFV74:AFZ74"/>
    <mergeCell ref="AGB74:AGF74"/>
    <mergeCell ref="ACP74:ACT74"/>
    <mergeCell ref="ACV74:ACZ74"/>
    <mergeCell ref="ADB74:ADF74"/>
    <mergeCell ref="ADH74:ADL74"/>
    <mergeCell ref="ADN74:ADR74"/>
    <mergeCell ref="ADT74:ADX74"/>
    <mergeCell ref="ADZ74:AED74"/>
    <mergeCell ref="AEF74:AEJ74"/>
    <mergeCell ref="AAT74:AAX74"/>
    <mergeCell ref="AAZ74:ABD74"/>
    <mergeCell ref="ABF74:ABJ74"/>
    <mergeCell ref="ABL74:ABP74"/>
    <mergeCell ref="ABR74:ABV74"/>
    <mergeCell ref="ABX74:ACB74"/>
    <mergeCell ref="ACD74:ACH74"/>
    <mergeCell ref="ACJ74:ACN74"/>
    <mergeCell ref="ARJ74:ARN74"/>
    <mergeCell ref="ARP74:ART74"/>
    <mergeCell ref="ARV74:ARZ74"/>
    <mergeCell ref="ASB74:ASF74"/>
    <mergeCell ref="ASH74:ASL74"/>
    <mergeCell ref="ASN74:ASR74"/>
    <mergeCell ref="AST74:ASX74"/>
    <mergeCell ref="ASZ74:ATD74"/>
    <mergeCell ref="APN74:APR74"/>
    <mergeCell ref="APT74:APX74"/>
    <mergeCell ref="APZ74:AQD74"/>
    <mergeCell ref="AQF74:AQJ74"/>
    <mergeCell ref="AQL74:AQP74"/>
    <mergeCell ref="AQR74:AQV74"/>
    <mergeCell ref="AQX74:ARB74"/>
    <mergeCell ref="ARD74:ARH74"/>
    <mergeCell ref="ANR74:ANV74"/>
    <mergeCell ref="ANX74:AOB74"/>
    <mergeCell ref="AOD74:AOH74"/>
    <mergeCell ref="AOJ74:AON74"/>
    <mergeCell ref="AOP74:AOT74"/>
    <mergeCell ref="AOV74:AOZ74"/>
    <mergeCell ref="APB74:APF74"/>
    <mergeCell ref="APH74:APL74"/>
    <mergeCell ref="ALV74:ALZ74"/>
    <mergeCell ref="AMB74:AMF74"/>
    <mergeCell ref="AMH74:AML74"/>
    <mergeCell ref="AMN74:AMR74"/>
    <mergeCell ref="AMT74:AMX74"/>
    <mergeCell ref="AMZ74:AND74"/>
    <mergeCell ref="ANF74:ANJ74"/>
    <mergeCell ref="ANL74:ANP74"/>
    <mergeCell ref="AJZ74:AKD74"/>
    <mergeCell ref="AKF74:AKJ74"/>
    <mergeCell ref="AKL74:AKP74"/>
    <mergeCell ref="AKR74:AKV74"/>
    <mergeCell ref="AKX74:ALB74"/>
    <mergeCell ref="ALD74:ALH74"/>
    <mergeCell ref="ALJ74:ALN74"/>
    <mergeCell ref="ALP74:ALT74"/>
    <mergeCell ref="BAP74:BAT74"/>
    <mergeCell ref="BAV74:BAZ74"/>
    <mergeCell ref="BBB74:BBF74"/>
    <mergeCell ref="BBH74:BBL74"/>
    <mergeCell ref="BBN74:BBR74"/>
    <mergeCell ref="BBT74:BBX74"/>
    <mergeCell ref="BBZ74:BCD74"/>
    <mergeCell ref="BCF74:BCJ74"/>
    <mergeCell ref="AYT74:AYX74"/>
    <mergeCell ref="AYZ74:AZD74"/>
    <mergeCell ref="AZF74:AZJ74"/>
    <mergeCell ref="AZL74:AZP74"/>
    <mergeCell ref="AZR74:AZV74"/>
    <mergeCell ref="AZX74:BAB74"/>
    <mergeCell ref="BAD74:BAH74"/>
    <mergeCell ref="BAJ74:BAN74"/>
    <mergeCell ref="AWX74:AXB74"/>
    <mergeCell ref="AXD74:AXH74"/>
    <mergeCell ref="AXJ74:AXN74"/>
    <mergeCell ref="AXP74:AXT74"/>
    <mergeCell ref="AXV74:AXZ74"/>
    <mergeCell ref="AYB74:AYF74"/>
    <mergeCell ref="AYH74:AYL74"/>
    <mergeCell ref="AYN74:AYR74"/>
    <mergeCell ref="AVB74:AVF74"/>
    <mergeCell ref="AVH74:AVL74"/>
    <mergeCell ref="AVN74:AVR74"/>
    <mergeCell ref="AVT74:AVX74"/>
    <mergeCell ref="AVZ74:AWD74"/>
    <mergeCell ref="AWF74:AWJ74"/>
    <mergeCell ref="AWL74:AWP74"/>
    <mergeCell ref="AWR74:AWV74"/>
    <mergeCell ref="ATF74:ATJ74"/>
    <mergeCell ref="ATL74:ATP74"/>
    <mergeCell ref="ATR74:ATV74"/>
    <mergeCell ref="ATX74:AUB74"/>
    <mergeCell ref="AUD74:AUH74"/>
    <mergeCell ref="AUJ74:AUN74"/>
    <mergeCell ref="AUP74:AUT74"/>
    <mergeCell ref="AUV74:AUZ74"/>
    <mergeCell ref="BJV74:BJZ74"/>
    <mergeCell ref="BKB74:BKF74"/>
    <mergeCell ref="BKH74:BKL74"/>
    <mergeCell ref="BKN74:BKR74"/>
    <mergeCell ref="BKT74:BKX74"/>
    <mergeCell ref="BKZ74:BLD74"/>
    <mergeCell ref="BLF74:BLJ74"/>
    <mergeCell ref="BLL74:BLP74"/>
    <mergeCell ref="BHZ74:BID74"/>
    <mergeCell ref="BIF74:BIJ74"/>
    <mergeCell ref="BIL74:BIP74"/>
    <mergeCell ref="BIR74:BIV74"/>
    <mergeCell ref="BIX74:BJB74"/>
    <mergeCell ref="BJD74:BJH74"/>
    <mergeCell ref="BJJ74:BJN74"/>
    <mergeCell ref="BJP74:BJT74"/>
    <mergeCell ref="BGD74:BGH74"/>
    <mergeCell ref="BGJ74:BGN74"/>
    <mergeCell ref="BGP74:BGT74"/>
    <mergeCell ref="BGV74:BGZ74"/>
    <mergeCell ref="BHB74:BHF74"/>
    <mergeCell ref="BHH74:BHL74"/>
    <mergeCell ref="BHN74:BHR74"/>
    <mergeCell ref="BHT74:BHX74"/>
    <mergeCell ref="BEH74:BEL74"/>
    <mergeCell ref="BEN74:BER74"/>
    <mergeCell ref="BET74:BEX74"/>
    <mergeCell ref="BEZ74:BFD74"/>
    <mergeCell ref="BFF74:BFJ74"/>
    <mergeCell ref="BFL74:BFP74"/>
    <mergeCell ref="BFR74:BFV74"/>
    <mergeCell ref="BFX74:BGB74"/>
    <mergeCell ref="BCL74:BCP74"/>
    <mergeCell ref="BCR74:BCV74"/>
    <mergeCell ref="BCX74:BDB74"/>
    <mergeCell ref="BDD74:BDH74"/>
    <mergeCell ref="BDJ74:BDN74"/>
    <mergeCell ref="BDP74:BDT74"/>
    <mergeCell ref="BDV74:BDZ74"/>
    <mergeCell ref="BEB74:BEF74"/>
    <mergeCell ref="BTB74:BTF74"/>
    <mergeCell ref="BTH74:BTL74"/>
    <mergeCell ref="BTN74:BTR74"/>
    <mergeCell ref="BTT74:BTX74"/>
    <mergeCell ref="BTZ74:BUD74"/>
    <mergeCell ref="BUF74:BUJ74"/>
    <mergeCell ref="BUL74:BUP74"/>
    <mergeCell ref="BUR74:BUV74"/>
    <mergeCell ref="BRF74:BRJ74"/>
    <mergeCell ref="BRL74:BRP74"/>
    <mergeCell ref="BRR74:BRV74"/>
    <mergeCell ref="BRX74:BSB74"/>
    <mergeCell ref="BSD74:BSH74"/>
    <mergeCell ref="BSJ74:BSN74"/>
    <mergeCell ref="BSP74:BST74"/>
    <mergeCell ref="BSV74:BSZ74"/>
    <mergeCell ref="BPJ74:BPN74"/>
    <mergeCell ref="BPP74:BPT74"/>
    <mergeCell ref="BPV74:BPZ74"/>
    <mergeCell ref="BQB74:BQF74"/>
    <mergeCell ref="BQH74:BQL74"/>
    <mergeCell ref="BQN74:BQR74"/>
    <mergeCell ref="BQT74:BQX74"/>
    <mergeCell ref="BQZ74:BRD74"/>
    <mergeCell ref="BNN74:BNR74"/>
    <mergeCell ref="BNT74:BNX74"/>
    <mergeCell ref="BNZ74:BOD74"/>
    <mergeCell ref="BOF74:BOJ74"/>
    <mergeCell ref="BOL74:BOP74"/>
    <mergeCell ref="BOR74:BOV74"/>
    <mergeCell ref="BOX74:BPB74"/>
    <mergeCell ref="BPD74:BPH74"/>
    <mergeCell ref="BLR74:BLV74"/>
    <mergeCell ref="BLX74:BMB74"/>
    <mergeCell ref="BMD74:BMH74"/>
    <mergeCell ref="BMJ74:BMN74"/>
    <mergeCell ref="BMP74:BMT74"/>
    <mergeCell ref="BMV74:BMZ74"/>
    <mergeCell ref="BNB74:BNF74"/>
    <mergeCell ref="BNH74:BNL74"/>
    <mergeCell ref="CCH74:CCL74"/>
    <mergeCell ref="CCN74:CCR74"/>
    <mergeCell ref="CCT74:CCX74"/>
    <mergeCell ref="CCZ74:CDD74"/>
    <mergeCell ref="CDF74:CDJ74"/>
    <mergeCell ref="CDL74:CDP74"/>
    <mergeCell ref="CDR74:CDV74"/>
    <mergeCell ref="CDX74:CEB74"/>
    <mergeCell ref="CAL74:CAP74"/>
    <mergeCell ref="CAR74:CAV74"/>
    <mergeCell ref="CAX74:CBB74"/>
    <mergeCell ref="CBD74:CBH74"/>
    <mergeCell ref="CBJ74:CBN74"/>
    <mergeCell ref="CBP74:CBT74"/>
    <mergeCell ref="CBV74:CBZ74"/>
    <mergeCell ref="CCB74:CCF74"/>
    <mergeCell ref="BYP74:BYT74"/>
    <mergeCell ref="BYV74:BYZ74"/>
    <mergeCell ref="BZB74:BZF74"/>
    <mergeCell ref="BZH74:BZL74"/>
    <mergeCell ref="BZN74:BZR74"/>
    <mergeCell ref="BZT74:BZX74"/>
    <mergeCell ref="BZZ74:CAD74"/>
    <mergeCell ref="CAF74:CAJ74"/>
    <mergeCell ref="BWT74:BWX74"/>
    <mergeCell ref="BWZ74:BXD74"/>
    <mergeCell ref="BXF74:BXJ74"/>
    <mergeCell ref="BXL74:BXP74"/>
    <mergeCell ref="BXR74:BXV74"/>
    <mergeCell ref="BXX74:BYB74"/>
    <mergeCell ref="BYD74:BYH74"/>
    <mergeCell ref="BYJ74:BYN74"/>
    <mergeCell ref="BUX74:BVB74"/>
    <mergeCell ref="BVD74:BVH74"/>
    <mergeCell ref="BVJ74:BVN74"/>
    <mergeCell ref="BVP74:BVT74"/>
    <mergeCell ref="BVV74:BVZ74"/>
    <mergeCell ref="BWB74:BWF74"/>
    <mergeCell ref="BWH74:BWL74"/>
    <mergeCell ref="BWN74:BWR74"/>
    <mergeCell ref="CLN74:CLR74"/>
    <mergeCell ref="CLT74:CLX74"/>
    <mergeCell ref="CLZ74:CMD74"/>
    <mergeCell ref="CMF74:CMJ74"/>
    <mergeCell ref="CML74:CMP74"/>
    <mergeCell ref="CMR74:CMV74"/>
    <mergeCell ref="CMX74:CNB74"/>
    <mergeCell ref="CND74:CNH74"/>
    <mergeCell ref="CJR74:CJV74"/>
    <mergeCell ref="CJX74:CKB74"/>
    <mergeCell ref="CKD74:CKH74"/>
    <mergeCell ref="CKJ74:CKN74"/>
    <mergeCell ref="CKP74:CKT74"/>
    <mergeCell ref="CKV74:CKZ74"/>
    <mergeCell ref="CLB74:CLF74"/>
    <mergeCell ref="CLH74:CLL74"/>
    <mergeCell ref="CHV74:CHZ74"/>
    <mergeCell ref="CIB74:CIF74"/>
    <mergeCell ref="CIH74:CIL74"/>
    <mergeCell ref="CIN74:CIR74"/>
    <mergeCell ref="CIT74:CIX74"/>
    <mergeCell ref="CIZ74:CJD74"/>
    <mergeCell ref="CJF74:CJJ74"/>
    <mergeCell ref="CJL74:CJP74"/>
    <mergeCell ref="CFZ74:CGD74"/>
    <mergeCell ref="CGF74:CGJ74"/>
    <mergeCell ref="CGL74:CGP74"/>
    <mergeCell ref="CGR74:CGV74"/>
    <mergeCell ref="CGX74:CHB74"/>
    <mergeCell ref="CHD74:CHH74"/>
    <mergeCell ref="CHJ74:CHN74"/>
    <mergeCell ref="CHP74:CHT74"/>
    <mergeCell ref="CED74:CEH74"/>
    <mergeCell ref="CEJ74:CEN74"/>
    <mergeCell ref="CEP74:CET74"/>
    <mergeCell ref="CEV74:CEZ74"/>
    <mergeCell ref="CFB74:CFF74"/>
    <mergeCell ref="CFH74:CFL74"/>
    <mergeCell ref="CFN74:CFR74"/>
    <mergeCell ref="CFT74:CFX74"/>
    <mergeCell ref="CUT74:CUX74"/>
    <mergeCell ref="CUZ74:CVD74"/>
    <mergeCell ref="CVF74:CVJ74"/>
    <mergeCell ref="CVL74:CVP74"/>
    <mergeCell ref="CVR74:CVV74"/>
    <mergeCell ref="CVX74:CWB74"/>
    <mergeCell ref="CWD74:CWH74"/>
    <mergeCell ref="CWJ74:CWN74"/>
    <mergeCell ref="CSX74:CTB74"/>
    <mergeCell ref="CTD74:CTH74"/>
    <mergeCell ref="CTJ74:CTN74"/>
    <mergeCell ref="CTP74:CTT74"/>
    <mergeCell ref="CTV74:CTZ74"/>
    <mergeCell ref="CUB74:CUF74"/>
    <mergeCell ref="CUH74:CUL74"/>
    <mergeCell ref="CUN74:CUR74"/>
    <mergeCell ref="CRB74:CRF74"/>
    <mergeCell ref="CRH74:CRL74"/>
    <mergeCell ref="CRN74:CRR74"/>
    <mergeCell ref="CRT74:CRX74"/>
    <mergeCell ref="CRZ74:CSD74"/>
    <mergeCell ref="CSF74:CSJ74"/>
    <mergeCell ref="CSL74:CSP74"/>
    <mergeCell ref="CSR74:CSV74"/>
    <mergeCell ref="CPF74:CPJ74"/>
    <mergeCell ref="CPL74:CPP74"/>
    <mergeCell ref="CPR74:CPV74"/>
    <mergeCell ref="CPX74:CQB74"/>
    <mergeCell ref="CQD74:CQH74"/>
    <mergeCell ref="CQJ74:CQN74"/>
    <mergeCell ref="CQP74:CQT74"/>
    <mergeCell ref="CQV74:CQZ74"/>
    <mergeCell ref="CNJ74:CNN74"/>
    <mergeCell ref="CNP74:CNT74"/>
    <mergeCell ref="CNV74:CNZ74"/>
    <mergeCell ref="COB74:COF74"/>
    <mergeCell ref="COH74:COL74"/>
    <mergeCell ref="CON74:COR74"/>
    <mergeCell ref="COT74:COX74"/>
    <mergeCell ref="COZ74:CPD74"/>
    <mergeCell ref="DDZ74:DED74"/>
    <mergeCell ref="DEF74:DEJ74"/>
    <mergeCell ref="DEL74:DEP74"/>
    <mergeCell ref="DER74:DEV74"/>
    <mergeCell ref="DEX74:DFB74"/>
    <mergeCell ref="DFD74:DFH74"/>
    <mergeCell ref="DFJ74:DFN74"/>
    <mergeCell ref="DFP74:DFT74"/>
    <mergeCell ref="DCD74:DCH74"/>
    <mergeCell ref="DCJ74:DCN74"/>
    <mergeCell ref="DCP74:DCT74"/>
    <mergeCell ref="DCV74:DCZ74"/>
    <mergeCell ref="DDB74:DDF74"/>
    <mergeCell ref="DDH74:DDL74"/>
    <mergeCell ref="DDN74:DDR74"/>
    <mergeCell ref="DDT74:DDX74"/>
    <mergeCell ref="DAH74:DAL74"/>
    <mergeCell ref="DAN74:DAR74"/>
    <mergeCell ref="DAT74:DAX74"/>
    <mergeCell ref="DAZ74:DBD74"/>
    <mergeCell ref="DBF74:DBJ74"/>
    <mergeCell ref="DBL74:DBP74"/>
    <mergeCell ref="DBR74:DBV74"/>
    <mergeCell ref="DBX74:DCB74"/>
    <mergeCell ref="CYL74:CYP74"/>
    <mergeCell ref="CYR74:CYV74"/>
    <mergeCell ref="CYX74:CZB74"/>
    <mergeCell ref="CZD74:CZH74"/>
    <mergeCell ref="CZJ74:CZN74"/>
    <mergeCell ref="CZP74:CZT74"/>
    <mergeCell ref="CZV74:CZZ74"/>
    <mergeCell ref="DAB74:DAF74"/>
    <mergeCell ref="CWP74:CWT74"/>
    <mergeCell ref="CWV74:CWZ74"/>
    <mergeCell ref="CXB74:CXF74"/>
    <mergeCell ref="CXH74:CXL74"/>
    <mergeCell ref="CXN74:CXR74"/>
    <mergeCell ref="CXT74:CXX74"/>
    <mergeCell ref="CXZ74:CYD74"/>
    <mergeCell ref="CYF74:CYJ74"/>
    <mergeCell ref="DNF74:DNJ74"/>
    <mergeCell ref="DNL74:DNP74"/>
    <mergeCell ref="DNR74:DNV74"/>
    <mergeCell ref="DNX74:DOB74"/>
    <mergeCell ref="DOD74:DOH74"/>
    <mergeCell ref="DOJ74:DON74"/>
    <mergeCell ref="DOP74:DOT74"/>
    <mergeCell ref="DOV74:DOZ74"/>
    <mergeCell ref="DLJ74:DLN74"/>
    <mergeCell ref="DLP74:DLT74"/>
    <mergeCell ref="DLV74:DLZ74"/>
    <mergeCell ref="DMB74:DMF74"/>
    <mergeCell ref="DMH74:DML74"/>
    <mergeCell ref="DMN74:DMR74"/>
    <mergeCell ref="DMT74:DMX74"/>
    <mergeCell ref="DMZ74:DND74"/>
    <mergeCell ref="DJN74:DJR74"/>
    <mergeCell ref="DJT74:DJX74"/>
    <mergeCell ref="DJZ74:DKD74"/>
    <mergeCell ref="DKF74:DKJ74"/>
    <mergeCell ref="DKL74:DKP74"/>
    <mergeCell ref="DKR74:DKV74"/>
    <mergeCell ref="DKX74:DLB74"/>
    <mergeCell ref="DLD74:DLH74"/>
    <mergeCell ref="DHR74:DHV74"/>
    <mergeCell ref="DHX74:DIB74"/>
    <mergeCell ref="DID74:DIH74"/>
    <mergeCell ref="DIJ74:DIN74"/>
    <mergeCell ref="DIP74:DIT74"/>
    <mergeCell ref="DIV74:DIZ74"/>
    <mergeCell ref="DJB74:DJF74"/>
    <mergeCell ref="DJH74:DJL74"/>
    <mergeCell ref="DFV74:DFZ74"/>
    <mergeCell ref="DGB74:DGF74"/>
    <mergeCell ref="DGH74:DGL74"/>
    <mergeCell ref="DGN74:DGR74"/>
    <mergeCell ref="DGT74:DGX74"/>
    <mergeCell ref="DGZ74:DHD74"/>
    <mergeCell ref="DHF74:DHJ74"/>
    <mergeCell ref="DHL74:DHP74"/>
    <mergeCell ref="DWL74:DWP74"/>
    <mergeCell ref="DWR74:DWV74"/>
    <mergeCell ref="DWX74:DXB74"/>
    <mergeCell ref="DXD74:DXH74"/>
    <mergeCell ref="DXJ74:DXN74"/>
    <mergeCell ref="DXP74:DXT74"/>
    <mergeCell ref="DXV74:DXZ74"/>
    <mergeCell ref="DYB74:DYF74"/>
    <mergeCell ref="DUP74:DUT74"/>
    <mergeCell ref="DUV74:DUZ74"/>
    <mergeCell ref="DVB74:DVF74"/>
    <mergeCell ref="DVH74:DVL74"/>
    <mergeCell ref="DVN74:DVR74"/>
    <mergeCell ref="DVT74:DVX74"/>
    <mergeCell ref="DVZ74:DWD74"/>
    <mergeCell ref="DWF74:DWJ74"/>
    <mergeCell ref="DST74:DSX74"/>
    <mergeCell ref="DSZ74:DTD74"/>
    <mergeCell ref="DTF74:DTJ74"/>
    <mergeCell ref="DTL74:DTP74"/>
    <mergeCell ref="DTR74:DTV74"/>
    <mergeCell ref="DTX74:DUB74"/>
    <mergeCell ref="DUD74:DUH74"/>
    <mergeCell ref="DUJ74:DUN74"/>
    <mergeCell ref="DQX74:DRB74"/>
    <mergeCell ref="DRD74:DRH74"/>
    <mergeCell ref="DRJ74:DRN74"/>
    <mergeCell ref="DRP74:DRT74"/>
    <mergeCell ref="DRV74:DRZ74"/>
    <mergeCell ref="DSB74:DSF74"/>
    <mergeCell ref="DSH74:DSL74"/>
    <mergeCell ref="DSN74:DSR74"/>
    <mergeCell ref="DPB74:DPF74"/>
    <mergeCell ref="DPH74:DPL74"/>
    <mergeCell ref="DPN74:DPR74"/>
    <mergeCell ref="DPT74:DPX74"/>
    <mergeCell ref="DPZ74:DQD74"/>
    <mergeCell ref="DQF74:DQJ74"/>
    <mergeCell ref="DQL74:DQP74"/>
    <mergeCell ref="DQR74:DQV74"/>
    <mergeCell ref="EFR74:EFV74"/>
    <mergeCell ref="EFX74:EGB74"/>
    <mergeCell ref="EGD74:EGH74"/>
    <mergeCell ref="EGJ74:EGN74"/>
    <mergeCell ref="EGP74:EGT74"/>
    <mergeCell ref="EGV74:EGZ74"/>
    <mergeCell ref="EHB74:EHF74"/>
    <mergeCell ref="EHH74:EHL74"/>
    <mergeCell ref="EDV74:EDZ74"/>
    <mergeCell ref="EEB74:EEF74"/>
    <mergeCell ref="EEH74:EEL74"/>
    <mergeCell ref="EEN74:EER74"/>
    <mergeCell ref="EET74:EEX74"/>
    <mergeCell ref="EEZ74:EFD74"/>
    <mergeCell ref="EFF74:EFJ74"/>
    <mergeCell ref="EFL74:EFP74"/>
    <mergeCell ref="EBZ74:ECD74"/>
    <mergeCell ref="ECF74:ECJ74"/>
    <mergeCell ref="ECL74:ECP74"/>
    <mergeCell ref="ECR74:ECV74"/>
    <mergeCell ref="ECX74:EDB74"/>
    <mergeCell ref="EDD74:EDH74"/>
    <mergeCell ref="EDJ74:EDN74"/>
    <mergeCell ref="EDP74:EDT74"/>
    <mergeCell ref="EAD74:EAH74"/>
    <mergeCell ref="EAJ74:EAN74"/>
    <mergeCell ref="EAP74:EAT74"/>
    <mergeCell ref="EAV74:EAZ74"/>
    <mergeCell ref="EBB74:EBF74"/>
    <mergeCell ref="EBH74:EBL74"/>
    <mergeCell ref="EBN74:EBR74"/>
    <mergeCell ref="EBT74:EBX74"/>
    <mergeCell ref="DYH74:DYL74"/>
    <mergeCell ref="DYN74:DYR74"/>
    <mergeCell ref="DYT74:DYX74"/>
    <mergeCell ref="DYZ74:DZD74"/>
    <mergeCell ref="DZF74:DZJ74"/>
    <mergeCell ref="DZL74:DZP74"/>
    <mergeCell ref="DZR74:DZV74"/>
    <mergeCell ref="DZX74:EAB74"/>
    <mergeCell ref="EOX74:EPB74"/>
    <mergeCell ref="EPD74:EPH74"/>
    <mergeCell ref="EPJ74:EPN74"/>
    <mergeCell ref="EPP74:EPT74"/>
    <mergeCell ref="EPV74:EPZ74"/>
    <mergeCell ref="EQB74:EQF74"/>
    <mergeCell ref="EQH74:EQL74"/>
    <mergeCell ref="EQN74:EQR74"/>
    <mergeCell ref="ENB74:ENF74"/>
    <mergeCell ref="ENH74:ENL74"/>
    <mergeCell ref="ENN74:ENR74"/>
    <mergeCell ref="ENT74:ENX74"/>
    <mergeCell ref="ENZ74:EOD74"/>
    <mergeCell ref="EOF74:EOJ74"/>
    <mergeCell ref="EOL74:EOP74"/>
    <mergeCell ref="EOR74:EOV74"/>
    <mergeCell ref="ELF74:ELJ74"/>
    <mergeCell ref="ELL74:ELP74"/>
    <mergeCell ref="ELR74:ELV74"/>
    <mergeCell ref="ELX74:EMB74"/>
    <mergeCell ref="EMD74:EMH74"/>
    <mergeCell ref="EMJ74:EMN74"/>
    <mergeCell ref="EMP74:EMT74"/>
    <mergeCell ref="EMV74:EMZ74"/>
    <mergeCell ref="EJJ74:EJN74"/>
    <mergeCell ref="EJP74:EJT74"/>
    <mergeCell ref="EJV74:EJZ74"/>
    <mergeCell ref="EKB74:EKF74"/>
    <mergeCell ref="EKH74:EKL74"/>
    <mergeCell ref="EKN74:EKR74"/>
    <mergeCell ref="EKT74:EKX74"/>
    <mergeCell ref="EKZ74:ELD74"/>
    <mergeCell ref="EHN74:EHR74"/>
    <mergeCell ref="EHT74:EHX74"/>
    <mergeCell ref="EHZ74:EID74"/>
    <mergeCell ref="EIF74:EIJ74"/>
    <mergeCell ref="EIL74:EIP74"/>
    <mergeCell ref="EIR74:EIV74"/>
    <mergeCell ref="EIX74:EJB74"/>
    <mergeCell ref="EJD74:EJH74"/>
    <mergeCell ref="EYD74:EYH74"/>
    <mergeCell ref="EYJ74:EYN74"/>
    <mergeCell ref="EYP74:EYT74"/>
    <mergeCell ref="EYV74:EYZ74"/>
    <mergeCell ref="EZB74:EZF74"/>
    <mergeCell ref="EZH74:EZL74"/>
    <mergeCell ref="EZN74:EZR74"/>
    <mergeCell ref="EZT74:EZX74"/>
    <mergeCell ref="EWH74:EWL74"/>
    <mergeCell ref="EWN74:EWR74"/>
    <mergeCell ref="EWT74:EWX74"/>
    <mergeCell ref="EWZ74:EXD74"/>
    <mergeCell ref="EXF74:EXJ74"/>
    <mergeCell ref="EXL74:EXP74"/>
    <mergeCell ref="EXR74:EXV74"/>
    <mergeCell ref="EXX74:EYB74"/>
    <mergeCell ref="EUL74:EUP74"/>
    <mergeCell ref="EUR74:EUV74"/>
    <mergeCell ref="EUX74:EVB74"/>
    <mergeCell ref="EVD74:EVH74"/>
    <mergeCell ref="EVJ74:EVN74"/>
    <mergeCell ref="EVP74:EVT74"/>
    <mergeCell ref="EVV74:EVZ74"/>
    <mergeCell ref="EWB74:EWF74"/>
    <mergeCell ref="ESP74:EST74"/>
    <mergeCell ref="ESV74:ESZ74"/>
    <mergeCell ref="ETB74:ETF74"/>
    <mergeCell ref="ETH74:ETL74"/>
    <mergeCell ref="ETN74:ETR74"/>
    <mergeCell ref="ETT74:ETX74"/>
    <mergeCell ref="ETZ74:EUD74"/>
    <mergeCell ref="EUF74:EUJ74"/>
    <mergeCell ref="EQT74:EQX74"/>
    <mergeCell ref="EQZ74:ERD74"/>
    <mergeCell ref="ERF74:ERJ74"/>
    <mergeCell ref="ERL74:ERP74"/>
    <mergeCell ref="ERR74:ERV74"/>
    <mergeCell ref="ERX74:ESB74"/>
    <mergeCell ref="ESD74:ESH74"/>
    <mergeCell ref="ESJ74:ESN74"/>
    <mergeCell ref="FHJ74:FHN74"/>
    <mergeCell ref="FHP74:FHT74"/>
    <mergeCell ref="FHV74:FHZ74"/>
    <mergeCell ref="FIB74:FIF74"/>
    <mergeCell ref="FIH74:FIL74"/>
    <mergeCell ref="FIN74:FIR74"/>
    <mergeCell ref="FIT74:FIX74"/>
    <mergeCell ref="FIZ74:FJD74"/>
    <mergeCell ref="FFN74:FFR74"/>
    <mergeCell ref="FFT74:FFX74"/>
    <mergeCell ref="FFZ74:FGD74"/>
    <mergeCell ref="FGF74:FGJ74"/>
    <mergeCell ref="FGL74:FGP74"/>
    <mergeCell ref="FGR74:FGV74"/>
    <mergeCell ref="FGX74:FHB74"/>
    <mergeCell ref="FHD74:FHH74"/>
    <mergeCell ref="FDR74:FDV74"/>
    <mergeCell ref="FDX74:FEB74"/>
    <mergeCell ref="FED74:FEH74"/>
    <mergeCell ref="FEJ74:FEN74"/>
    <mergeCell ref="FEP74:FET74"/>
    <mergeCell ref="FEV74:FEZ74"/>
    <mergeCell ref="FFB74:FFF74"/>
    <mergeCell ref="FFH74:FFL74"/>
    <mergeCell ref="FBV74:FBZ74"/>
    <mergeCell ref="FCB74:FCF74"/>
    <mergeCell ref="FCH74:FCL74"/>
    <mergeCell ref="FCN74:FCR74"/>
    <mergeCell ref="FCT74:FCX74"/>
    <mergeCell ref="FCZ74:FDD74"/>
    <mergeCell ref="FDF74:FDJ74"/>
    <mergeCell ref="FDL74:FDP74"/>
    <mergeCell ref="EZZ74:FAD74"/>
    <mergeCell ref="FAF74:FAJ74"/>
    <mergeCell ref="FAL74:FAP74"/>
    <mergeCell ref="FAR74:FAV74"/>
    <mergeCell ref="FAX74:FBB74"/>
    <mergeCell ref="FBD74:FBH74"/>
    <mergeCell ref="FBJ74:FBN74"/>
    <mergeCell ref="FBP74:FBT74"/>
    <mergeCell ref="FQP74:FQT74"/>
    <mergeCell ref="FQV74:FQZ74"/>
    <mergeCell ref="FRB74:FRF74"/>
    <mergeCell ref="FRH74:FRL74"/>
    <mergeCell ref="FRN74:FRR74"/>
    <mergeCell ref="FRT74:FRX74"/>
    <mergeCell ref="FRZ74:FSD74"/>
    <mergeCell ref="FSF74:FSJ74"/>
    <mergeCell ref="FOT74:FOX74"/>
    <mergeCell ref="FOZ74:FPD74"/>
    <mergeCell ref="FPF74:FPJ74"/>
    <mergeCell ref="FPL74:FPP74"/>
    <mergeCell ref="FPR74:FPV74"/>
    <mergeCell ref="FPX74:FQB74"/>
    <mergeCell ref="FQD74:FQH74"/>
    <mergeCell ref="FQJ74:FQN74"/>
    <mergeCell ref="FMX74:FNB74"/>
    <mergeCell ref="FND74:FNH74"/>
    <mergeCell ref="FNJ74:FNN74"/>
    <mergeCell ref="FNP74:FNT74"/>
    <mergeCell ref="FNV74:FNZ74"/>
    <mergeCell ref="FOB74:FOF74"/>
    <mergeCell ref="FOH74:FOL74"/>
    <mergeCell ref="FON74:FOR74"/>
    <mergeCell ref="FLB74:FLF74"/>
    <mergeCell ref="FLH74:FLL74"/>
    <mergeCell ref="FLN74:FLR74"/>
    <mergeCell ref="FLT74:FLX74"/>
    <mergeCell ref="FLZ74:FMD74"/>
    <mergeCell ref="FMF74:FMJ74"/>
    <mergeCell ref="FML74:FMP74"/>
    <mergeCell ref="FMR74:FMV74"/>
    <mergeCell ref="FJF74:FJJ74"/>
    <mergeCell ref="FJL74:FJP74"/>
    <mergeCell ref="FJR74:FJV74"/>
    <mergeCell ref="FJX74:FKB74"/>
    <mergeCell ref="FKD74:FKH74"/>
    <mergeCell ref="FKJ74:FKN74"/>
    <mergeCell ref="FKP74:FKT74"/>
    <mergeCell ref="FKV74:FKZ74"/>
    <mergeCell ref="FZV74:FZZ74"/>
    <mergeCell ref="GAB74:GAF74"/>
    <mergeCell ref="GAH74:GAL74"/>
    <mergeCell ref="GAN74:GAR74"/>
    <mergeCell ref="GAT74:GAX74"/>
    <mergeCell ref="GAZ74:GBD74"/>
    <mergeCell ref="GBF74:GBJ74"/>
    <mergeCell ref="GBL74:GBP74"/>
    <mergeCell ref="FXZ74:FYD74"/>
    <mergeCell ref="FYF74:FYJ74"/>
    <mergeCell ref="FYL74:FYP74"/>
    <mergeCell ref="FYR74:FYV74"/>
    <mergeCell ref="FYX74:FZB74"/>
    <mergeCell ref="FZD74:FZH74"/>
    <mergeCell ref="FZJ74:FZN74"/>
    <mergeCell ref="FZP74:FZT74"/>
    <mergeCell ref="FWD74:FWH74"/>
    <mergeCell ref="FWJ74:FWN74"/>
    <mergeCell ref="FWP74:FWT74"/>
    <mergeCell ref="FWV74:FWZ74"/>
    <mergeCell ref="FXB74:FXF74"/>
    <mergeCell ref="FXH74:FXL74"/>
    <mergeCell ref="FXN74:FXR74"/>
    <mergeCell ref="FXT74:FXX74"/>
    <mergeCell ref="FUH74:FUL74"/>
    <mergeCell ref="FUN74:FUR74"/>
    <mergeCell ref="FUT74:FUX74"/>
    <mergeCell ref="FUZ74:FVD74"/>
    <mergeCell ref="FVF74:FVJ74"/>
    <mergeCell ref="FVL74:FVP74"/>
    <mergeCell ref="FVR74:FVV74"/>
    <mergeCell ref="FVX74:FWB74"/>
    <mergeCell ref="FSL74:FSP74"/>
    <mergeCell ref="FSR74:FSV74"/>
    <mergeCell ref="FSX74:FTB74"/>
    <mergeCell ref="FTD74:FTH74"/>
    <mergeCell ref="FTJ74:FTN74"/>
    <mergeCell ref="FTP74:FTT74"/>
    <mergeCell ref="FTV74:FTZ74"/>
    <mergeCell ref="FUB74:FUF74"/>
    <mergeCell ref="GJB74:GJF74"/>
    <mergeCell ref="GJH74:GJL74"/>
    <mergeCell ref="GJN74:GJR74"/>
    <mergeCell ref="GJT74:GJX74"/>
    <mergeCell ref="GJZ74:GKD74"/>
    <mergeCell ref="GKF74:GKJ74"/>
    <mergeCell ref="GKL74:GKP74"/>
    <mergeCell ref="GKR74:GKV74"/>
    <mergeCell ref="GHF74:GHJ74"/>
    <mergeCell ref="GHL74:GHP74"/>
    <mergeCell ref="GHR74:GHV74"/>
    <mergeCell ref="GHX74:GIB74"/>
    <mergeCell ref="GID74:GIH74"/>
    <mergeCell ref="GIJ74:GIN74"/>
    <mergeCell ref="GIP74:GIT74"/>
    <mergeCell ref="GIV74:GIZ74"/>
    <mergeCell ref="GFJ74:GFN74"/>
    <mergeCell ref="GFP74:GFT74"/>
    <mergeCell ref="GFV74:GFZ74"/>
    <mergeCell ref="GGB74:GGF74"/>
    <mergeCell ref="GGH74:GGL74"/>
    <mergeCell ref="GGN74:GGR74"/>
    <mergeCell ref="GGT74:GGX74"/>
    <mergeCell ref="GGZ74:GHD74"/>
    <mergeCell ref="GDN74:GDR74"/>
    <mergeCell ref="GDT74:GDX74"/>
    <mergeCell ref="GDZ74:GED74"/>
    <mergeCell ref="GEF74:GEJ74"/>
    <mergeCell ref="GEL74:GEP74"/>
    <mergeCell ref="GER74:GEV74"/>
    <mergeCell ref="GEX74:GFB74"/>
    <mergeCell ref="GFD74:GFH74"/>
    <mergeCell ref="GBR74:GBV74"/>
    <mergeCell ref="GBX74:GCB74"/>
    <mergeCell ref="GCD74:GCH74"/>
    <mergeCell ref="GCJ74:GCN74"/>
    <mergeCell ref="GCP74:GCT74"/>
    <mergeCell ref="GCV74:GCZ74"/>
    <mergeCell ref="GDB74:GDF74"/>
    <mergeCell ref="GDH74:GDL74"/>
    <mergeCell ref="GSH74:GSL74"/>
    <mergeCell ref="GSN74:GSR74"/>
    <mergeCell ref="GST74:GSX74"/>
    <mergeCell ref="GSZ74:GTD74"/>
    <mergeCell ref="GTF74:GTJ74"/>
    <mergeCell ref="GTL74:GTP74"/>
    <mergeCell ref="GTR74:GTV74"/>
    <mergeCell ref="GTX74:GUB74"/>
    <mergeCell ref="GQL74:GQP74"/>
    <mergeCell ref="GQR74:GQV74"/>
    <mergeCell ref="GQX74:GRB74"/>
    <mergeCell ref="GRD74:GRH74"/>
    <mergeCell ref="GRJ74:GRN74"/>
    <mergeCell ref="GRP74:GRT74"/>
    <mergeCell ref="GRV74:GRZ74"/>
    <mergeCell ref="GSB74:GSF74"/>
    <mergeCell ref="GOP74:GOT74"/>
    <mergeCell ref="GOV74:GOZ74"/>
    <mergeCell ref="GPB74:GPF74"/>
    <mergeCell ref="GPH74:GPL74"/>
    <mergeCell ref="GPN74:GPR74"/>
    <mergeCell ref="GPT74:GPX74"/>
    <mergeCell ref="GPZ74:GQD74"/>
    <mergeCell ref="GQF74:GQJ74"/>
    <mergeCell ref="GMT74:GMX74"/>
    <mergeCell ref="GMZ74:GND74"/>
    <mergeCell ref="GNF74:GNJ74"/>
    <mergeCell ref="GNL74:GNP74"/>
    <mergeCell ref="GNR74:GNV74"/>
    <mergeCell ref="GNX74:GOB74"/>
    <mergeCell ref="GOD74:GOH74"/>
    <mergeCell ref="GOJ74:GON74"/>
    <mergeCell ref="GKX74:GLB74"/>
    <mergeCell ref="GLD74:GLH74"/>
    <mergeCell ref="GLJ74:GLN74"/>
    <mergeCell ref="GLP74:GLT74"/>
    <mergeCell ref="GLV74:GLZ74"/>
    <mergeCell ref="GMB74:GMF74"/>
    <mergeCell ref="GMH74:GML74"/>
    <mergeCell ref="GMN74:GMR74"/>
    <mergeCell ref="HBN74:HBR74"/>
    <mergeCell ref="HBT74:HBX74"/>
    <mergeCell ref="HBZ74:HCD74"/>
    <mergeCell ref="HCF74:HCJ74"/>
    <mergeCell ref="HCL74:HCP74"/>
    <mergeCell ref="HCR74:HCV74"/>
    <mergeCell ref="HCX74:HDB74"/>
    <mergeCell ref="HDD74:HDH74"/>
    <mergeCell ref="GZR74:GZV74"/>
    <mergeCell ref="GZX74:HAB74"/>
    <mergeCell ref="HAD74:HAH74"/>
    <mergeCell ref="HAJ74:HAN74"/>
    <mergeCell ref="HAP74:HAT74"/>
    <mergeCell ref="HAV74:HAZ74"/>
    <mergeCell ref="HBB74:HBF74"/>
    <mergeCell ref="HBH74:HBL74"/>
    <mergeCell ref="GXV74:GXZ74"/>
    <mergeCell ref="GYB74:GYF74"/>
    <mergeCell ref="GYH74:GYL74"/>
    <mergeCell ref="GYN74:GYR74"/>
    <mergeCell ref="GYT74:GYX74"/>
    <mergeCell ref="GYZ74:GZD74"/>
    <mergeCell ref="GZF74:GZJ74"/>
    <mergeCell ref="GZL74:GZP74"/>
    <mergeCell ref="GVZ74:GWD74"/>
    <mergeCell ref="GWF74:GWJ74"/>
    <mergeCell ref="GWL74:GWP74"/>
    <mergeCell ref="GWR74:GWV74"/>
    <mergeCell ref="GWX74:GXB74"/>
    <mergeCell ref="GXD74:GXH74"/>
    <mergeCell ref="GXJ74:GXN74"/>
    <mergeCell ref="GXP74:GXT74"/>
    <mergeCell ref="GUD74:GUH74"/>
    <mergeCell ref="GUJ74:GUN74"/>
    <mergeCell ref="GUP74:GUT74"/>
    <mergeCell ref="GUV74:GUZ74"/>
    <mergeCell ref="GVB74:GVF74"/>
    <mergeCell ref="GVH74:GVL74"/>
    <mergeCell ref="GVN74:GVR74"/>
    <mergeCell ref="GVT74:GVX74"/>
    <mergeCell ref="HKT74:HKX74"/>
    <mergeCell ref="HKZ74:HLD74"/>
    <mergeCell ref="HLF74:HLJ74"/>
    <mergeCell ref="HLL74:HLP74"/>
    <mergeCell ref="HLR74:HLV74"/>
    <mergeCell ref="HLX74:HMB74"/>
    <mergeCell ref="HMD74:HMH74"/>
    <mergeCell ref="HMJ74:HMN74"/>
    <mergeCell ref="HIX74:HJB74"/>
    <mergeCell ref="HJD74:HJH74"/>
    <mergeCell ref="HJJ74:HJN74"/>
    <mergeCell ref="HJP74:HJT74"/>
    <mergeCell ref="HJV74:HJZ74"/>
    <mergeCell ref="HKB74:HKF74"/>
    <mergeCell ref="HKH74:HKL74"/>
    <mergeCell ref="HKN74:HKR74"/>
    <mergeCell ref="HHB74:HHF74"/>
    <mergeCell ref="HHH74:HHL74"/>
    <mergeCell ref="HHN74:HHR74"/>
    <mergeCell ref="HHT74:HHX74"/>
    <mergeCell ref="HHZ74:HID74"/>
    <mergeCell ref="HIF74:HIJ74"/>
    <mergeCell ref="HIL74:HIP74"/>
    <mergeCell ref="HIR74:HIV74"/>
    <mergeCell ref="HFF74:HFJ74"/>
    <mergeCell ref="HFL74:HFP74"/>
    <mergeCell ref="HFR74:HFV74"/>
    <mergeCell ref="HFX74:HGB74"/>
    <mergeCell ref="HGD74:HGH74"/>
    <mergeCell ref="HGJ74:HGN74"/>
    <mergeCell ref="HGP74:HGT74"/>
    <mergeCell ref="HGV74:HGZ74"/>
    <mergeCell ref="HDJ74:HDN74"/>
    <mergeCell ref="HDP74:HDT74"/>
    <mergeCell ref="HDV74:HDZ74"/>
    <mergeCell ref="HEB74:HEF74"/>
    <mergeCell ref="HEH74:HEL74"/>
    <mergeCell ref="HEN74:HER74"/>
    <mergeCell ref="HET74:HEX74"/>
    <mergeCell ref="HEZ74:HFD74"/>
    <mergeCell ref="HTZ74:HUD74"/>
    <mergeCell ref="HUF74:HUJ74"/>
    <mergeCell ref="HUL74:HUP74"/>
    <mergeCell ref="HUR74:HUV74"/>
    <mergeCell ref="HUX74:HVB74"/>
    <mergeCell ref="HVD74:HVH74"/>
    <mergeCell ref="HVJ74:HVN74"/>
    <mergeCell ref="HVP74:HVT74"/>
    <mergeCell ref="HSD74:HSH74"/>
    <mergeCell ref="HSJ74:HSN74"/>
    <mergeCell ref="HSP74:HST74"/>
    <mergeCell ref="HSV74:HSZ74"/>
    <mergeCell ref="HTB74:HTF74"/>
    <mergeCell ref="HTH74:HTL74"/>
    <mergeCell ref="HTN74:HTR74"/>
    <mergeCell ref="HTT74:HTX74"/>
    <mergeCell ref="HQH74:HQL74"/>
    <mergeCell ref="HQN74:HQR74"/>
    <mergeCell ref="HQT74:HQX74"/>
    <mergeCell ref="HQZ74:HRD74"/>
    <mergeCell ref="HRF74:HRJ74"/>
    <mergeCell ref="HRL74:HRP74"/>
    <mergeCell ref="HRR74:HRV74"/>
    <mergeCell ref="HRX74:HSB74"/>
    <mergeCell ref="HOL74:HOP74"/>
    <mergeCell ref="HOR74:HOV74"/>
    <mergeCell ref="HOX74:HPB74"/>
    <mergeCell ref="HPD74:HPH74"/>
    <mergeCell ref="HPJ74:HPN74"/>
    <mergeCell ref="HPP74:HPT74"/>
    <mergeCell ref="HPV74:HPZ74"/>
    <mergeCell ref="HQB74:HQF74"/>
    <mergeCell ref="HMP74:HMT74"/>
    <mergeCell ref="HMV74:HMZ74"/>
    <mergeCell ref="HNB74:HNF74"/>
    <mergeCell ref="HNH74:HNL74"/>
    <mergeCell ref="HNN74:HNR74"/>
    <mergeCell ref="HNT74:HNX74"/>
    <mergeCell ref="HNZ74:HOD74"/>
    <mergeCell ref="HOF74:HOJ74"/>
    <mergeCell ref="IDF74:IDJ74"/>
    <mergeCell ref="IDL74:IDP74"/>
    <mergeCell ref="IDR74:IDV74"/>
    <mergeCell ref="IDX74:IEB74"/>
    <mergeCell ref="IED74:IEH74"/>
    <mergeCell ref="IEJ74:IEN74"/>
    <mergeCell ref="IEP74:IET74"/>
    <mergeCell ref="IEV74:IEZ74"/>
    <mergeCell ref="IBJ74:IBN74"/>
    <mergeCell ref="IBP74:IBT74"/>
    <mergeCell ref="IBV74:IBZ74"/>
    <mergeCell ref="ICB74:ICF74"/>
    <mergeCell ref="ICH74:ICL74"/>
    <mergeCell ref="ICN74:ICR74"/>
    <mergeCell ref="ICT74:ICX74"/>
    <mergeCell ref="ICZ74:IDD74"/>
    <mergeCell ref="HZN74:HZR74"/>
    <mergeCell ref="HZT74:HZX74"/>
    <mergeCell ref="HZZ74:IAD74"/>
    <mergeCell ref="IAF74:IAJ74"/>
    <mergeCell ref="IAL74:IAP74"/>
    <mergeCell ref="IAR74:IAV74"/>
    <mergeCell ref="IAX74:IBB74"/>
    <mergeCell ref="IBD74:IBH74"/>
    <mergeCell ref="HXR74:HXV74"/>
    <mergeCell ref="HXX74:HYB74"/>
    <mergeCell ref="HYD74:HYH74"/>
    <mergeCell ref="HYJ74:HYN74"/>
    <mergeCell ref="HYP74:HYT74"/>
    <mergeCell ref="HYV74:HYZ74"/>
    <mergeCell ref="HZB74:HZF74"/>
    <mergeCell ref="HZH74:HZL74"/>
    <mergeCell ref="HVV74:HVZ74"/>
    <mergeCell ref="HWB74:HWF74"/>
    <mergeCell ref="HWH74:HWL74"/>
    <mergeCell ref="HWN74:HWR74"/>
    <mergeCell ref="HWT74:HWX74"/>
    <mergeCell ref="HWZ74:HXD74"/>
    <mergeCell ref="HXF74:HXJ74"/>
    <mergeCell ref="HXL74:HXP74"/>
    <mergeCell ref="IML74:IMP74"/>
    <mergeCell ref="IMR74:IMV74"/>
    <mergeCell ref="IMX74:INB74"/>
    <mergeCell ref="IND74:INH74"/>
    <mergeCell ref="INJ74:INN74"/>
    <mergeCell ref="INP74:INT74"/>
    <mergeCell ref="INV74:INZ74"/>
    <mergeCell ref="IOB74:IOF74"/>
    <mergeCell ref="IKP74:IKT74"/>
    <mergeCell ref="IKV74:IKZ74"/>
    <mergeCell ref="ILB74:ILF74"/>
    <mergeCell ref="ILH74:ILL74"/>
    <mergeCell ref="ILN74:ILR74"/>
    <mergeCell ref="ILT74:ILX74"/>
    <mergeCell ref="ILZ74:IMD74"/>
    <mergeCell ref="IMF74:IMJ74"/>
    <mergeCell ref="IIT74:IIX74"/>
    <mergeCell ref="IIZ74:IJD74"/>
    <mergeCell ref="IJF74:IJJ74"/>
    <mergeCell ref="IJL74:IJP74"/>
    <mergeCell ref="IJR74:IJV74"/>
    <mergeCell ref="IJX74:IKB74"/>
    <mergeCell ref="IKD74:IKH74"/>
    <mergeCell ref="IKJ74:IKN74"/>
    <mergeCell ref="IGX74:IHB74"/>
    <mergeCell ref="IHD74:IHH74"/>
    <mergeCell ref="IHJ74:IHN74"/>
    <mergeCell ref="IHP74:IHT74"/>
    <mergeCell ref="IHV74:IHZ74"/>
    <mergeCell ref="IIB74:IIF74"/>
    <mergeCell ref="IIH74:IIL74"/>
    <mergeCell ref="IIN74:IIR74"/>
    <mergeCell ref="IFB74:IFF74"/>
    <mergeCell ref="IFH74:IFL74"/>
    <mergeCell ref="IFN74:IFR74"/>
    <mergeCell ref="IFT74:IFX74"/>
    <mergeCell ref="IFZ74:IGD74"/>
    <mergeCell ref="IGF74:IGJ74"/>
    <mergeCell ref="IGL74:IGP74"/>
    <mergeCell ref="IGR74:IGV74"/>
    <mergeCell ref="IVR74:IVV74"/>
    <mergeCell ref="IVX74:IWB74"/>
    <mergeCell ref="IWD74:IWH74"/>
    <mergeCell ref="IWJ74:IWN74"/>
    <mergeCell ref="IWP74:IWT74"/>
    <mergeCell ref="IWV74:IWZ74"/>
    <mergeCell ref="IXB74:IXF74"/>
    <mergeCell ref="IXH74:IXL74"/>
    <mergeCell ref="ITV74:ITZ74"/>
    <mergeCell ref="IUB74:IUF74"/>
    <mergeCell ref="IUH74:IUL74"/>
    <mergeCell ref="IUN74:IUR74"/>
    <mergeCell ref="IUT74:IUX74"/>
    <mergeCell ref="IUZ74:IVD74"/>
    <mergeCell ref="IVF74:IVJ74"/>
    <mergeCell ref="IVL74:IVP74"/>
    <mergeCell ref="IRZ74:ISD74"/>
    <mergeCell ref="ISF74:ISJ74"/>
    <mergeCell ref="ISL74:ISP74"/>
    <mergeCell ref="ISR74:ISV74"/>
    <mergeCell ref="ISX74:ITB74"/>
    <mergeCell ref="ITD74:ITH74"/>
    <mergeCell ref="ITJ74:ITN74"/>
    <mergeCell ref="ITP74:ITT74"/>
    <mergeCell ref="IQD74:IQH74"/>
    <mergeCell ref="IQJ74:IQN74"/>
    <mergeCell ref="IQP74:IQT74"/>
    <mergeCell ref="IQV74:IQZ74"/>
    <mergeCell ref="IRB74:IRF74"/>
    <mergeCell ref="IRH74:IRL74"/>
    <mergeCell ref="IRN74:IRR74"/>
    <mergeCell ref="IRT74:IRX74"/>
    <mergeCell ref="IOH74:IOL74"/>
    <mergeCell ref="ION74:IOR74"/>
    <mergeCell ref="IOT74:IOX74"/>
    <mergeCell ref="IOZ74:IPD74"/>
    <mergeCell ref="IPF74:IPJ74"/>
    <mergeCell ref="IPL74:IPP74"/>
    <mergeCell ref="IPR74:IPV74"/>
    <mergeCell ref="IPX74:IQB74"/>
    <mergeCell ref="JEX74:JFB74"/>
    <mergeCell ref="JFD74:JFH74"/>
    <mergeCell ref="JFJ74:JFN74"/>
    <mergeCell ref="JFP74:JFT74"/>
    <mergeCell ref="JFV74:JFZ74"/>
    <mergeCell ref="JGB74:JGF74"/>
    <mergeCell ref="JGH74:JGL74"/>
    <mergeCell ref="JGN74:JGR74"/>
    <mergeCell ref="JDB74:JDF74"/>
    <mergeCell ref="JDH74:JDL74"/>
    <mergeCell ref="JDN74:JDR74"/>
    <mergeCell ref="JDT74:JDX74"/>
    <mergeCell ref="JDZ74:JED74"/>
    <mergeCell ref="JEF74:JEJ74"/>
    <mergeCell ref="JEL74:JEP74"/>
    <mergeCell ref="JER74:JEV74"/>
    <mergeCell ref="JBF74:JBJ74"/>
    <mergeCell ref="JBL74:JBP74"/>
    <mergeCell ref="JBR74:JBV74"/>
    <mergeCell ref="JBX74:JCB74"/>
    <mergeCell ref="JCD74:JCH74"/>
    <mergeCell ref="JCJ74:JCN74"/>
    <mergeCell ref="JCP74:JCT74"/>
    <mergeCell ref="JCV74:JCZ74"/>
    <mergeCell ref="IZJ74:IZN74"/>
    <mergeCell ref="IZP74:IZT74"/>
    <mergeCell ref="IZV74:IZZ74"/>
    <mergeCell ref="JAB74:JAF74"/>
    <mergeCell ref="JAH74:JAL74"/>
    <mergeCell ref="JAN74:JAR74"/>
    <mergeCell ref="JAT74:JAX74"/>
    <mergeCell ref="JAZ74:JBD74"/>
    <mergeCell ref="IXN74:IXR74"/>
    <mergeCell ref="IXT74:IXX74"/>
    <mergeCell ref="IXZ74:IYD74"/>
    <mergeCell ref="IYF74:IYJ74"/>
    <mergeCell ref="IYL74:IYP74"/>
    <mergeCell ref="IYR74:IYV74"/>
    <mergeCell ref="IYX74:IZB74"/>
    <mergeCell ref="IZD74:IZH74"/>
    <mergeCell ref="JOD74:JOH74"/>
    <mergeCell ref="JOJ74:JON74"/>
    <mergeCell ref="JOP74:JOT74"/>
    <mergeCell ref="JOV74:JOZ74"/>
    <mergeCell ref="JPB74:JPF74"/>
    <mergeCell ref="JPH74:JPL74"/>
    <mergeCell ref="JPN74:JPR74"/>
    <mergeCell ref="JPT74:JPX74"/>
    <mergeCell ref="JMH74:JML74"/>
    <mergeCell ref="JMN74:JMR74"/>
    <mergeCell ref="JMT74:JMX74"/>
    <mergeCell ref="JMZ74:JND74"/>
    <mergeCell ref="JNF74:JNJ74"/>
    <mergeCell ref="JNL74:JNP74"/>
    <mergeCell ref="JNR74:JNV74"/>
    <mergeCell ref="JNX74:JOB74"/>
    <mergeCell ref="JKL74:JKP74"/>
    <mergeCell ref="JKR74:JKV74"/>
    <mergeCell ref="JKX74:JLB74"/>
    <mergeCell ref="JLD74:JLH74"/>
    <mergeCell ref="JLJ74:JLN74"/>
    <mergeCell ref="JLP74:JLT74"/>
    <mergeCell ref="JLV74:JLZ74"/>
    <mergeCell ref="JMB74:JMF74"/>
    <mergeCell ref="JIP74:JIT74"/>
    <mergeCell ref="JIV74:JIZ74"/>
    <mergeCell ref="JJB74:JJF74"/>
    <mergeCell ref="JJH74:JJL74"/>
    <mergeCell ref="JJN74:JJR74"/>
    <mergeCell ref="JJT74:JJX74"/>
    <mergeCell ref="JJZ74:JKD74"/>
    <mergeCell ref="JKF74:JKJ74"/>
    <mergeCell ref="JGT74:JGX74"/>
    <mergeCell ref="JGZ74:JHD74"/>
    <mergeCell ref="JHF74:JHJ74"/>
    <mergeCell ref="JHL74:JHP74"/>
    <mergeCell ref="JHR74:JHV74"/>
    <mergeCell ref="JHX74:JIB74"/>
    <mergeCell ref="JID74:JIH74"/>
    <mergeCell ref="JIJ74:JIN74"/>
    <mergeCell ref="JXJ74:JXN74"/>
    <mergeCell ref="JXP74:JXT74"/>
    <mergeCell ref="JXV74:JXZ74"/>
    <mergeCell ref="JYB74:JYF74"/>
    <mergeCell ref="JYH74:JYL74"/>
    <mergeCell ref="JYN74:JYR74"/>
    <mergeCell ref="JYT74:JYX74"/>
    <mergeCell ref="JYZ74:JZD74"/>
    <mergeCell ref="JVN74:JVR74"/>
    <mergeCell ref="JVT74:JVX74"/>
    <mergeCell ref="JVZ74:JWD74"/>
    <mergeCell ref="JWF74:JWJ74"/>
    <mergeCell ref="JWL74:JWP74"/>
    <mergeCell ref="JWR74:JWV74"/>
    <mergeCell ref="JWX74:JXB74"/>
    <mergeCell ref="JXD74:JXH74"/>
    <mergeCell ref="JTR74:JTV74"/>
    <mergeCell ref="JTX74:JUB74"/>
    <mergeCell ref="JUD74:JUH74"/>
    <mergeCell ref="JUJ74:JUN74"/>
    <mergeCell ref="JUP74:JUT74"/>
    <mergeCell ref="JUV74:JUZ74"/>
    <mergeCell ref="JVB74:JVF74"/>
    <mergeCell ref="JVH74:JVL74"/>
    <mergeCell ref="JRV74:JRZ74"/>
    <mergeCell ref="JSB74:JSF74"/>
    <mergeCell ref="JSH74:JSL74"/>
    <mergeCell ref="JSN74:JSR74"/>
    <mergeCell ref="JST74:JSX74"/>
    <mergeCell ref="JSZ74:JTD74"/>
    <mergeCell ref="JTF74:JTJ74"/>
    <mergeCell ref="JTL74:JTP74"/>
    <mergeCell ref="JPZ74:JQD74"/>
    <mergeCell ref="JQF74:JQJ74"/>
    <mergeCell ref="JQL74:JQP74"/>
    <mergeCell ref="JQR74:JQV74"/>
    <mergeCell ref="JQX74:JRB74"/>
    <mergeCell ref="JRD74:JRH74"/>
    <mergeCell ref="JRJ74:JRN74"/>
    <mergeCell ref="JRP74:JRT74"/>
    <mergeCell ref="KGP74:KGT74"/>
    <mergeCell ref="KGV74:KGZ74"/>
    <mergeCell ref="KHB74:KHF74"/>
    <mergeCell ref="KHH74:KHL74"/>
    <mergeCell ref="KHN74:KHR74"/>
    <mergeCell ref="KHT74:KHX74"/>
    <mergeCell ref="KHZ74:KID74"/>
    <mergeCell ref="KIF74:KIJ74"/>
    <mergeCell ref="KET74:KEX74"/>
    <mergeCell ref="KEZ74:KFD74"/>
    <mergeCell ref="KFF74:KFJ74"/>
    <mergeCell ref="KFL74:KFP74"/>
    <mergeCell ref="KFR74:KFV74"/>
    <mergeCell ref="KFX74:KGB74"/>
    <mergeCell ref="KGD74:KGH74"/>
    <mergeCell ref="KGJ74:KGN74"/>
    <mergeCell ref="KCX74:KDB74"/>
    <mergeCell ref="KDD74:KDH74"/>
    <mergeCell ref="KDJ74:KDN74"/>
    <mergeCell ref="KDP74:KDT74"/>
    <mergeCell ref="KDV74:KDZ74"/>
    <mergeCell ref="KEB74:KEF74"/>
    <mergeCell ref="KEH74:KEL74"/>
    <mergeCell ref="KEN74:KER74"/>
    <mergeCell ref="KBB74:KBF74"/>
    <mergeCell ref="KBH74:KBL74"/>
    <mergeCell ref="KBN74:KBR74"/>
    <mergeCell ref="KBT74:KBX74"/>
    <mergeCell ref="KBZ74:KCD74"/>
    <mergeCell ref="KCF74:KCJ74"/>
    <mergeCell ref="KCL74:KCP74"/>
    <mergeCell ref="KCR74:KCV74"/>
    <mergeCell ref="JZF74:JZJ74"/>
    <mergeCell ref="JZL74:JZP74"/>
    <mergeCell ref="JZR74:JZV74"/>
    <mergeCell ref="JZX74:KAB74"/>
    <mergeCell ref="KAD74:KAH74"/>
    <mergeCell ref="KAJ74:KAN74"/>
    <mergeCell ref="KAP74:KAT74"/>
    <mergeCell ref="KAV74:KAZ74"/>
    <mergeCell ref="KPV74:KPZ74"/>
    <mergeCell ref="KQB74:KQF74"/>
    <mergeCell ref="KQH74:KQL74"/>
    <mergeCell ref="KQN74:KQR74"/>
    <mergeCell ref="KQT74:KQX74"/>
    <mergeCell ref="KQZ74:KRD74"/>
    <mergeCell ref="KRF74:KRJ74"/>
    <mergeCell ref="KRL74:KRP74"/>
    <mergeCell ref="KNZ74:KOD74"/>
    <mergeCell ref="KOF74:KOJ74"/>
    <mergeCell ref="KOL74:KOP74"/>
    <mergeCell ref="KOR74:KOV74"/>
    <mergeCell ref="KOX74:KPB74"/>
    <mergeCell ref="KPD74:KPH74"/>
    <mergeCell ref="KPJ74:KPN74"/>
    <mergeCell ref="KPP74:KPT74"/>
    <mergeCell ref="KMD74:KMH74"/>
    <mergeCell ref="KMJ74:KMN74"/>
    <mergeCell ref="KMP74:KMT74"/>
    <mergeCell ref="KMV74:KMZ74"/>
    <mergeCell ref="KNB74:KNF74"/>
    <mergeCell ref="KNH74:KNL74"/>
    <mergeCell ref="KNN74:KNR74"/>
    <mergeCell ref="KNT74:KNX74"/>
    <mergeCell ref="KKH74:KKL74"/>
    <mergeCell ref="KKN74:KKR74"/>
    <mergeCell ref="KKT74:KKX74"/>
    <mergeCell ref="KKZ74:KLD74"/>
    <mergeCell ref="KLF74:KLJ74"/>
    <mergeCell ref="KLL74:KLP74"/>
    <mergeCell ref="KLR74:KLV74"/>
    <mergeCell ref="KLX74:KMB74"/>
    <mergeCell ref="KIL74:KIP74"/>
    <mergeCell ref="KIR74:KIV74"/>
    <mergeCell ref="KIX74:KJB74"/>
    <mergeCell ref="KJD74:KJH74"/>
    <mergeCell ref="KJJ74:KJN74"/>
    <mergeCell ref="KJP74:KJT74"/>
    <mergeCell ref="KJV74:KJZ74"/>
    <mergeCell ref="KKB74:KKF74"/>
    <mergeCell ref="KZB74:KZF74"/>
    <mergeCell ref="KZH74:KZL74"/>
    <mergeCell ref="KZN74:KZR74"/>
    <mergeCell ref="KZT74:KZX74"/>
    <mergeCell ref="KZZ74:LAD74"/>
    <mergeCell ref="LAF74:LAJ74"/>
    <mergeCell ref="LAL74:LAP74"/>
    <mergeCell ref="LAR74:LAV74"/>
    <mergeCell ref="KXF74:KXJ74"/>
    <mergeCell ref="KXL74:KXP74"/>
    <mergeCell ref="KXR74:KXV74"/>
    <mergeCell ref="KXX74:KYB74"/>
    <mergeCell ref="KYD74:KYH74"/>
    <mergeCell ref="KYJ74:KYN74"/>
    <mergeCell ref="KYP74:KYT74"/>
    <mergeCell ref="KYV74:KYZ74"/>
    <mergeCell ref="KVJ74:KVN74"/>
    <mergeCell ref="KVP74:KVT74"/>
    <mergeCell ref="KVV74:KVZ74"/>
    <mergeCell ref="KWB74:KWF74"/>
    <mergeCell ref="KWH74:KWL74"/>
    <mergeCell ref="KWN74:KWR74"/>
    <mergeCell ref="KWT74:KWX74"/>
    <mergeCell ref="KWZ74:KXD74"/>
    <mergeCell ref="KTN74:KTR74"/>
    <mergeCell ref="KTT74:KTX74"/>
    <mergeCell ref="KTZ74:KUD74"/>
    <mergeCell ref="KUF74:KUJ74"/>
    <mergeCell ref="KUL74:KUP74"/>
    <mergeCell ref="KUR74:KUV74"/>
    <mergeCell ref="KUX74:KVB74"/>
    <mergeCell ref="KVD74:KVH74"/>
    <mergeCell ref="KRR74:KRV74"/>
    <mergeCell ref="KRX74:KSB74"/>
    <mergeCell ref="KSD74:KSH74"/>
    <mergeCell ref="KSJ74:KSN74"/>
    <mergeCell ref="KSP74:KST74"/>
    <mergeCell ref="KSV74:KSZ74"/>
    <mergeCell ref="KTB74:KTF74"/>
    <mergeCell ref="KTH74:KTL74"/>
    <mergeCell ref="LIH74:LIL74"/>
    <mergeCell ref="LIN74:LIR74"/>
    <mergeCell ref="LIT74:LIX74"/>
    <mergeCell ref="LIZ74:LJD74"/>
    <mergeCell ref="LJF74:LJJ74"/>
    <mergeCell ref="LJL74:LJP74"/>
    <mergeCell ref="LJR74:LJV74"/>
    <mergeCell ref="LJX74:LKB74"/>
    <mergeCell ref="LGL74:LGP74"/>
    <mergeCell ref="LGR74:LGV74"/>
    <mergeCell ref="LGX74:LHB74"/>
    <mergeCell ref="LHD74:LHH74"/>
    <mergeCell ref="LHJ74:LHN74"/>
    <mergeCell ref="LHP74:LHT74"/>
    <mergeCell ref="LHV74:LHZ74"/>
    <mergeCell ref="LIB74:LIF74"/>
    <mergeCell ref="LEP74:LET74"/>
    <mergeCell ref="LEV74:LEZ74"/>
    <mergeCell ref="LFB74:LFF74"/>
    <mergeCell ref="LFH74:LFL74"/>
    <mergeCell ref="LFN74:LFR74"/>
    <mergeCell ref="LFT74:LFX74"/>
    <mergeCell ref="LFZ74:LGD74"/>
    <mergeCell ref="LGF74:LGJ74"/>
    <mergeCell ref="LCT74:LCX74"/>
    <mergeCell ref="LCZ74:LDD74"/>
    <mergeCell ref="LDF74:LDJ74"/>
    <mergeCell ref="LDL74:LDP74"/>
    <mergeCell ref="LDR74:LDV74"/>
    <mergeCell ref="LDX74:LEB74"/>
    <mergeCell ref="LED74:LEH74"/>
    <mergeCell ref="LEJ74:LEN74"/>
    <mergeCell ref="LAX74:LBB74"/>
    <mergeCell ref="LBD74:LBH74"/>
    <mergeCell ref="LBJ74:LBN74"/>
    <mergeCell ref="LBP74:LBT74"/>
    <mergeCell ref="LBV74:LBZ74"/>
    <mergeCell ref="LCB74:LCF74"/>
    <mergeCell ref="LCH74:LCL74"/>
    <mergeCell ref="LCN74:LCR74"/>
    <mergeCell ref="LRN74:LRR74"/>
    <mergeCell ref="LRT74:LRX74"/>
    <mergeCell ref="LRZ74:LSD74"/>
    <mergeCell ref="LSF74:LSJ74"/>
    <mergeCell ref="LSL74:LSP74"/>
    <mergeCell ref="LSR74:LSV74"/>
    <mergeCell ref="LSX74:LTB74"/>
    <mergeCell ref="LTD74:LTH74"/>
    <mergeCell ref="LPR74:LPV74"/>
    <mergeCell ref="LPX74:LQB74"/>
    <mergeCell ref="LQD74:LQH74"/>
    <mergeCell ref="LQJ74:LQN74"/>
    <mergeCell ref="LQP74:LQT74"/>
    <mergeCell ref="LQV74:LQZ74"/>
    <mergeCell ref="LRB74:LRF74"/>
    <mergeCell ref="LRH74:LRL74"/>
    <mergeCell ref="LNV74:LNZ74"/>
    <mergeCell ref="LOB74:LOF74"/>
    <mergeCell ref="LOH74:LOL74"/>
    <mergeCell ref="LON74:LOR74"/>
    <mergeCell ref="LOT74:LOX74"/>
    <mergeCell ref="LOZ74:LPD74"/>
    <mergeCell ref="LPF74:LPJ74"/>
    <mergeCell ref="LPL74:LPP74"/>
    <mergeCell ref="LLZ74:LMD74"/>
    <mergeCell ref="LMF74:LMJ74"/>
    <mergeCell ref="LML74:LMP74"/>
    <mergeCell ref="LMR74:LMV74"/>
    <mergeCell ref="LMX74:LNB74"/>
    <mergeCell ref="LND74:LNH74"/>
    <mergeCell ref="LNJ74:LNN74"/>
    <mergeCell ref="LNP74:LNT74"/>
    <mergeCell ref="LKD74:LKH74"/>
    <mergeCell ref="LKJ74:LKN74"/>
    <mergeCell ref="LKP74:LKT74"/>
    <mergeCell ref="LKV74:LKZ74"/>
    <mergeCell ref="LLB74:LLF74"/>
    <mergeCell ref="LLH74:LLL74"/>
    <mergeCell ref="LLN74:LLR74"/>
    <mergeCell ref="LLT74:LLX74"/>
    <mergeCell ref="MAT74:MAX74"/>
    <mergeCell ref="MAZ74:MBD74"/>
    <mergeCell ref="MBF74:MBJ74"/>
    <mergeCell ref="MBL74:MBP74"/>
    <mergeCell ref="MBR74:MBV74"/>
    <mergeCell ref="MBX74:MCB74"/>
    <mergeCell ref="MCD74:MCH74"/>
    <mergeCell ref="MCJ74:MCN74"/>
    <mergeCell ref="LYX74:LZB74"/>
    <mergeCell ref="LZD74:LZH74"/>
    <mergeCell ref="LZJ74:LZN74"/>
    <mergeCell ref="LZP74:LZT74"/>
    <mergeCell ref="LZV74:LZZ74"/>
    <mergeCell ref="MAB74:MAF74"/>
    <mergeCell ref="MAH74:MAL74"/>
    <mergeCell ref="MAN74:MAR74"/>
    <mergeCell ref="LXB74:LXF74"/>
    <mergeCell ref="LXH74:LXL74"/>
    <mergeCell ref="LXN74:LXR74"/>
    <mergeCell ref="LXT74:LXX74"/>
    <mergeCell ref="LXZ74:LYD74"/>
    <mergeCell ref="LYF74:LYJ74"/>
    <mergeCell ref="LYL74:LYP74"/>
    <mergeCell ref="LYR74:LYV74"/>
    <mergeCell ref="LVF74:LVJ74"/>
    <mergeCell ref="LVL74:LVP74"/>
    <mergeCell ref="LVR74:LVV74"/>
    <mergeCell ref="LVX74:LWB74"/>
    <mergeCell ref="LWD74:LWH74"/>
    <mergeCell ref="LWJ74:LWN74"/>
    <mergeCell ref="LWP74:LWT74"/>
    <mergeCell ref="LWV74:LWZ74"/>
    <mergeCell ref="LTJ74:LTN74"/>
    <mergeCell ref="LTP74:LTT74"/>
    <mergeCell ref="LTV74:LTZ74"/>
    <mergeCell ref="LUB74:LUF74"/>
    <mergeCell ref="LUH74:LUL74"/>
    <mergeCell ref="LUN74:LUR74"/>
    <mergeCell ref="LUT74:LUX74"/>
    <mergeCell ref="LUZ74:LVD74"/>
    <mergeCell ref="MJZ74:MKD74"/>
    <mergeCell ref="MKF74:MKJ74"/>
    <mergeCell ref="MKL74:MKP74"/>
    <mergeCell ref="MKR74:MKV74"/>
    <mergeCell ref="MKX74:MLB74"/>
    <mergeCell ref="MLD74:MLH74"/>
    <mergeCell ref="MLJ74:MLN74"/>
    <mergeCell ref="MLP74:MLT74"/>
    <mergeCell ref="MID74:MIH74"/>
    <mergeCell ref="MIJ74:MIN74"/>
    <mergeCell ref="MIP74:MIT74"/>
    <mergeCell ref="MIV74:MIZ74"/>
    <mergeCell ref="MJB74:MJF74"/>
    <mergeCell ref="MJH74:MJL74"/>
    <mergeCell ref="MJN74:MJR74"/>
    <mergeCell ref="MJT74:MJX74"/>
    <mergeCell ref="MGH74:MGL74"/>
    <mergeCell ref="MGN74:MGR74"/>
    <mergeCell ref="MGT74:MGX74"/>
    <mergeCell ref="MGZ74:MHD74"/>
    <mergeCell ref="MHF74:MHJ74"/>
    <mergeCell ref="MHL74:MHP74"/>
    <mergeCell ref="MHR74:MHV74"/>
    <mergeCell ref="MHX74:MIB74"/>
    <mergeCell ref="MEL74:MEP74"/>
    <mergeCell ref="MER74:MEV74"/>
    <mergeCell ref="MEX74:MFB74"/>
    <mergeCell ref="MFD74:MFH74"/>
    <mergeCell ref="MFJ74:MFN74"/>
    <mergeCell ref="MFP74:MFT74"/>
    <mergeCell ref="MFV74:MFZ74"/>
    <mergeCell ref="MGB74:MGF74"/>
    <mergeCell ref="MCP74:MCT74"/>
    <mergeCell ref="MCV74:MCZ74"/>
    <mergeCell ref="MDB74:MDF74"/>
    <mergeCell ref="MDH74:MDL74"/>
    <mergeCell ref="MDN74:MDR74"/>
    <mergeCell ref="MDT74:MDX74"/>
    <mergeCell ref="MDZ74:MED74"/>
    <mergeCell ref="MEF74:MEJ74"/>
    <mergeCell ref="MTF74:MTJ74"/>
    <mergeCell ref="MTL74:MTP74"/>
    <mergeCell ref="MTR74:MTV74"/>
    <mergeCell ref="MTX74:MUB74"/>
    <mergeCell ref="MUD74:MUH74"/>
    <mergeCell ref="MUJ74:MUN74"/>
    <mergeCell ref="MUP74:MUT74"/>
    <mergeCell ref="MUV74:MUZ74"/>
    <mergeCell ref="MRJ74:MRN74"/>
    <mergeCell ref="MRP74:MRT74"/>
    <mergeCell ref="MRV74:MRZ74"/>
    <mergeCell ref="MSB74:MSF74"/>
    <mergeCell ref="MSH74:MSL74"/>
    <mergeCell ref="MSN74:MSR74"/>
    <mergeCell ref="MST74:MSX74"/>
    <mergeCell ref="MSZ74:MTD74"/>
    <mergeCell ref="MPN74:MPR74"/>
    <mergeCell ref="MPT74:MPX74"/>
    <mergeCell ref="MPZ74:MQD74"/>
    <mergeCell ref="MQF74:MQJ74"/>
    <mergeCell ref="MQL74:MQP74"/>
    <mergeCell ref="MQR74:MQV74"/>
    <mergeCell ref="MQX74:MRB74"/>
    <mergeCell ref="MRD74:MRH74"/>
    <mergeCell ref="MNR74:MNV74"/>
    <mergeCell ref="MNX74:MOB74"/>
    <mergeCell ref="MOD74:MOH74"/>
    <mergeCell ref="MOJ74:MON74"/>
    <mergeCell ref="MOP74:MOT74"/>
    <mergeCell ref="MOV74:MOZ74"/>
    <mergeCell ref="MPB74:MPF74"/>
    <mergeCell ref="MPH74:MPL74"/>
    <mergeCell ref="MLV74:MLZ74"/>
    <mergeCell ref="MMB74:MMF74"/>
    <mergeCell ref="MMH74:MML74"/>
    <mergeCell ref="MMN74:MMR74"/>
    <mergeCell ref="MMT74:MMX74"/>
    <mergeCell ref="MMZ74:MND74"/>
    <mergeCell ref="MNF74:MNJ74"/>
    <mergeCell ref="MNL74:MNP74"/>
    <mergeCell ref="NCL74:NCP74"/>
    <mergeCell ref="NCR74:NCV74"/>
    <mergeCell ref="NCX74:NDB74"/>
    <mergeCell ref="NDD74:NDH74"/>
    <mergeCell ref="NDJ74:NDN74"/>
    <mergeCell ref="NDP74:NDT74"/>
    <mergeCell ref="NDV74:NDZ74"/>
    <mergeCell ref="NEB74:NEF74"/>
    <mergeCell ref="NAP74:NAT74"/>
    <mergeCell ref="NAV74:NAZ74"/>
    <mergeCell ref="NBB74:NBF74"/>
    <mergeCell ref="NBH74:NBL74"/>
    <mergeCell ref="NBN74:NBR74"/>
    <mergeCell ref="NBT74:NBX74"/>
    <mergeCell ref="NBZ74:NCD74"/>
    <mergeCell ref="NCF74:NCJ74"/>
    <mergeCell ref="MYT74:MYX74"/>
    <mergeCell ref="MYZ74:MZD74"/>
    <mergeCell ref="MZF74:MZJ74"/>
    <mergeCell ref="MZL74:MZP74"/>
    <mergeCell ref="MZR74:MZV74"/>
    <mergeCell ref="MZX74:NAB74"/>
    <mergeCell ref="NAD74:NAH74"/>
    <mergeCell ref="NAJ74:NAN74"/>
    <mergeCell ref="MWX74:MXB74"/>
    <mergeCell ref="MXD74:MXH74"/>
    <mergeCell ref="MXJ74:MXN74"/>
    <mergeCell ref="MXP74:MXT74"/>
    <mergeCell ref="MXV74:MXZ74"/>
    <mergeCell ref="MYB74:MYF74"/>
    <mergeCell ref="MYH74:MYL74"/>
    <mergeCell ref="MYN74:MYR74"/>
    <mergeCell ref="MVB74:MVF74"/>
    <mergeCell ref="MVH74:MVL74"/>
    <mergeCell ref="MVN74:MVR74"/>
    <mergeCell ref="MVT74:MVX74"/>
    <mergeCell ref="MVZ74:MWD74"/>
    <mergeCell ref="MWF74:MWJ74"/>
    <mergeCell ref="MWL74:MWP74"/>
    <mergeCell ref="MWR74:MWV74"/>
    <mergeCell ref="NLR74:NLV74"/>
    <mergeCell ref="NLX74:NMB74"/>
    <mergeCell ref="NMD74:NMH74"/>
    <mergeCell ref="NMJ74:NMN74"/>
    <mergeCell ref="NMP74:NMT74"/>
    <mergeCell ref="NMV74:NMZ74"/>
    <mergeCell ref="NNB74:NNF74"/>
    <mergeCell ref="NNH74:NNL74"/>
    <mergeCell ref="NJV74:NJZ74"/>
    <mergeCell ref="NKB74:NKF74"/>
    <mergeCell ref="NKH74:NKL74"/>
    <mergeCell ref="NKN74:NKR74"/>
    <mergeCell ref="NKT74:NKX74"/>
    <mergeCell ref="NKZ74:NLD74"/>
    <mergeCell ref="NLF74:NLJ74"/>
    <mergeCell ref="NLL74:NLP74"/>
    <mergeCell ref="NHZ74:NID74"/>
    <mergeCell ref="NIF74:NIJ74"/>
    <mergeCell ref="NIL74:NIP74"/>
    <mergeCell ref="NIR74:NIV74"/>
    <mergeCell ref="NIX74:NJB74"/>
    <mergeCell ref="NJD74:NJH74"/>
    <mergeCell ref="NJJ74:NJN74"/>
    <mergeCell ref="NJP74:NJT74"/>
    <mergeCell ref="NGD74:NGH74"/>
    <mergeCell ref="NGJ74:NGN74"/>
    <mergeCell ref="NGP74:NGT74"/>
    <mergeCell ref="NGV74:NGZ74"/>
    <mergeCell ref="NHB74:NHF74"/>
    <mergeCell ref="NHH74:NHL74"/>
    <mergeCell ref="NHN74:NHR74"/>
    <mergeCell ref="NHT74:NHX74"/>
    <mergeCell ref="NEH74:NEL74"/>
    <mergeCell ref="NEN74:NER74"/>
    <mergeCell ref="NET74:NEX74"/>
    <mergeCell ref="NEZ74:NFD74"/>
    <mergeCell ref="NFF74:NFJ74"/>
    <mergeCell ref="NFL74:NFP74"/>
    <mergeCell ref="NFR74:NFV74"/>
    <mergeCell ref="NFX74:NGB74"/>
    <mergeCell ref="NUX74:NVB74"/>
    <mergeCell ref="NVD74:NVH74"/>
    <mergeCell ref="NVJ74:NVN74"/>
    <mergeCell ref="NVP74:NVT74"/>
    <mergeCell ref="NVV74:NVZ74"/>
    <mergeCell ref="NWB74:NWF74"/>
    <mergeCell ref="NWH74:NWL74"/>
    <mergeCell ref="NWN74:NWR74"/>
    <mergeCell ref="NTB74:NTF74"/>
    <mergeCell ref="NTH74:NTL74"/>
    <mergeCell ref="NTN74:NTR74"/>
    <mergeCell ref="NTT74:NTX74"/>
    <mergeCell ref="NTZ74:NUD74"/>
    <mergeCell ref="NUF74:NUJ74"/>
    <mergeCell ref="NUL74:NUP74"/>
    <mergeCell ref="NUR74:NUV74"/>
    <mergeCell ref="NRF74:NRJ74"/>
    <mergeCell ref="NRL74:NRP74"/>
    <mergeCell ref="NRR74:NRV74"/>
    <mergeCell ref="NRX74:NSB74"/>
    <mergeCell ref="NSD74:NSH74"/>
    <mergeCell ref="NSJ74:NSN74"/>
    <mergeCell ref="NSP74:NST74"/>
    <mergeCell ref="NSV74:NSZ74"/>
    <mergeCell ref="NPJ74:NPN74"/>
    <mergeCell ref="NPP74:NPT74"/>
    <mergeCell ref="NPV74:NPZ74"/>
    <mergeCell ref="NQB74:NQF74"/>
    <mergeCell ref="NQH74:NQL74"/>
    <mergeCell ref="NQN74:NQR74"/>
    <mergeCell ref="NQT74:NQX74"/>
    <mergeCell ref="NQZ74:NRD74"/>
    <mergeCell ref="NNN74:NNR74"/>
    <mergeCell ref="NNT74:NNX74"/>
    <mergeCell ref="NNZ74:NOD74"/>
    <mergeCell ref="NOF74:NOJ74"/>
    <mergeCell ref="NOL74:NOP74"/>
    <mergeCell ref="NOR74:NOV74"/>
    <mergeCell ref="NOX74:NPB74"/>
    <mergeCell ref="NPD74:NPH74"/>
    <mergeCell ref="OED74:OEH74"/>
    <mergeCell ref="OEJ74:OEN74"/>
    <mergeCell ref="OEP74:OET74"/>
    <mergeCell ref="OEV74:OEZ74"/>
    <mergeCell ref="OFB74:OFF74"/>
    <mergeCell ref="OFH74:OFL74"/>
    <mergeCell ref="OFN74:OFR74"/>
    <mergeCell ref="OFT74:OFX74"/>
    <mergeCell ref="OCH74:OCL74"/>
    <mergeCell ref="OCN74:OCR74"/>
    <mergeCell ref="OCT74:OCX74"/>
    <mergeCell ref="OCZ74:ODD74"/>
    <mergeCell ref="ODF74:ODJ74"/>
    <mergeCell ref="ODL74:ODP74"/>
    <mergeCell ref="ODR74:ODV74"/>
    <mergeCell ref="ODX74:OEB74"/>
    <mergeCell ref="OAL74:OAP74"/>
    <mergeCell ref="OAR74:OAV74"/>
    <mergeCell ref="OAX74:OBB74"/>
    <mergeCell ref="OBD74:OBH74"/>
    <mergeCell ref="OBJ74:OBN74"/>
    <mergeCell ref="OBP74:OBT74"/>
    <mergeCell ref="OBV74:OBZ74"/>
    <mergeCell ref="OCB74:OCF74"/>
    <mergeCell ref="NYP74:NYT74"/>
    <mergeCell ref="NYV74:NYZ74"/>
    <mergeCell ref="NZB74:NZF74"/>
    <mergeCell ref="NZH74:NZL74"/>
    <mergeCell ref="NZN74:NZR74"/>
    <mergeCell ref="NZT74:NZX74"/>
    <mergeCell ref="NZZ74:OAD74"/>
    <mergeCell ref="OAF74:OAJ74"/>
    <mergeCell ref="NWT74:NWX74"/>
    <mergeCell ref="NWZ74:NXD74"/>
    <mergeCell ref="NXF74:NXJ74"/>
    <mergeCell ref="NXL74:NXP74"/>
    <mergeCell ref="NXR74:NXV74"/>
    <mergeCell ref="NXX74:NYB74"/>
    <mergeCell ref="NYD74:NYH74"/>
    <mergeCell ref="NYJ74:NYN74"/>
    <mergeCell ref="ONJ74:ONN74"/>
    <mergeCell ref="ONP74:ONT74"/>
    <mergeCell ref="ONV74:ONZ74"/>
    <mergeCell ref="OOB74:OOF74"/>
    <mergeCell ref="OOH74:OOL74"/>
    <mergeCell ref="OON74:OOR74"/>
    <mergeCell ref="OOT74:OOX74"/>
    <mergeCell ref="OOZ74:OPD74"/>
    <mergeCell ref="OLN74:OLR74"/>
    <mergeCell ref="OLT74:OLX74"/>
    <mergeCell ref="OLZ74:OMD74"/>
    <mergeCell ref="OMF74:OMJ74"/>
    <mergeCell ref="OML74:OMP74"/>
    <mergeCell ref="OMR74:OMV74"/>
    <mergeCell ref="OMX74:ONB74"/>
    <mergeCell ref="OND74:ONH74"/>
    <mergeCell ref="OJR74:OJV74"/>
    <mergeCell ref="OJX74:OKB74"/>
    <mergeCell ref="OKD74:OKH74"/>
    <mergeCell ref="OKJ74:OKN74"/>
    <mergeCell ref="OKP74:OKT74"/>
    <mergeCell ref="OKV74:OKZ74"/>
    <mergeCell ref="OLB74:OLF74"/>
    <mergeCell ref="OLH74:OLL74"/>
    <mergeCell ref="OHV74:OHZ74"/>
    <mergeCell ref="OIB74:OIF74"/>
    <mergeCell ref="OIH74:OIL74"/>
    <mergeCell ref="OIN74:OIR74"/>
    <mergeCell ref="OIT74:OIX74"/>
    <mergeCell ref="OIZ74:OJD74"/>
    <mergeCell ref="OJF74:OJJ74"/>
    <mergeCell ref="OJL74:OJP74"/>
    <mergeCell ref="OFZ74:OGD74"/>
    <mergeCell ref="OGF74:OGJ74"/>
    <mergeCell ref="OGL74:OGP74"/>
    <mergeCell ref="OGR74:OGV74"/>
    <mergeCell ref="OGX74:OHB74"/>
    <mergeCell ref="OHD74:OHH74"/>
    <mergeCell ref="OHJ74:OHN74"/>
    <mergeCell ref="OHP74:OHT74"/>
    <mergeCell ref="OWP74:OWT74"/>
    <mergeCell ref="OWV74:OWZ74"/>
    <mergeCell ref="OXB74:OXF74"/>
    <mergeCell ref="OXH74:OXL74"/>
    <mergeCell ref="OXN74:OXR74"/>
    <mergeCell ref="OXT74:OXX74"/>
    <mergeCell ref="OXZ74:OYD74"/>
    <mergeCell ref="OYF74:OYJ74"/>
    <mergeCell ref="OUT74:OUX74"/>
    <mergeCell ref="OUZ74:OVD74"/>
    <mergeCell ref="OVF74:OVJ74"/>
    <mergeCell ref="OVL74:OVP74"/>
    <mergeCell ref="OVR74:OVV74"/>
    <mergeCell ref="OVX74:OWB74"/>
    <mergeCell ref="OWD74:OWH74"/>
    <mergeCell ref="OWJ74:OWN74"/>
    <mergeCell ref="OSX74:OTB74"/>
    <mergeCell ref="OTD74:OTH74"/>
    <mergeCell ref="OTJ74:OTN74"/>
    <mergeCell ref="OTP74:OTT74"/>
    <mergeCell ref="OTV74:OTZ74"/>
    <mergeCell ref="OUB74:OUF74"/>
    <mergeCell ref="OUH74:OUL74"/>
    <mergeCell ref="OUN74:OUR74"/>
    <mergeCell ref="ORB74:ORF74"/>
    <mergeCell ref="ORH74:ORL74"/>
    <mergeCell ref="ORN74:ORR74"/>
    <mergeCell ref="ORT74:ORX74"/>
    <mergeCell ref="ORZ74:OSD74"/>
    <mergeCell ref="OSF74:OSJ74"/>
    <mergeCell ref="OSL74:OSP74"/>
    <mergeCell ref="OSR74:OSV74"/>
    <mergeCell ref="OPF74:OPJ74"/>
    <mergeCell ref="OPL74:OPP74"/>
    <mergeCell ref="OPR74:OPV74"/>
    <mergeCell ref="OPX74:OQB74"/>
    <mergeCell ref="OQD74:OQH74"/>
    <mergeCell ref="OQJ74:OQN74"/>
    <mergeCell ref="OQP74:OQT74"/>
    <mergeCell ref="OQV74:OQZ74"/>
    <mergeCell ref="PFV74:PFZ74"/>
    <mergeCell ref="PGB74:PGF74"/>
    <mergeCell ref="PGH74:PGL74"/>
    <mergeCell ref="PGN74:PGR74"/>
    <mergeCell ref="PGT74:PGX74"/>
    <mergeCell ref="PGZ74:PHD74"/>
    <mergeCell ref="PHF74:PHJ74"/>
    <mergeCell ref="PHL74:PHP74"/>
    <mergeCell ref="PDZ74:PED74"/>
    <mergeCell ref="PEF74:PEJ74"/>
    <mergeCell ref="PEL74:PEP74"/>
    <mergeCell ref="PER74:PEV74"/>
    <mergeCell ref="PEX74:PFB74"/>
    <mergeCell ref="PFD74:PFH74"/>
    <mergeCell ref="PFJ74:PFN74"/>
    <mergeCell ref="PFP74:PFT74"/>
    <mergeCell ref="PCD74:PCH74"/>
    <mergeCell ref="PCJ74:PCN74"/>
    <mergeCell ref="PCP74:PCT74"/>
    <mergeCell ref="PCV74:PCZ74"/>
    <mergeCell ref="PDB74:PDF74"/>
    <mergeCell ref="PDH74:PDL74"/>
    <mergeCell ref="PDN74:PDR74"/>
    <mergeCell ref="PDT74:PDX74"/>
    <mergeCell ref="PAH74:PAL74"/>
    <mergeCell ref="PAN74:PAR74"/>
    <mergeCell ref="PAT74:PAX74"/>
    <mergeCell ref="PAZ74:PBD74"/>
    <mergeCell ref="PBF74:PBJ74"/>
    <mergeCell ref="PBL74:PBP74"/>
    <mergeCell ref="PBR74:PBV74"/>
    <mergeCell ref="PBX74:PCB74"/>
    <mergeCell ref="OYL74:OYP74"/>
    <mergeCell ref="OYR74:OYV74"/>
    <mergeCell ref="OYX74:OZB74"/>
    <mergeCell ref="OZD74:OZH74"/>
    <mergeCell ref="OZJ74:OZN74"/>
    <mergeCell ref="OZP74:OZT74"/>
    <mergeCell ref="OZV74:OZZ74"/>
    <mergeCell ref="PAB74:PAF74"/>
    <mergeCell ref="PPB74:PPF74"/>
    <mergeCell ref="PPH74:PPL74"/>
    <mergeCell ref="PPN74:PPR74"/>
    <mergeCell ref="PPT74:PPX74"/>
    <mergeCell ref="PPZ74:PQD74"/>
    <mergeCell ref="PQF74:PQJ74"/>
    <mergeCell ref="PQL74:PQP74"/>
    <mergeCell ref="PQR74:PQV74"/>
    <mergeCell ref="PNF74:PNJ74"/>
    <mergeCell ref="PNL74:PNP74"/>
    <mergeCell ref="PNR74:PNV74"/>
    <mergeCell ref="PNX74:POB74"/>
    <mergeCell ref="POD74:POH74"/>
    <mergeCell ref="POJ74:PON74"/>
    <mergeCell ref="POP74:POT74"/>
    <mergeCell ref="POV74:POZ74"/>
    <mergeCell ref="PLJ74:PLN74"/>
    <mergeCell ref="PLP74:PLT74"/>
    <mergeCell ref="PLV74:PLZ74"/>
    <mergeCell ref="PMB74:PMF74"/>
    <mergeCell ref="PMH74:PML74"/>
    <mergeCell ref="PMN74:PMR74"/>
    <mergeCell ref="PMT74:PMX74"/>
    <mergeCell ref="PMZ74:PND74"/>
    <mergeCell ref="PJN74:PJR74"/>
    <mergeCell ref="PJT74:PJX74"/>
    <mergeCell ref="PJZ74:PKD74"/>
    <mergeCell ref="PKF74:PKJ74"/>
    <mergeCell ref="PKL74:PKP74"/>
    <mergeCell ref="PKR74:PKV74"/>
    <mergeCell ref="PKX74:PLB74"/>
    <mergeCell ref="PLD74:PLH74"/>
    <mergeCell ref="PHR74:PHV74"/>
    <mergeCell ref="PHX74:PIB74"/>
    <mergeCell ref="PID74:PIH74"/>
    <mergeCell ref="PIJ74:PIN74"/>
    <mergeCell ref="PIP74:PIT74"/>
    <mergeCell ref="PIV74:PIZ74"/>
    <mergeCell ref="PJB74:PJF74"/>
    <mergeCell ref="PJH74:PJL74"/>
    <mergeCell ref="PYH74:PYL74"/>
    <mergeCell ref="PYN74:PYR74"/>
    <mergeCell ref="PYT74:PYX74"/>
    <mergeCell ref="PYZ74:PZD74"/>
    <mergeCell ref="PZF74:PZJ74"/>
    <mergeCell ref="PZL74:PZP74"/>
    <mergeCell ref="PZR74:PZV74"/>
    <mergeCell ref="PZX74:QAB74"/>
    <mergeCell ref="PWL74:PWP74"/>
    <mergeCell ref="PWR74:PWV74"/>
    <mergeCell ref="PWX74:PXB74"/>
    <mergeCell ref="PXD74:PXH74"/>
    <mergeCell ref="PXJ74:PXN74"/>
    <mergeCell ref="PXP74:PXT74"/>
    <mergeCell ref="PXV74:PXZ74"/>
    <mergeCell ref="PYB74:PYF74"/>
    <mergeCell ref="PUP74:PUT74"/>
    <mergeCell ref="PUV74:PUZ74"/>
    <mergeCell ref="PVB74:PVF74"/>
    <mergeCell ref="PVH74:PVL74"/>
    <mergeCell ref="PVN74:PVR74"/>
    <mergeCell ref="PVT74:PVX74"/>
    <mergeCell ref="PVZ74:PWD74"/>
    <mergeCell ref="PWF74:PWJ74"/>
    <mergeCell ref="PST74:PSX74"/>
    <mergeCell ref="PSZ74:PTD74"/>
    <mergeCell ref="PTF74:PTJ74"/>
    <mergeCell ref="PTL74:PTP74"/>
    <mergeCell ref="PTR74:PTV74"/>
    <mergeCell ref="PTX74:PUB74"/>
    <mergeCell ref="PUD74:PUH74"/>
    <mergeCell ref="PUJ74:PUN74"/>
    <mergeCell ref="PQX74:PRB74"/>
    <mergeCell ref="PRD74:PRH74"/>
    <mergeCell ref="PRJ74:PRN74"/>
    <mergeCell ref="PRP74:PRT74"/>
    <mergeCell ref="PRV74:PRZ74"/>
    <mergeCell ref="PSB74:PSF74"/>
    <mergeCell ref="PSH74:PSL74"/>
    <mergeCell ref="PSN74:PSR74"/>
    <mergeCell ref="QHN74:QHR74"/>
    <mergeCell ref="QHT74:QHX74"/>
    <mergeCell ref="QHZ74:QID74"/>
    <mergeCell ref="QIF74:QIJ74"/>
    <mergeCell ref="QIL74:QIP74"/>
    <mergeCell ref="QIR74:QIV74"/>
    <mergeCell ref="QIX74:QJB74"/>
    <mergeCell ref="QJD74:QJH74"/>
    <mergeCell ref="QFR74:QFV74"/>
    <mergeCell ref="QFX74:QGB74"/>
    <mergeCell ref="QGD74:QGH74"/>
    <mergeCell ref="QGJ74:QGN74"/>
    <mergeCell ref="QGP74:QGT74"/>
    <mergeCell ref="QGV74:QGZ74"/>
    <mergeCell ref="QHB74:QHF74"/>
    <mergeCell ref="QHH74:QHL74"/>
    <mergeCell ref="QDV74:QDZ74"/>
    <mergeCell ref="QEB74:QEF74"/>
    <mergeCell ref="QEH74:QEL74"/>
    <mergeCell ref="QEN74:QER74"/>
    <mergeCell ref="QET74:QEX74"/>
    <mergeCell ref="QEZ74:QFD74"/>
    <mergeCell ref="QFF74:QFJ74"/>
    <mergeCell ref="QFL74:QFP74"/>
    <mergeCell ref="QBZ74:QCD74"/>
    <mergeCell ref="QCF74:QCJ74"/>
    <mergeCell ref="QCL74:QCP74"/>
    <mergeCell ref="QCR74:QCV74"/>
    <mergeCell ref="QCX74:QDB74"/>
    <mergeCell ref="QDD74:QDH74"/>
    <mergeCell ref="QDJ74:QDN74"/>
    <mergeCell ref="QDP74:QDT74"/>
    <mergeCell ref="QAD74:QAH74"/>
    <mergeCell ref="QAJ74:QAN74"/>
    <mergeCell ref="QAP74:QAT74"/>
    <mergeCell ref="QAV74:QAZ74"/>
    <mergeCell ref="QBB74:QBF74"/>
    <mergeCell ref="QBH74:QBL74"/>
    <mergeCell ref="QBN74:QBR74"/>
    <mergeCell ref="QBT74:QBX74"/>
    <mergeCell ref="QQT74:QQX74"/>
    <mergeCell ref="QQZ74:QRD74"/>
    <mergeCell ref="QRF74:QRJ74"/>
    <mergeCell ref="QRL74:QRP74"/>
    <mergeCell ref="QRR74:QRV74"/>
    <mergeCell ref="QRX74:QSB74"/>
    <mergeCell ref="QSD74:QSH74"/>
    <mergeCell ref="QSJ74:QSN74"/>
    <mergeCell ref="QOX74:QPB74"/>
    <mergeCell ref="QPD74:QPH74"/>
    <mergeCell ref="QPJ74:QPN74"/>
    <mergeCell ref="QPP74:QPT74"/>
    <mergeCell ref="QPV74:QPZ74"/>
    <mergeCell ref="QQB74:QQF74"/>
    <mergeCell ref="QQH74:QQL74"/>
    <mergeCell ref="QQN74:QQR74"/>
    <mergeCell ref="QNB74:QNF74"/>
    <mergeCell ref="QNH74:QNL74"/>
    <mergeCell ref="QNN74:QNR74"/>
    <mergeCell ref="QNT74:QNX74"/>
    <mergeCell ref="QNZ74:QOD74"/>
    <mergeCell ref="QOF74:QOJ74"/>
    <mergeCell ref="QOL74:QOP74"/>
    <mergeCell ref="QOR74:QOV74"/>
    <mergeCell ref="QLF74:QLJ74"/>
    <mergeCell ref="QLL74:QLP74"/>
    <mergeCell ref="QLR74:QLV74"/>
    <mergeCell ref="QLX74:QMB74"/>
    <mergeCell ref="QMD74:QMH74"/>
    <mergeCell ref="QMJ74:QMN74"/>
    <mergeCell ref="QMP74:QMT74"/>
    <mergeCell ref="QMV74:QMZ74"/>
    <mergeCell ref="QJJ74:QJN74"/>
    <mergeCell ref="QJP74:QJT74"/>
    <mergeCell ref="QJV74:QJZ74"/>
    <mergeCell ref="QKB74:QKF74"/>
    <mergeCell ref="QKH74:QKL74"/>
    <mergeCell ref="QKN74:QKR74"/>
    <mergeCell ref="QKT74:QKX74"/>
    <mergeCell ref="QKZ74:QLD74"/>
    <mergeCell ref="QZZ74:RAD74"/>
    <mergeCell ref="RAF74:RAJ74"/>
    <mergeCell ref="RAL74:RAP74"/>
    <mergeCell ref="RAR74:RAV74"/>
    <mergeCell ref="RAX74:RBB74"/>
    <mergeCell ref="RBD74:RBH74"/>
    <mergeCell ref="RBJ74:RBN74"/>
    <mergeCell ref="RBP74:RBT74"/>
    <mergeCell ref="QYD74:QYH74"/>
    <mergeCell ref="QYJ74:QYN74"/>
    <mergeCell ref="QYP74:QYT74"/>
    <mergeCell ref="QYV74:QYZ74"/>
    <mergeCell ref="QZB74:QZF74"/>
    <mergeCell ref="QZH74:QZL74"/>
    <mergeCell ref="QZN74:QZR74"/>
    <mergeCell ref="QZT74:QZX74"/>
    <mergeCell ref="QWH74:QWL74"/>
    <mergeCell ref="QWN74:QWR74"/>
    <mergeCell ref="QWT74:QWX74"/>
    <mergeCell ref="QWZ74:QXD74"/>
    <mergeCell ref="QXF74:QXJ74"/>
    <mergeCell ref="QXL74:QXP74"/>
    <mergeCell ref="QXR74:QXV74"/>
    <mergeCell ref="QXX74:QYB74"/>
    <mergeCell ref="QUL74:QUP74"/>
    <mergeCell ref="QUR74:QUV74"/>
    <mergeCell ref="QUX74:QVB74"/>
    <mergeCell ref="QVD74:QVH74"/>
    <mergeCell ref="QVJ74:QVN74"/>
    <mergeCell ref="QVP74:QVT74"/>
    <mergeCell ref="QVV74:QVZ74"/>
    <mergeCell ref="QWB74:QWF74"/>
    <mergeCell ref="QSP74:QST74"/>
    <mergeCell ref="QSV74:QSZ74"/>
    <mergeCell ref="QTB74:QTF74"/>
    <mergeCell ref="QTH74:QTL74"/>
    <mergeCell ref="QTN74:QTR74"/>
    <mergeCell ref="QTT74:QTX74"/>
    <mergeCell ref="QTZ74:QUD74"/>
    <mergeCell ref="QUF74:QUJ74"/>
    <mergeCell ref="RJF74:RJJ74"/>
    <mergeCell ref="RJL74:RJP74"/>
    <mergeCell ref="RJR74:RJV74"/>
    <mergeCell ref="RJX74:RKB74"/>
    <mergeCell ref="RKD74:RKH74"/>
    <mergeCell ref="RKJ74:RKN74"/>
    <mergeCell ref="RKP74:RKT74"/>
    <mergeCell ref="RKV74:RKZ74"/>
    <mergeCell ref="RHJ74:RHN74"/>
    <mergeCell ref="RHP74:RHT74"/>
    <mergeCell ref="RHV74:RHZ74"/>
    <mergeCell ref="RIB74:RIF74"/>
    <mergeCell ref="RIH74:RIL74"/>
    <mergeCell ref="RIN74:RIR74"/>
    <mergeCell ref="RIT74:RIX74"/>
    <mergeCell ref="RIZ74:RJD74"/>
    <mergeCell ref="RFN74:RFR74"/>
    <mergeCell ref="RFT74:RFX74"/>
    <mergeCell ref="RFZ74:RGD74"/>
    <mergeCell ref="RGF74:RGJ74"/>
    <mergeCell ref="RGL74:RGP74"/>
    <mergeCell ref="RGR74:RGV74"/>
    <mergeCell ref="RGX74:RHB74"/>
    <mergeCell ref="RHD74:RHH74"/>
    <mergeCell ref="RDR74:RDV74"/>
    <mergeCell ref="RDX74:REB74"/>
    <mergeCell ref="RED74:REH74"/>
    <mergeCell ref="REJ74:REN74"/>
    <mergeCell ref="REP74:RET74"/>
    <mergeCell ref="REV74:REZ74"/>
    <mergeCell ref="RFB74:RFF74"/>
    <mergeCell ref="RFH74:RFL74"/>
    <mergeCell ref="RBV74:RBZ74"/>
    <mergeCell ref="RCB74:RCF74"/>
    <mergeCell ref="RCH74:RCL74"/>
    <mergeCell ref="RCN74:RCR74"/>
    <mergeCell ref="RCT74:RCX74"/>
    <mergeCell ref="RCZ74:RDD74"/>
    <mergeCell ref="RDF74:RDJ74"/>
    <mergeCell ref="RDL74:RDP74"/>
    <mergeCell ref="RSL74:RSP74"/>
    <mergeCell ref="RSR74:RSV74"/>
    <mergeCell ref="RSX74:RTB74"/>
    <mergeCell ref="RTD74:RTH74"/>
    <mergeCell ref="RTJ74:RTN74"/>
    <mergeCell ref="RTP74:RTT74"/>
    <mergeCell ref="RTV74:RTZ74"/>
    <mergeCell ref="RUB74:RUF74"/>
    <mergeCell ref="RQP74:RQT74"/>
    <mergeCell ref="RQV74:RQZ74"/>
    <mergeCell ref="RRB74:RRF74"/>
    <mergeCell ref="RRH74:RRL74"/>
    <mergeCell ref="RRN74:RRR74"/>
    <mergeCell ref="RRT74:RRX74"/>
    <mergeCell ref="RRZ74:RSD74"/>
    <mergeCell ref="RSF74:RSJ74"/>
    <mergeCell ref="ROT74:ROX74"/>
    <mergeCell ref="ROZ74:RPD74"/>
    <mergeCell ref="RPF74:RPJ74"/>
    <mergeCell ref="RPL74:RPP74"/>
    <mergeCell ref="RPR74:RPV74"/>
    <mergeCell ref="RPX74:RQB74"/>
    <mergeCell ref="RQD74:RQH74"/>
    <mergeCell ref="RQJ74:RQN74"/>
    <mergeCell ref="RMX74:RNB74"/>
    <mergeCell ref="RND74:RNH74"/>
    <mergeCell ref="RNJ74:RNN74"/>
    <mergeCell ref="RNP74:RNT74"/>
    <mergeCell ref="RNV74:RNZ74"/>
    <mergeCell ref="ROB74:ROF74"/>
    <mergeCell ref="ROH74:ROL74"/>
    <mergeCell ref="RON74:ROR74"/>
    <mergeCell ref="RLB74:RLF74"/>
    <mergeCell ref="RLH74:RLL74"/>
    <mergeCell ref="RLN74:RLR74"/>
    <mergeCell ref="RLT74:RLX74"/>
    <mergeCell ref="RLZ74:RMD74"/>
    <mergeCell ref="RMF74:RMJ74"/>
    <mergeCell ref="RML74:RMP74"/>
    <mergeCell ref="RMR74:RMV74"/>
    <mergeCell ref="SBR74:SBV74"/>
    <mergeCell ref="SBX74:SCB74"/>
    <mergeCell ref="SCD74:SCH74"/>
    <mergeCell ref="SCJ74:SCN74"/>
    <mergeCell ref="SCP74:SCT74"/>
    <mergeCell ref="SCV74:SCZ74"/>
    <mergeCell ref="SDB74:SDF74"/>
    <mergeCell ref="SDH74:SDL74"/>
    <mergeCell ref="RZV74:RZZ74"/>
    <mergeCell ref="SAB74:SAF74"/>
    <mergeCell ref="SAH74:SAL74"/>
    <mergeCell ref="SAN74:SAR74"/>
    <mergeCell ref="SAT74:SAX74"/>
    <mergeCell ref="SAZ74:SBD74"/>
    <mergeCell ref="SBF74:SBJ74"/>
    <mergeCell ref="SBL74:SBP74"/>
    <mergeCell ref="RXZ74:RYD74"/>
    <mergeCell ref="RYF74:RYJ74"/>
    <mergeCell ref="RYL74:RYP74"/>
    <mergeCell ref="RYR74:RYV74"/>
    <mergeCell ref="RYX74:RZB74"/>
    <mergeCell ref="RZD74:RZH74"/>
    <mergeCell ref="RZJ74:RZN74"/>
    <mergeCell ref="RZP74:RZT74"/>
    <mergeCell ref="RWD74:RWH74"/>
    <mergeCell ref="RWJ74:RWN74"/>
    <mergeCell ref="RWP74:RWT74"/>
    <mergeCell ref="RWV74:RWZ74"/>
    <mergeCell ref="RXB74:RXF74"/>
    <mergeCell ref="RXH74:RXL74"/>
    <mergeCell ref="RXN74:RXR74"/>
    <mergeCell ref="RXT74:RXX74"/>
    <mergeCell ref="RUH74:RUL74"/>
    <mergeCell ref="RUN74:RUR74"/>
    <mergeCell ref="RUT74:RUX74"/>
    <mergeCell ref="RUZ74:RVD74"/>
    <mergeCell ref="RVF74:RVJ74"/>
    <mergeCell ref="RVL74:RVP74"/>
    <mergeCell ref="RVR74:RVV74"/>
    <mergeCell ref="RVX74:RWB74"/>
    <mergeCell ref="SKX74:SLB74"/>
    <mergeCell ref="SLD74:SLH74"/>
    <mergeCell ref="SLJ74:SLN74"/>
    <mergeCell ref="SLP74:SLT74"/>
    <mergeCell ref="SLV74:SLZ74"/>
    <mergeCell ref="SMB74:SMF74"/>
    <mergeCell ref="SMH74:SML74"/>
    <mergeCell ref="SMN74:SMR74"/>
    <mergeCell ref="SJB74:SJF74"/>
    <mergeCell ref="SJH74:SJL74"/>
    <mergeCell ref="SJN74:SJR74"/>
    <mergeCell ref="SJT74:SJX74"/>
    <mergeCell ref="SJZ74:SKD74"/>
    <mergeCell ref="SKF74:SKJ74"/>
    <mergeCell ref="SKL74:SKP74"/>
    <mergeCell ref="SKR74:SKV74"/>
    <mergeCell ref="SHF74:SHJ74"/>
    <mergeCell ref="SHL74:SHP74"/>
    <mergeCell ref="SHR74:SHV74"/>
    <mergeCell ref="SHX74:SIB74"/>
    <mergeCell ref="SID74:SIH74"/>
    <mergeCell ref="SIJ74:SIN74"/>
    <mergeCell ref="SIP74:SIT74"/>
    <mergeCell ref="SIV74:SIZ74"/>
    <mergeCell ref="SFJ74:SFN74"/>
    <mergeCell ref="SFP74:SFT74"/>
    <mergeCell ref="SFV74:SFZ74"/>
    <mergeCell ref="SGB74:SGF74"/>
    <mergeCell ref="SGH74:SGL74"/>
    <mergeCell ref="SGN74:SGR74"/>
    <mergeCell ref="SGT74:SGX74"/>
    <mergeCell ref="SGZ74:SHD74"/>
    <mergeCell ref="SDN74:SDR74"/>
    <mergeCell ref="SDT74:SDX74"/>
    <mergeCell ref="SDZ74:SED74"/>
    <mergeCell ref="SEF74:SEJ74"/>
    <mergeCell ref="SEL74:SEP74"/>
    <mergeCell ref="SER74:SEV74"/>
    <mergeCell ref="SEX74:SFB74"/>
    <mergeCell ref="SFD74:SFH74"/>
    <mergeCell ref="SUD74:SUH74"/>
    <mergeCell ref="SUJ74:SUN74"/>
    <mergeCell ref="SUP74:SUT74"/>
    <mergeCell ref="SUV74:SUZ74"/>
    <mergeCell ref="SVB74:SVF74"/>
    <mergeCell ref="SVH74:SVL74"/>
    <mergeCell ref="SVN74:SVR74"/>
    <mergeCell ref="SVT74:SVX74"/>
    <mergeCell ref="SSH74:SSL74"/>
    <mergeCell ref="SSN74:SSR74"/>
    <mergeCell ref="SST74:SSX74"/>
    <mergeCell ref="SSZ74:STD74"/>
    <mergeCell ref="STF74:STJ74"/>
    <mergeCell ref="STL74:STP74"/>
    <mergeCell ref="STR74:STV74"/>
    <mergeCell ref="STX74:SUB74"/>
    <mergeCell ref="SQL74:SQP74"/>
    <mergeCell ref="SQR74:SQV74"/>
    <mergeCell ref="SQX74:SRB74"/>
    <mergeCell ref="SRD74:SRH74"/>
    <mergeCell ref="SRJ74:SRN74"/>
    <mergeCell ref="SRP74:SRT74"/>
    <mergeCell ref="SRV74:SRZ74"/>
    <mergeCell ref="SSB74:SSF74"/>
    <mergeCell ref="SOP74:SOT74"/>
    <mergeCell ref="SOV74:SOZ74"/>
    <mergeCell ref="SPB74:SPF74"/>
    <mergeCell ref="SPH74:SPL74"/>
    <mergeCell ref="SPN74:SPR74"/>
    <mergeCell ref="SPT74:SPX74"/>
    <mergeCell ref="SPZ74:SQD74"/>
    <mergeCell ref="SQF74:SQJ74"/>
    <mergeCell ref="SMT74:SMX74"/>
    <mergeCell ref="SMZ74:SND74"/>
    <mergeCell ref="SNF74:SNJ74"/>
    <mergeCell ref="SNL74:SNP74"/>
    <mergeCell ref="SNR74:SNV74"/>
    <mergeCell ref="SNX74:SOB74"/>
    <mergeCell ref="SOD74:SOH74"/>
    <mergeCell ref="SOJ74:SON74"/>
    <mergeCell ref="TDJ74:TDN74"/>
    <mergeCell ref="TDP74:TDT74"/>
    <mergeCell ref="TDV74:TDZ74"/>
    <mergeCell ref="TEB74:TEF74"/>
    <mergeCell ref="TEH74:TEL74"/>
    <mergeCell ref="TEN74:TER74"/>
    <mergeCell ref="TET74:TEX74"/>
    <mergeCell ref="TEZ74:TFD74"/>
    <mergeCell ref="TBN74:TBR74"/>
    <mergeCell ref="TBT74:TBX74"/>
    <mergeCell ref="TBZ74:TCD74"/>
    <mergeCell ref="TCF74:TCJ74"/>
    <mergeCell ref="TCL74:TCP74"/>
    <mergeCell ref="TCR74:TCV74"/>
    <mergeCell ref="TCX74:TDB74"/>
    <mergeCell ref="TDD74:TDH74"/>
    <mergeCell ref="SZR74:SZV74"/>
    <mergeCell ref="SZX74:TAB74"/>
    <mergeCell ref="TAD74:TAH74"/>
    <mergeCell ref="TAJ74:TAN74"/>
    <mergeCell ref="TAP74:TAT74"/>
    <mergeCell ref="TAV74:TAZ74"/>
    <mergeCell ref="TBB74:TBF74"/>
    <mergeCell ref="TBH74:TBL74"/>
    <mergeCell ref="SXV74:SXZ74"/>
    <mergeCell ref="SYB74:SYF74"/>
    <mergeCell ref="SYH74:SYL74"/>
    <mergeCell ref="SYN74:SYR74"/>
    <mergeCell ref="SYT74:SYX74"/>
    <mergeCell ref="SYZ74:SZD74"/>
    <mergeCell ref="SZF74:SZJ74"/>
    <mergeCell ref="SZL74:SZP74"/>
    <mergeCell ref="SVZ74:SWD74"/>
    <mergeCell ref="SWF74:SWJ74"/>
    <mergeCell ref="SWL74:SWP74"/>
    <mergeCell ref="SWR74:SWV74"/>
    <mergeCell ref="SWX74:SXB74"/>
    <mergeCell ref="SXD74:SXH74"/>
    <mergeCell ref="SXJ74:SXN74"/>
    <mergeCell ref="SXP74:SXT74"/>
    <mergeCell ref="TMP74:TMT74"/>
    <mergeCell ref="TMV74:TMZ74"/>
    <mergeCell ref="TNB74:TNF74"/>
    <mergeCell ref="TNH74:TNL74"/>
    <mergeCell ref="TNN74:TNR74"/>
    <mergeCell ref="TNT74:TNX74"/>
    <mergeCell ref="TNZ74:TOD74"/>
    <mergeCell ref="TOF74:TOJ74"/>
    <mergeCell ref="TKT74:TKX74"/>
    <mergeCell ref="TKZ74:TLD74"/>
    <mergeCell ref="TLF74:TLJ74"/>
    <mergeCell ref="TLL74:TLP74"/>
    <mergeCell ref="TLR74:TLV74"/>
    <mergeCell ref="TLX74:TMB74"/>
    <mergeCell ref="TMD74:TMH74"/>
    <mergeCell ref="TMJ74:TMN74"/>
    <mergeCell ref="TIX74:TJB74"/>
    <mergeCell ref="TJD74:TJH74"/>
    <mergeCell ref="TJJ74:TJN74"/>
    <mergeCell ref="TJP74:TJT74"/>
    <mergeCell ref="TJV74:TJZ74"/>
    <mergeCell ref="TKB74:TKF74"/>
    <mergeCell ref="TKH74:TKL74"/>
    <mergeCell ref="TKN74:TKR74"/>
    <mergeCell ref="THB74:THF74"/>
    <mergeCell ref="THH74:THL74"/>
    <mergeCell ref="THN74:THR74"/>
    <mergeCell ref="THT74:THX74"/>
    <mergeCell ref="THZ74:TID74"/>
    <mergeCell ref="TIF74:TIJ74"/>
    <mergeCell ref="TIL74:TIP74"/>
    <mergeCell ref="TIR74:TIV74"/>
    <mergeCell ref="TFF74:TFJ74"/>
    <mergeCell ref="TFL74:TFP74"/>
    <mergeCell ref="TFR74:TFV74"/>
    <mergeCell ref="TFX74:TGB74"/>
    <mergeCell ref="TGD74:TGH74"/>
    <mergeCell ref="TGJ74:TGN74"/>
    <mergeCell ref="TGP74:TGT74"/>
    <mergeCell ref="TGV74:TGZ74"/>
    <mergeCell ref="TVV74:TVZ74"/>
    <mergeCell ref="TWB74:TWF74"/>
    <mergeCell ref="TWH74:TWL74"/>
    <mergeCell ref="TWN74:TWR74"/>
    <mergeCell ref="TWT74:TWX74"/>
    <mergeCell ref="TWZ74:TXD74"/>
    <mergeCell ref="TXF74:TXJ74"/>
    <mergeCell ref="TXL74:TXP74"/>
    <mergeCell ref="TTZ74:TUD74"/>
    <mergeCell ref="TUF74:TUJ74"/>
    <mergeCell ref="TUL74:TUP74"/>
    <mergeCell ref="TUR74:TUV74"/>
    <mergeCell ref="TUX74:TVB74"/>
    <mergeCell ref="TVD74:TVH74"/>
    <mergeCell ref="TVJ74:TVN74"/>
    <mergeCell ref="TVP74:TVT74"/>
    <mergeCell ref="TSD74:TSH74"/>
    <mergeCell ref="TSJ74:TSN74"/>
    <mergeCell ref="TSP74:TST74"/>
    <mergeCell ref="TSV74:TSZ74"/>
    <mergeCell ref="TTB74:TTF74"/>
    <mergeCell ref="TTH74:TTL74"/>
    <mergeCell ref="TTN74:TTR74"/>
    <mergeCell ref="TTT74:TTX74"/>
    <mergeCell ref="TQH74:TQL74"/>
    <mergeCell ref="TQN74:TQR74"/>
    <mergeCell ref="TQT74:TQX74"/>
    <mergeCell ref="TQZ74:TRD74"/>
    <mergeCell ref="TRF74:TRJ74"/>
    <mergeCell ref="TRL74:TRP74"/>
    <mergeCell ref="TRR74:TRV74"/>
    <mergeCell ref="TRX74:TSB74"/>
    <mergeCell ref="TOL74:TOP74"/>
    <mergeCell ref="TOR74:TOV74"/>
    <mergeCell ref="TOX74:TPB74"/>
    <mergeCell ref="TPD74:TPH74"/>
    <mergeCell ref="TPJ74:TPN74"/>
    <mergeCell ref="TPP74:TPT74"/>
    <mergeCell ref="TPV74:TPZ74"/>
    <mergeCell ref="TQB74:TQF74"/>
    <mergeCell ref="UFB74:UFF74"/>
    <mergeCell ref="UFH74:UFL74"/>
    <mergeCell ref="UFN74:UFR74"/>
    <mergeCell ref="UFT74:UFX74"/>
    <mergeCell ref="UFZ74:UGD74"/>
    <mergeCell ref="UGF74:UGJ74"/>
    <mergeCell ref="UGL74:UGP74"/>
    <mergeCell ref="UGR74:UGV74"/>
    <mergeCell ref="UDF74:UDJ74"/>
    <mergeCell ref="UDL74:UDP74"/>
    <mergeCell ref="UDR74:UDV74"/>
    <mergeCell ref="UDX74:UEB74"/>
    <mergeCell ref="UED74:UEH74"/>
    <mergeCell ref="UEJ74:UEN74"/>
    <mergeCell ref="UEP74:UET74"/>
    <mergeCell ref="UEV74:UEZ74"/>
    <mergeCell ref="UBJ74:UBN74"/>
    <mergeCell ref="UBP74:UBT74"/>
    <mergeCell ref="UBV74:UBZ74"/>
    <mergeCell ref="UCB74:UCF74"/>
    <mergeCell ref="UCH74:UCL74"/>
    <mergeCell ref="UCN74:UCR74"/>
    <mergeCell ref="UCT74:UCX74"/>
    <mergeCell ref="UCZ74:UDD74"/>
    <mergeCell ref="TZN74:TZR74"/>
    <mergeCell ref="TZT74:TZX74"/>
    <mergeCell ref="TZZ74:UAD74"/>
    <mergeCell ref="UAF74:UAJ74"/>
    <mergeCell ref="UAL74:UAP74"/>
    <mergeCell ref="UAR74:UAV74"/>
    <mergeCell ref="UAX74:UBB74"/>
    <mergeCell ref="UBD74:UBH74"/>
    <mergeCell ref="TXR74:TXV74"/>
    <mergeCell ref="TXX74:TYB74"/>
    <mergeCell ref="TYD74:TYH74"/>
    <mergeCell ref="TYJ74:TYN74"/>
    <mergeCell ref="TYP74:TYT74"/>
    <mergeCell ref="TYV74:TYZ74"/>
    <mergeCell ref="TZB74:TZF74"/>
    <mergeCell ref="TZH74:TZL74"/>
    <mergeCell ref="UOH74:UOL74"/>
    <mergeCell ref="UON74:UOR74"/>
    <mergeCell ref="UOT74:UOX74"/>
    <mergeCell ref="UOZ74:UPD74"/>
    <mergeCell ref="UPF74:UPJ74"/>
    <mergeCell ref="UPL74:UPP74"/>
    <mergeCell ref="UPR74:UPV74"/>
    <mergeCell ref="UPX74:UQB74"/>
    <mergeCell ref="UML74:UMP74"/>
    <mergeCell ref="UMR74:UMV74"/>
    <mergeCell ref="UMX74:UNB74"/>
    <mergeCell ref="UND74:UNH74"/>
    <mergeCell ref="UNJ74:UNN74"/>
    <mergeCell ref="UNP74:UNT74"/>
    <mergeCell ref="UNV74:UNZ74"/>
    <mergeCell ref="UOB74:UOF74"/>
    <mergeCell ref="UKP74:UKT74"/>
    <mergeCell ref="UKV74:UKZ74"/>
    <mergeCell ref="ULB74:ULF74"/>
    <mergeCell ref="ULH74:ULL74"/>
    <mergeCell ref="ULN74:ULR74"/>
    <mergeCell ref="ULT74:ULX74"/>
    <mergeCell ref="ULZ74:UMD74"/>
    <mergeCell ref="UMF74:UMJ74"/>
    <mergeCell ref="UIT74:UIX74"/>
    <mergeCell ref="UIZ74:UJD74"/>
    <mergeCell ref="UJF74:UJJ74"/>
    <mergeCell ref="UJL74:UJP74"/>
    <mergeCell ref="UJR74:UJV74"/>
    <mergeCell ref="UJX74:UKB74"/>
    <mergeCell ref="UKD74:UKH74"/>
    <mergeCell ref="UKJ74:UKN74"/>
    <mergeCell ref="UGX74:UHB74"/>
    <mergeCell ref="UHD74:UHH74"/>
    <mergeCell ref="UHJ74:UHN74"/>
    <mergeCell ref="UHP74:UHT74"/>
    <mergeCell ref="UHV74:UHZ74"/>
    <mergeCell ref="UIB74:UIF74"/>
    <mergeCell ref="UIH74:UIL74"/>
    <mergeCell ref="UIN74:UIR74"/>
    <mergeCell ref="UXN74:UXR74"/>
    <mergeCell ref="UXT74:UXX74"/>
    <mergeCell ref="UXZ74:UYD74"/>
    <mergeCell ref="UYF74:UYJ74"/>
    <mergeCell ref="UYL74:UYP74"/>
    <mergeCell ref="UYR74:UYV74"/>
    <mergeCell ref="UYX74:UZB74"/>
    <mergeCell ref="UZD74:UZH74"/>
    <mergeCell ref="UVR74:UVV74"/>
    <mergeCell ref="UVX74:UWB74"/>
    <mergeCell ref="UWD74:UWH74"/>
    <mergeCell ref="UWJ74:UWN74"/>
    <mergeCell ref="UWP74:UWT74"/>
    <mergeCell ref="UWV74:UWZ74"/>
    <mergeCell ref="UXB74:UXF74"/>
    <mergeCell ref="UXH74:UXL74"/>
    <mergeCell ref="UTV74:UTZ74"/>
    <mergeCell ref="UUB74:UUF74"/>
    <mergeCell ref="UUH74:UUL74"/>
    <mergeCell ref="UUN74:UUR74"/>
    <mergeCell ref="UUT74:UUX74"/>
    <mergeCell ref="UUZ74:UVD74"/>
    <mergeCell ref="UVF74:UVJ74"/>
    <mergeCell ref="UVL74:UVP74"/>
    <mergeCell ref="URZ74:USD74"/>
    <mergeCell ref="USF74:USJ74"/>
    <mergeCell ref="USL74:USP74"/>
    <mergeCell ref="USR74:USV74"/>
    <mergeCell ref="USX74:UTB74"/>
    <mergeCell ref="UTD74:UTH74"/>
    <mergeCell ref="UTJ74:UTN74"/>
    <mergeCell ref="UTP74:UTT74"/>
    <mergeCell ref="UQD74:UQH74"/>
    <mergeCell ref="UQJ74:UQN74"/>
    <mergeCell ref="UQP74:UQT74"/>
    <mergeCell ref="UQV74:UQZ74"/>
    <mergeCell ref="URB74:URF74"/>
    <mergeCell ref="URH74:URL74"/>
    <mergeCell ref="URN74:URR74"/>
    <mergeCell ref="URT74:URX74"/>
    <mergeCell ref="VGT74:VGX74"/>
    <mergeCell ref="VGZ74:VHD74"/>
    <mergeCell ref="VHF74:VHJ74"/>
    <mergeCell ref="VHL74:VHP74"/>
    <mergeCell ref="VHR74:VHV74"/>
    <mergeCell ref="VHX74:VIB74"/>
    <mergeCell ref="VID74:VIH74"/>
    <mergeCell ref="VIJ74:VIN74"/>
    <mergeCell ref="VEX74:VFB74"/>
    <mergeCell ref="VFD74:VFH74"/>
    <mergeCell ref="VFJ74:VFN74"/>
    <mergeCell ref="VFP74:VFT74"/>
    <mergeCell ref="VFV74:VFZ74"/>
    <mergeCell ref="VGB74:VGF74"/>
    <mergeCell ref="VGH74:VGL74"/>
    <mergeCell ref="VGN74:VGR74"/>
    <mergeCell ref="VDB74:VDF74"/>
    <mergeCell ref="VDH74:VDL74"/>
    <mergeCell ref="VDN74:VDR74"/>
    <mergeCell ref="VDT74:VDX74"/>
    <mergeCell ref="VDZ74:VED74"/>
    <mergeCell ref="VEF74:VEJ74"/>
    <mergeCell ref="VEL74:VEP74"/>
    <mergeCell ref="VER74:VEV74"/>
    <mergeCell ref="VBF74:VBJ74"/>
    <mergeCell ref="VBL74:VBP74"/>
    <mergeCell ref="VBR74:VBV74"/>
    <mergeCell ref="VBX74:VCB74"/>
    <mergeCell ref="VCD74:VCH74"/>
    <mergeCell ref="VCJ74:VCN74"/>
    <mergeCell ref="VCP74:VCT74"/>
    <mergeCell ref="VCV74:VCZ74"/>
    <mergeCell ref="UZJ74:UZN74"/>
    <mergeCell ref="UZP74:UZT74"/>
    <mergeCell ref="UZV74:UZZ74"/>
    <mergeCell ref="VAB74:VAF74"/>
    <mergeCell ref="VAH74:VAL74"/>
    <mergeCell ref="VAN74:VAR74"/>
    <mergeCell ref="VAT74:VAX74"/>
    <mergeCell ref="VAZ74:VBD74"/>
    <mergeCell ref="VPZ74:VQD74"/>
    <mergeCell ref="VQF74:VQJ74"/>
    <mergeCell ref="VQL74:VQP74"/>
    <mergeCell ref="VQR74:VQV74"/>
    <mergeCell ref="VQX74:VRB74"/>
    <mergeCell ref="VRD74:VRH74"/>
    <mergeCell ref="VRJ74:VRN74"/>
    <mergeCell ref="VRP74:VRT74"/>
    <mergeCell ref="VOD74:VOH74"/>
    <mergeCell ref="VOJ74:VON74"/>
    <mergeCell ref="VOP74:VOT74"/>
    <mergeCell ref="VOV74:VOZ74"/>
    <mergeCell ref="VPB74:VPF74"/>
    <mergeCell ref="VPH74:VPL74"/>
    <mergeCell ref="VPN74:VPR74"/>
    <mergeCell ref="VPT74:VPX74"/>
    <mergeCell ref="VMH74:VML74"/>
    <mergeCell ref="VMN74:VMR74"/>
    <mergeCell ref="VMT74:VMX74"/>
    <mergeCell ref="VMZ74:VND74"/>
    <mergeCell ref="VNF74:VNJ74"/>
    <mergeCell ref="VNL74:VNP74"/>
    <mergeCell ref="VNR74:VNV74"/>
    <mergeCell ref="VNX74:VOB74"/>
    <mergeCell ref="VKL74:VKP74"/>
    <mergeCell ref="VKR74:VKV74"/>
    <mergeCell ref="VKX74:VLB74"/>
    <mergeCell ref="VLD74:VLH74"/>
    <mergeCell ref="VLJ74:VLN74"/>
    <mergeCell ref="VLP74:VLT74"/>
    <mergeCell ref="VLV74:VLZ74"/>
    <mergeCell ref="VMB74:VMF74"/>
    <mergeCell ref="VIP74:VIT74"/>
    <mergeCell ref="VIV74:VIZ74"/>
    <mergeCell ref="VJB74:VJF74"/>
    <mergeCell ref="VJH74:VJL74"/>
    <mergeCell ref="VJN74:VJR74"/>
    <mergeCell ref="VJT74:VJX74"/>
    <mergeCell ref="VJZ74:VKD74"/>
    <mergeCell ref="VKF74:VKJ74"/>
    <mergeCell ref="VZF74:VZJ74"/>
    <mergeCell ref="VZL74:VZP74"/>
    <mergeCell ref="VZR74:VZV74"/>
    <mergeCell ref="VZX74:WAB74"/>
    <mergeCell ref="WAD74:WAH74"/>
    <mergeCell ref="WAJ74:WAN74"/>
    <mergeCell ref="WAP74:WAT74"/>
    <mergeCell ref="WAV74:WAZ74"/>
    <mergeCell ref="VXJ74:VXN74"/>
    <mergeCell ref="VXP74:VXT74"/>
    <mergeCell ref="VXV74:VXZ74"/>
    <mergeCell ref="VYB74:VYF74"/>
    <mergeCell ref="VYH74:VYL74"/>
    <mergeCell ref="VYN74:VYR74"/>
    <mergeCell ref="VYT74:VYX74"/>
    <mergeCell ref="VYZ74:VZD74"/>
    <mergeCell ref="VVN74:VVR74"/>
    <mergeCell ref="VVT74:VVX74"/>
    <mergeCell ref="VVZ74:VWD74"/>
    <mergeCell ref="VWF74:VWJ74"/>
    <mergeCell ref="VWL74:VWP74"/>
    <mergeCell ref="VWR74:VWV74"/>
    <mergeCell ref="VWX74:VXB74"/>
    <mergeCell ref="VXD74:VXH74"/>
    <mergeCell ref="VTR74:VTV74"/>
    <mergeCell ref="VTX74:VUB74"/>
    <mergeCell ref="VUD74:VUH74"/>
    <mergeCell ref="VUJ74:VUN74"/>
    <mergeCell ref="VUP74:VUT74"/>
    <mergeCell ref="VUV74:VUZ74"/>
    <mergeCell ref="VVB74:VVF74"/>
    <mergeCell ref="VVH74:VVL74"/>
    <mergeCell ref="VRV74:VRZ74"/>
    <mergeCell ref="VSB74:VSF74"/>
    <mergeCell ref="VSH74:VSL74"/>
    <mergeCell ref="VSN74:VSR74"/>
    <mergeCell ref="VST74:VSX74"/>
    <mergeCell ref="VSZ74:VTD74"/>
    <mergeCell ref="VTF74:VTJ74"/>
    <mergeCell ref="VTL74:VTP74"/>
    <mergeCell ref="WIL74:WIP74"/>
    <mergeCell ref="WIR74:WIV74"/>
    <mergeCell ref="WIX74:WJB74"/>
    <mergeCell ref="WJD74:WJH74"/>
    <mergeCell ref="WJJ74:WJN74"/>
    <mergeCell ref="WJP74:WJT74"/>
    <mergeCell ref="WJV74:WJZ74"/>
    <mergeCell ref="WKB74:WKF74"/>
    <mergeCell ref="WGP74:WGT74"/>
    <mergeCell ref="WGV74:WGZ74"/>
    <mergeCell ref="WHB74:WHF74"/>
    <mergeCell ref="WHH74:WHL74"/>
    <mergeCell ref="WHN74:WHR74"/>
    <mergeCell ref="WHT74:WHX74"/>
    <mergeCell ref="WHZ74:WID74"/>
    <mergeCell ref="WIF74:WIJ74"/>
    <mergeCell ref="WET74:WEX74"/>
    <mergeCell ref="WEZ74:WFD74"/>
    <mergeCell ref="WFF74:WFJ74"/>
    <mergeCell ref="WFL74:WFP74"/>
    <mergeCell ref="WFR74:WFV74"/>
    <mergeCell ref="WFX74:WGB74"/>
    <mergeCell ref="WGD74:WGH74"/>
    <mergeCell ref="WGJ74:WGN74"/>
    <mergeCell ref="WCX74:WDB74"/>
    <mergeCell ref="WDD74:WDH74"/>
    <mergeCell ref="WDJ74:WDN74"/>
    <mergeCell ref="WDP74:WDT74"/>
    <mergeCell ref="WDV74:WDZ74"/>
    <mergeCell ref="WEB74:WEF74"/>
    <mergeCell ref="WEH74:WEL74"/>
    <mergeCell ref="WEN74:WER74"/>
    <mergeCell ref="WBB74:WBF74"/>
    <mergeCell ref="WBH74:WBL74"/>
    <mergeCell ref="WBN74:WBR74"/>
    <mergeCell ref="WBT74:WBX74"/>
    <mergeCell ref="WBZ74:WCD74"/>
    <mergeCell ref="WCF74:WCJ74"/>
    <mergeCell ref="WCL74:WCP74"/>
    <mergeCell ref="WCR74:WCV74"/>
    <mergeCell ref="WTB74:WTF74"/>
    <mergeCell ref="WTH74:WTL74"/>
    <mergeCell ref="WPV74:WPZ74"/>
    <mergeCell ref="WQB74:WQF74"/>
    <mergeCell ref="WQH74:WQL74"/>
    <mergeCell ref="WQN74:WQR74"/>
    <mergeCell ref="WQT74:WQX74"/>
    <mergeCell ref="WQZ74:WRD74"/>
    <mergeCell ref="WRF74:WRJ74"/>
    <mergeCell ref="WRL74:WRP74"/>
    <mergeCell ref="WNZ74:WOD74"/>
    <mergeCell ref="WOF74:WOJ74"/>
    <mergeCell ref="WOL74:WOP74"/>
    <mergeCell ref="WOR74:WOV74"/>
    <mergeCell ref="WOX74:WPB74"/>
    <mergeCell ref="WPD74:WPH74"/>
    <mergeCell ref="WPJ74:WPN74"/>
    <mergeCell ref="WPP74:WPT74"/>
    <mergeCell ref="WMD74:WMH74"/>
    <mergeCell ref="WMJ74:WMN74"/>
    <mergeCell ref="WMP74:WMT74"/>
    <mergeCell ref="WMV74:WMZ74"/>
    <mergeCell ref="WNB74:WNF74"/>
    <mergeCell ref="WNH74:WNL74"/>
    <mergeCell ref="WNN74:WNR74"/>
    <mergeCell ref="WNT74:WNX74"/>
    <mergeCell ref="WKH74:WKL74"/>
    <mergeCell ref="WKN74:WKR74"/>
    <mergeCell ref="WKT74:WKX74"/>
    <mergeCell ref="WKZ74:WLD74"/>
    <mergeCell ref="WLF74:WLJ74"/>
    <mergeCell ref="WLL74:WLP74"/>
    <mergeCell ref="WLR74:WLV74"/>
    <mergeCell ref="WLX74:WMB74"/>
    <mergeCell ref="H75:L75"/>
    <mergeCell ref="N75:R75"/>
    <mergeCell ref="T75:X75"/>
    <mergeCell ref="Z75:AD75"/>
    <mergeCell ref="AF75:AJ75"/>
    <mergeCell ref="AL75:AP75"/>
    <mergeCell ref="AR75:AV75"/>
    <mergeCell ref="XEP74:XET74"/>
    <mergeCell ref="XEV74:XEZ74"/>
    <mergeCell ref="XFB74:XFD74"/>
    <mergeCell ref="XCT74:XCX74"/>
    <mergeCell ref="XCZ74:XDD74"/>
    <mergeCell ref="XDF74:XDJ74"/>
    <mergeCell ref="XDL74:XDP74"/>
    <mergeCell ref="XDR74:XDV74"/>
    <mergeCell ref="XDX74:XEB74"/>
    <mergeCell ref="XED74:XEH74"/>
    <mergeCell ref="XEJ74:XEN74"/>
    <mergeCell ref="XAX74:XBB74"/>
    <mergeCell ref="XBD74:XBH74"/>
    <mergeCell ref="XBJ74:XBN74"/>
    <mergeCell ref="XBP74:XBT74"/>
    <mergeCell ref="XBV74:XBZ74"/>
    <mergeCell ref="XCB74:XCF74"/>
    <mergeCell ref="XCH74:XCL74"/>
    <mergeCell ref="XCN74:XCR74"/>
    <mergeCell ref="WZB74:WZF74"/>
    <mergeCell ref="WZH74:WZL74"/>
    <mergeCell ref="WZN74:WZR74"/>
    <mergeCell ref="WZT74:WZX74"/>
    <mergeCell ref="WZZ74:XAD74"/>
    <mergeCell ref="XAF74:XAJ74"/>
    <mergeCell ref="XAL74:XAP74"/>
    <mergeCell ref="XAR74:XAV74"/>
    <mergeCell ref="WXF74:WXJ74"/>
    <mergeCell ref="WXL74:WXP74"/>
    <mergeCell ref="WXR74:WXV74"/>
    <mergeCell ref="WXX74:WYB74"/>
    <mergeCell ref="WYD74:WYH74"/>
    <mergeCell ref="WYJ74:WYN74"/>
    <mergeCell ref="WYP74:WYT74"/>
    <mergeCell ref="WYV74:WYZ74"/>
    <mergeCell ref="WVJ74:WVN74"/>
    <mergeCell ref="WVP74:WVT74"/>
    <mergeCell ref="WVV74:WVZ74"/>
    <mergeCell ref="WWB74:WWF74"/>
    <mergeCell ref="WWH74:WWL74"/>
    <mergeCell ref="WWN74:WWR74"/>
    <mergeCell ref="WWT74:WWX74"/>
    <mergeCell ref="WWZ74:WXD74"/>
    <mergeCell ref="WTN74:WTR74"/>
    <mergeCell ref="WTT74:WTX74"/>
    <mergeCell ref="WTZ74:WUD74"/>
    <mergeCell ref="WUF74:WUJ74"/>
    <mergeCell ref="WUL74:WUP74"/>
    <mergeCell ref="WUR74:WUV74"/>
    <mergeCell ref="WUX74:WVB74"/>
    <mergeCell ref="WVD74:WVH74"/>
    <mergeCell ref="WRR74:WRV74"/>
    <mergeCell ref="WRX74:WSB74"/>
    <mergeCell ref="WSD74:WSH74"/>
    <mergeCell ref="WSJ74:WSN74"/>
    <mergeCell ref="WSP74:WST74"/>
    <mergeCell ref="WSV74:WSZ74"/>
    <mergeCell ref="IH75:IL75"/>
    <mergeCell ref="IN75:IR75"/>
    <mergeCell ref="IT75:IX75"/>
    <mergeCell ref="IZ75:JD75"/>
    <mergeCell ref="JF75:JJ75"/>
    <mergeCell ref="JL75:JP75"/>
    <mergeCell ref="JR75:JV75"/>
    <mergeCell ref="JX75:KB75"/>
    <mergeCell ref="GL75:GP75"/>
    <mergeCell ref="GR75:GV75"/>
    <mergeCell ref="GX75:HB75"/>
    <mergeCell ref="HD75:HH75"/>
    <mergeCell ref="HJ75:HN75"/>
    <mergeCell ref="HP75:HT75"/>
    <mergeCell ref="HV75:HZ75"/>
    <mergeCell ref="IB75:IF75"/>
    <mergeCell ref="EP75:ET75"/>
    <mergeCell ref="EV75:EZ75"/>
    <mergeCell ref="FB75:FF75"/>
    <mergeCell ref="FH75:FL75"/>
    <mergeCell ref="FN75:FR75"/>
    <mergeCell ref="FT75:FX75"/>
    <mergeCell ref="FZ75:GD75"/>
    <mergeCell ref="GF75:GJ75"/>
    <mergeCell ref="CT75:CX75"/>
    <mergeCell ref="CZ75:DD75"/>
    <mergeCell ref="DF75:DJ75"/>
    <mergeCell ref="DL75:DP75"/>
    <mergeCell ref="DR75:DV75"/>
    <mergeCell ref="DX75:EB75"/>
    <mergeCell ref="ED75:EH75"/>
    <mergeCell ref="EJ75:EN75"/>
    <mergeCell ref="AX75:BB75"/>
    <mergeCell ref="BD75:BH75"/>
    <mergeCell ref="BJ75:BN75"/>
    <mergeCell ref="BP75:BT75"/>
    <mergeCell ref="BV75:BZ75"/>
    <mergeCell ref="CB75:CF75"/>
    <mergeCell ref="CH75:CL75"/>
    <mergeCell ref="CN75:CR75"/>
    <mergeCell ref="RN75:RR75"/>
    <mergeCell ref="RT75:RX75"/>
    <mergeCell ref="RZ75:SD75"/>
    <mergeCell ref="SF75:SJ75"/>
    <mergeCell ref="SL75:SP75"/>
    <mergeCell ref="SR75:SV75"/>
    <mergeCell ref="SX75:TB75"/>
    <mergeCell ref="TD75:TH75"/>
    <mergeCell ref="PR75:PV75"/>
    <mergeCell ref="PX75:QB75"/>
    <mergeCell ref="QD75:QH75"/>
    <mergeCell ref="QJ75:QN75"/>
    <mergeCell ref="QP75:QT75"/>
    <mergeCell ref="QV75:QZ75"/>
    <mergeCell ref="RB75:RF75"/>
    <mergeCell ref="RH75:RL75"/>
    <mergeCell ref="NV75:NZ75"/>
    <mergeCell ref="OB75:OF75"/>
    <mergeCell ref="OH75:OL75"/>
    <mergeCell ref="ON75:OR75"/>
    <mergeCell ref="OT75:OX75"/>
    <mergeCell ref="OZ75:PD75"/>
    <mergeCell ref="PF75:PJ75"/>
    <mergeCell ref="PL75:PP75"/>
    <mergeCell ref="LZ75:MD75"/>
    <mergeCell ref="MF75:MJ75"/>
    <mergeCell ref="ML75:MP75"/>
    <mergeCell ref="MR75:MV75"/>
    <mergeCell ref="MX75:NB75"/>
    <mergeCell ref="ND75:NH75"/>
    <mergeCell ref="NJ75:NN75"/>
    <mergeCell ref="NP75:NT75"/>
    <mergeCell ref="KD75:KH75"/>
    <mergeCell ref="KJ75:KN75"/>
    <mergeCell ref="KP75:KT75"/>
    <mergeCell ref="KV75:KZ75"/>
    <mergeCell ref="LB75:LF75"/>
    <mergeCell ref="LH75:LL75"/>
    <mergeCell ref="LN75:LR75"/>
    <mergeCell ref="LT75:LX75"/>
    <mergeCell ref="AAT75:AAX75"/>
    <mergeCell ref="AAZ75:ABD75"/>
    <mergeCell ref="ABF75:ABJ75"/>
    <mergeCell ref="ABL75:ABP75"/>
    <mergeCell ref="ABR75:ABV75"/>
    <mergeCell ref="ABX75:ACB75"/>
    <mergeCell ref="ACD75:ACH75"/>
    <mergeCell ref="ACJ75:ACN75"/>
    <mergeCell ref="YX75:ZB75"/>
    <mergeCell ref="ZD75:ZH75"/>
    <mergeCell ref="ZJ75:ZN75"/>
    <mergeCell ref="ZP75:ZT75"/>
    <mergeCell ref="ZV75:ZZ75"/>
    <mergeCell ref="AAB75:AAF75"/>
    <mergeCell ref="AAH75:AAL75"/>
    <mergeCell ref="AAN75:AAR75"/>
    <mergeCell ref="XB75:XF75"/>
    <mergeCell ref="XH75:XL75"/>
    <mergeCell ref="XN75:XR75"/>
    <mergeCell ref="XT75:XX75"/>
    <mergeCell ref="XZ75:YD75"/>
    <mergeCell ref="YF75:YJ75"/>
    <mergeCell ref="YL75:YP75"/>
    <mergeCell ref="YR75:YV75"/>
    <mergeCell ref="VF75:VJ75"/>
    <mergeCell ref="VL75:VP75"/>
    <mergeCell ref="VR75:VV75"/>
    <mergeCell ref="VX75:WB75"/>
    <mergeCell ref="WD75:WH75"/>
    <mergeCell ref="WJ75:WN75"/>
    <mergeCell ref="WP75:WT75"/>
    <mergeCell ref="WV75:WZ75"/>
    <mergeCell ref="TJ75:TN75"/>
    <mergeCell ref="TP75:TT75"/>
    <mergeCell ref="TV75:TZ75"/>
    <mergeCell ref="UB75:UF75"/>
    <mergeCell ref="UH75:UL75"/>
    <mergeCell ref="UN75:UR75"/>
    <mergeCell ref="UT75:UX75"/>
    <mergeCell ref="UZ75:VD75"/>
    <mergeCell ref="AJZ75:AKD75"/>
    <mergeCell ref="AKF75:AKJ75"/>
    <mergeCell ref="AKL75:AKP75"/>
    <mergeCell ref="AKR75:AKV75"/>
    <mergeCell ref="AKX75:ALB75"/>
    <mergeCell ref="ALD75:ALH75"/>
    <mergeCell ref="ALJ75:ALN75"/>
    <mergeCell ref="ALP75:ALT75"/>
    <mergeCell ref="AID75:AIH75"/>
    <mergeCell ref="AIJ75:AIN75"/>
    <mergeCell ref="AIP75:AIT75"/>
    <mergeCell ref="AIV75:AIZ75"/>
    <mergeCell ref="AJB75:AJF75"/>
    <mergeCell ref="AJH75:AJL75"/>
    <mergeCell ref="AJN75:AJR75"/>
    <mergeCell ref="AJT75:AJX75"/>
    <mergeCell ref="AGH75:AGL75"/>
    <mergeCell ref="AGN75:AGR75"/>
    <mergeCell ref="AGT75:AGX75"/>
    <mergeCell ref="AGZ75:AHD75"/>
    <mergeCell ref="AHF75:AHJ75"/>
    <mergeCell ref="AHL75:AHP75"/>
    <mergeCell ref="AHR75:AHV75"/>
    <mergeCell ref="AHX75:AIB75"/>
    <mergeCell ref="AEL75:AEP75"/>
    <mergeCell ref="AER75:AEV75"/>
    <mergeCell ref="AEX75:AFB75"/>
    <mergeCell ref="AFD75:AFH75"/>
    <mergeCell ref="AFJ75:AFN75"/>
    <mergeCell ref="AFP75:AFT75"/>
    <mergeCell ref="AFV75:AFZ75"/>
    <mergeCell ref="AGB75:AGF75"/>
    <mergeCell ref="ACP75:ACT75"/>
    <mergeCell ref="ACV75:ACZ75"/>
    <mergeCell ref="ADB75:ADF75"/>
    <mergeCell ref="ADH75:ADL75"/>
    <mergeCell ref="ADN75:ADR75"/>
    <mergeCell ref="ADT75:ADX75"/>
    <mergeCell ref="ADZ75:AED75"/>
    <mergeCell ref="AEF75:AEJ75"/>
    <mergeCell ref="ATF75:ATJ75"/>
    <mergeCell ref="ATL75:ATP75"/>
    <mergeCell ref="ATR75:ATV75"/>
    <mergeCell ref="ATX75:AUB75"/>
    <mergeCell ref="AUD75:AUH75"/>
    <mergeCell ref="AUJ75:AUN75"/>
    <mergeCell ref="AUP75:AUT75"/>
    <mergeCell ref="AUV75:AUZ75"/>
    <mergeCell ref="ARJ75:ARN75"/>
    <mergeCell ref="ARP75:ART75"/>
    <mergeCell ref="ARV75:ARZ75"/>
    <mergeCell ref="ASB75:ASF75"/>
    <mergeCell ref="ASH75:ASL75"/>
    <mergeCell ref="ASN75:ASR75"/>
    <mergeCell ref="AST75:ASX75"/>
    <mergeCell ref="ASZ75:ATD75"/>
    <mergeCell ref="APN75:APR75"/>
    <mergeCell ref="APT75:APX75"/>
    <mergeCell ref="APZ75:AQD75"/>
    <mergeCell ref="AQF75:AQJ75"/>
    <mergeCell ref="AQL75:AQP75"/>
    <mergeCell ref="AQR75:AQV75"/>
    <mergeCell ref="AQX75:ARB75"/>
    <mergeCell ref="ARD75:ARH75"/>
    <mergeCell ref="ANR75:ANV75"/>
    <mergeCell ref="ANX75:AOB75"/>
    <mergeCell ref="AOD75:AOH75"/>
    <mergeCell ref="AOJ75:AON75"/>
    <mergeCell ref="AOP75:AOT75"/>
    <mergeCell ref="AOV75:AOZ75"/>
    <mergeCell ref="APB75:APF75"/>
    <mergeCell ref="APH75:APL75"/>
    <mergeCell ref="ALV75:ALZ75"/>
    <mergeCell ref="AMB75:AMF75"/>
    <mergeCell ref="AMH75:AML75"/>
    <mergeCell ref="AMN75:AMR75"/>
    <mergeCell ref="AMT75:AMX75"/>
    <mergeCell ref="AMZ75:AND75"/>
    <mergeCell ref="ANF75:ANJ75"/>
    <mergeCell ref="ANL75:ANP75"/>
    <mergeCell ref="BCL75:BCP75"/>
    <mergeCell ref="BCR75:BCV75"/>
    <mergeCell ref="BCX75:BDB75"/>
    <mergeCell ref="BDD75:BDH75"/>
    <mergeCell ref="BDJ75:BDN75"/>
    <mergeCell ref="BDP75:BDT75"/>
    <mergeCell ref="BDV75:BDZ75"/>
    <mergeCell ref="BEB75:BEF75"/>
    <mergeCell ref="BAP75:BAT75"/>
    <mergeCell ref="BAV75:BAZ75"/>
    <mergeCell ref="BBB75:BBF75"/>
    <mergeCell ref="BBH75:BBL75"/>
    <mergeCell ref="BBN75:BBR75"/>
    <mergeCell ref="BBT75:BBX75"/>
    <mergeCell ref="BBZ75:BCD75"/>
    <mergeCell ref="BCF75:BCJ75"/>
    <mergeCell ref="AYT75:AYX75"/>
    <mergeCell ref="AYZ75:AZD75"/>
    <mergeCell ref="AZF75:AZJ75"/>
    <mergeCell ref="AZL75:AZP75"/>
    <mergeCell ref="AZR75:AZV75"/>
    <mergeCell ref="AZX75:BAB75"/>
    <mergeCell ref="BAD75:BAH75"/>
    <mergeCell ref="BAJ75:BAN75"/>
    <mergeCell ref="AWX75:AXB75"/>
    <mergeCell ref="AXD75:AXH75"/>
    <mergeCell ref="AXJ75:AXN75"/>
    <mergeCell ref="AXP75:AXT75"/>
    <mergeCell ref="AXV75:AXZ75"/>
    <mergeCell ref="AYB75:AYF75"/>
    <mergeCell ref="AYH75:AYL75"/>
    <mergeCell ref="AYN75:AYR75"/>
    <mergeCell ref="AVB75:AVF75"/>
    <mergeCell ref="AVH75:AVL75"/>
    <mergeCell ref="AVN75:AVR75"/>
    <mergeCell ref="AVT75:AVX75"/>
    <mergeCell ref="AVZ75:AWD75"/>
    <mergeCell ref="AWF75:AWJ75"/>
    <mergeCell ref="AWL75:AWP75"/>
    <mergeCell ref="AWR75:AWV75"/>
    <mergeCell ref="BLR75:BLV75"/>
    <mergeCell ref="BLX75:BMB75"/>
    <mergeCell ref="BMD75:BMH75"/>
    <mergeCell ref="BMJ75:BMN75"/>
    <mergeCell ref="BMP75:BMT75"/>
    <mergeCell ref="BMV75:BMZ75"/>
    <mergeCell ref="BNB75:BNF75"/>
    <mergeCell ref="BNH75:BNL75"/>
    <mergeCell ref="BJV75:BJZ75"/>
    <mergeCell ref="BKB75:BKF75"/>
    <mergeCell ref="BKH75:BKL75"/>
    <mergeCell ref="BKN75:BKR75"/>
    <mergeCell ref="BKT75:BKX75"/>
    <mergeCell ref="BKZ75:BLD75"/>
    <mergeCell ref="BLF75:BLJ75"/>
    <mergeCell ref="BLL75:BLP75"/>
    <mergeCell ref="BHZ75:BID75"/>
    <mergeCell ref="BIF75:BIJ75"/>
    <mergeCell ref="BIL75:BIP75"/>
    <mergeCell ref="BIR75:BIV75"/>
    <mergeCell ref="BIX75:BJB75"/>
    <mergeCell ref="BJD75:BJH75"/>
    <mergeCell ref="BJJ75:BJN75"/>
    <mergeCell ref="BJP75:BJT75"/>
    <mergeCell ref="BGD75:BGH75"/>
    <mergeCell ref="BGJ75:BGN75"/>
    <mergeCell ref="BGP75:BGT75"/>
    <mergeCell ref="BGV75:BGZ75"/>
    <mergeCell ref="BHB75:BHF75"/>
    <mergeCell ref="BHH75:BHL75"/>
    <mergeCell ref="BHN75:BHR75"/>
    <mergeCell ref="BHT75:BHX75"/>
    <mergeCell ref="BEH75:BEL75"/>
    <mergeCell ref="BEN75:BER75"/>
    <mergeCell ref="BET75:BEX75"/>
    <mergeCell ref="BEZ75:BFD75"/>
    <mergeCell ref="BFF75:BFJ75"/>
    <mergeCell ref="BFL75:BFP75"/>
    <mergeCell ref="BFR75:BFV75"/>
    <mergeCell ref="BFX75:BGB75"/>
    <mergeCell ref="BUX75:BVB75"/>
    <mergeCell ref="BVD75:BVH75"/>
    <mergeCell ref="BVJ75:BVN75"/>
    <mergeCell ref="BVP75:BVT75"/>
    <mergeCell ref="BVV75:BVZ75"/>
    <mergeCell ref="BWB75:BWF75"/>
    <mergeCell ref="BWH75:BWL75"/>
    <mergeCell ref="BWN75:BWR75"/>
    <mergeCell ref="BTB75:BTF75"/>
    <mergeCell ref="BTH75:BTL75"/>
    <mergeCell ref="BTN75:BTR75"/>
    <mergeCell ref="BTT75:BTX75"/>
    <mergeCell ref="BTZ75:BUD75"/>
    <mergeCell ref="BUF75:BUJ75"/>
    <mergeCell ref="BUL75:BUP75"/>
    <mergeCell ref="BUR75:BUV75"/>
    <mergeCell ref="BRF75:BRJ75"/>
    <mergeCell ref="BRL75:BRP75"/>
    <mergeCell ref="BRR75:BRV75"/>
    <mergeCell ref="BRX75:BSB75"/>
    <mergeCell ref="BSD75:BSH75"/>
    <mergeCell ref="BSJ75:BSN75"/>
    <mergeCell ref="BSP75:BST75"/>
    <mergeCell ref="BSV75:BSZ75"/>
    <mergeCell ref="BPJ75:BPN75"/>
    <mergeCell ref="BPP75:BPT75"/>
    <mergeCell ref="BPV75:BPZ75"/>
    <mergeCell ref="BQB75:BQF75"/>
    <mergeCell ref="BQH75:BQL75"/>
    <mergeCell ref="BQN75:BQR75"/>
    <mergeCell ref="BQT75:BQX75"/>
    <mergeCell ref="BQZ75:BRD75"/>
    <mergeCell ref="BNN75:BNR75"/>
    <mergeCell ref="BNT75:BNX75"/>
    <mergeCell ref="BNZ75:BOD75"/>
    <mergeCell ref="BOF75:BOJ75"/>
    <mergeCell ref="BOL75:BOP75"/>
    <mergeCell ref="BOR75:BOV75"/>
    <mergeCell ref="BOX75:BPB75"/>
    <mergeCell ref="BPD75:BPH75"/>
    <mergeCell ref="CED75:CEH75"/>
    <mergeCell ref="CEJ75:CEN75"/>
    <mergeCell ref="CEP75:CET75"/>
    <mergeCell ref="CEV75:CEZ75"/>
    <mergeCell ref="CFB75:CFF75"/>
    <mergeCell ref="CFH75:CFL75"/>
    <mergeCell ref="CFN75:CFR75"/>
    <mergeCell ref="CFT75:CFX75"/>
    <mergeCell ref="CCH75:CCL75"/>
    <mergeCell ref="CCN75:CCR75"/>
    <mergeCell ref="CCT75:CCX75"/>
    <mergeCell ref="CCZ75:CDD75"/>
    <mergeCell ref="CDF75:CDJ75"/>
    <mergeCell ref="CDL75:CDP75"/>
    <mergeCell ref="CDR75:CDV75"/>
    <mergeCell ref="CDX75:CEB75"/>
    <mergeCell ref="CAL75:CAP75"/>
    <mergeCell ref="CAR75:CAV75"/>
    <mergeCell ref="CAX75:CBB75"/>
    <mergeCell ref="CBD75:CBH75"/>
    <mergeCell ref="CBJ75:CBN75"/>
    <mergeCell ref="CBP75:CBT75"/>
    <mergeCell ref="CBV75:CBZ75"/>
    <mergeCell ref="CCB75:CCF75"/>
    <mergeCell ref="BYP75:BYT75"/>
    <mergeCell ref="BYV75:BYZ75"/>
    <mergeCell ref="BZB75:BZF75"/>
    <mergeCell ref="BZH75:BZL75"/>
    <mergeCell ref="BZN75:BZR75"/>
    <mergeCell ref="BZT75:BZX75"/>
    <mergeCell ref="BZZ75:CAD75"/>
    <mergeCell ref="CAF75:CAJ75"/>
    <mergeCell ref="BWT75:BWX75"/>
    <mergeCell ref="BWZ75:BXD75"/>
    <mergeCell ref="BXF75:BXJ75"/>
    <mergeCell ref="BXL75:BXP75"/>
    <mergeCell ref="BXR75:BXV75"/>
    <mergeCell ref="BXX75:BYB75"/>
    <mergeCell ref="BYD75:BYH75"/>
    <mergeCell ref="BYJ75:BYN75"/>
    <mergeCell ref="CNJ75:CNN75"/>
    <mergeCell ref="CNP75:CNT75"/>
    <mergeCell ref="CNV75:CNZ75"/>
    <mergeCell ref="COB75:COF75"/>
    <mergeCell ref="COH75:COL75"/>
    <mergeCell ref="CON75:COR75"/>
    <mergeCell ref="COT75:COX75"/>
    <mergeCell ref="COZ75:CPD75"/>
    <mergeCell ref="CLN75:CLR75"/>
    <mergeCell ref="CLT75:CLX75"/>
    <mergeCell ref="CLZ75:CMD75"/>
    <mergeCell ref="CMF75:CMJ75"/>
    <mergeCell ref="CML75:CMP75"/>
    <mergeCell ref="CMR75:CMV75"/>
    <mergeCell ref="CMX75:CNB75"/>
    <mergeCell ref="CND75:CNH75"/>
    <mergeCell ref="CJR75:CJV75"/>
    <mergeCell ref="CJX75:CKB75"/>
    <mergeCell ref="CKD75:CKH75"/>
    <mergeCell ref="CKJ75:CKN75"/>
    <mergeCell ref="CKP75:CKT75"/>
    <mergeCell ref="CKV75:CKZ75"/>
    <mergeCell ref="CLB75:CLF75"/>
    <mergeCell ref="CLH75:CLL75"/>
    <mergeCell ref="CHV75:CHZ75"/>
    <mergeCell ref="CIB75:CIF75"/>
    <mergeCell ref="CIH75:CIL75"/>
    <mergeCell ref="CIN75:CIR75"/>
    <mergeCell ref="CIT75:CIX75"/>
    <mergeCell ref="CIZ75:CJD75"/>
    <mergeCell ref="CJF75:CJJ75"/>
    <mergeCell ref="CJL75:CJP75"/>
    <mergeCell ref="CFZ75:CGD75"/>
    <mergeCell ref="CGF75:CGJ75"/>
    <mergeCell ref="CGL75:CGP75"/>
    <mergeCell ref="CGR75:CGV75"/>
    <mergeCell ref="CGX75:CHB75"/>
    <mergeCell ref="CHD75:CHH75"/>
    <mergeCell ref="CHJ75:CHN75"/>
    <mergeCell ref="CHP75:CHT75"/>
    <mergeCell ref="CWP75:CWT75"/>
    <mergeCell ref="CWV75:CWZ75"/>
    <mergeCell ref="CXB75:CXF75"/>
    <mergeCell ref="CXH75:CXL75"/>
    <mergeCell ref="CXN75:CXR75"/>
    <mergeCell ref="CXT75:CXX75"/>
    <mergeCell ref="CXZ75:CYD75"/>
    <mergeCell ref="CYF75:CYJ75"/>
    <mergeCell ref="CUT75:CUX75"/>
    <mergeCell ref="CUZ75:CVD75"/>
    <mergeCell ref="CVF75:CVJ75"/>
    <mergeCell ref="CVL75:CVP75"/>
    <mergeCell ref="CVR75:CVV75"/>
    <mergeCell ref="CVX75:CWB75"/>
    <mergeCell ref="CWD75:CWH75"/>
    <mergeCell ref="CWJ75:CWN75"/>
    <mergeCell ref="CSX75:CTB75"/>
    <mergeCell ref="CTD75:CTH75"/>
    <mergeCell ref="CTJ75:CTN75"/>
    <mergeCell ref="CTP75:CTT75"/>
    <mergeCell ref="CTV75:CTZ75"/>
    <mergeCell ref="CUB75:CUF75"/>
    <mergeCell ref="CUH75:CUL75"/>
    <mergeCell ref="CUN75:CUR75"/>
    <mergeCell ref="CRB75:CRF75"/>
    <mergeCell ref="CRH75:CRL75"/>
    <mergeCell ref="CRN75:CRR75"/>
    <mergeCell ref="CRT75:CRX75"/>
    <mergeCell ref="CRZ75:CSD75"/>
    <mergeCell ref="CSF75:CSJ75"/>
    <mergeCell ref="CSL75:CSP75"/>
    <mergeCell ref="CSR75:CSV75"/>
    <mergeCell ref="CPF75:CPJ75"/>
    <mergeCell ref="CPL75:CPP75"/>
    <mergeCell ref="CPR75:CPV75"/>
    <mergeCell ref="CPX75:CQB75"/>
    <mergeCell ref="CQD75:CQH75"/>
    <mergeCell ref="CQJ75:CQN75"/>
    <mergeCell ref="CQP75:CQT75"/>
    <mergeCell ref="CQV75:CQZ75"/>
    <mergeCell ref="DFV75:DFZ75"/>
    <mergeCell ref="DGB75:DGF75"/>
    <mergeCell ref="DGH75:DGL75"/>
    <mergeCell ref="DGN75:DGR75"/>
    <mergeCell ref="DGT75:DGX75"/>
    <mergeCell ref="DGZ75:DHD75"/>
    <mergeCell ref="DHF75:DHJ75"/>
    <mergeCell ref="DHL75:DHP75"/>
    <mergeCell ref="DDZ75:DED75"/>
    <mergeCell ref="DEF75:DEJ75"/>
    <mergeCell ref="DEL75:DEP75"/>
    <mergeCell ref="DER75:DEV75"/>
    <mergeCell ref="DEX75:DFB75"/>
    <mergeCell ref="DFD75:DFH75"/>
    <mergeCell ref="DFJ75:DFN75"/>
    <mergeCell ref="DFP75:DFT75"/>
    <mergeCell ref="DCD75:DCH75"/>
    <mergeCell ref="DCJ75:DCN75"/>
    <mergeCell ref="DCP75:DCT75"/>
    <mergeCell ref="DCV75:DCZ75"/>
    <mergeCell ref="DDB75:DDF75"/>
    <mergeCell ref="DDH75:DDL75"/>
    <mergeCell ref="DDN75:DDR75"/>
    <mergeCell ref="DDT75:DDX75"/>
    <mergeCell ref="DAH75:DAL75"/>
    <mergeCell ref="DAN75:DAR75"/>
    <mergeCell ref="DAT75:DAX75"/>
    <mergeCell ref="DAZ75:DBD75"/>
    <mergeCell ref="DBF75:DBJ75"/>
    <mergeCell ref="DBL75:DBP75"/>
    <mergeCell ref="DBR75:DBV75"/>
    <mergeCell ref="DBX75:DCB75"/>
    <mergeCell ref="CYL75:CYP75"/>
    <mergeCell ref="CYR75:CYV75"/>
    <mergeCell ref="CYX75:CZB75"/>
    <mergeCell ref="CZD75:CZH75"/>
    <mergeCell ref="CZJ75:CZN75"/>
    <mergeCell ref="CZP75:CZT75"/>
    <mergeCell ref="CZV75:CZZ75"/>
    <mergeCell ref="DAB75:DAF75"/>
    <mergeCell ref="DPB75:DPF75"/>
    <mergeCell ref="DPH75:DPL75"/>
    <mergeCell ref="DPN75:DPR75"/>
    <mergeCell ref="DPT75:DPX75"/>
    <mergeCell ref="DPZ75:DQD75"/>
    <mergeCell ref="DQF75:DQJ75"/>
    <mergeCell ref="DQL75:DQP75"/>
    <mergeCell ref="DQR75:DQV75"/>
    <mergeCell ref="DNF75:DNJ75"/>
    <mergeCell ref="DNL75:DNP75"/>
    <mergeCell ref="DNR75:DNV75"/>
    <mergeCell ref="DNX75:DOB75"/>
    <mergeCell ref="DOD75:DOH75"/>
    <mergeCell ref="DOJ75:DON75"/>
    <mergeCell ref="DOP75:DOT75"/>
    <mergeCell ref="DOV75:DOZ75"/>
    <mergeCell ref="DLJ75:DLN75"/>
    <mergeCell ref="DLP75:DLT75"/>
    <mergeCell ref="DLV75:DLZ75"/>
    <mergeCell ref="DMB75:DMF75"/>
    <mergeCell ref="DMH75:DML75"/>
    <mergeCell ref="DMN75:DMR75"/>
    <mergeCell ref="DMT75:DMX75"/>
    <mergeCell ref="DMZ75:DND75"/>
    <mergeCell ref="DJN75:DJR75"/>
    <mergeCell ref="DJT75:DJX75"/>
    <mergeCell ref="DJZ75:DKD75"/>
    <mergeCell ref="DKF75:DKJ75"/>
    <mergeCell ref="DKL75:DKP75"/>
    <mergeCell ref="DKR75:DKV75"/>
    <mergeCell ref="DKX75:DLB75"/>
    <mergeCell ref="DLD75:DLH75"/>
    <mergeCell ref="DHR75:DHV75"/>
    <mergeCell ref="DHX75:DIB75"/>
    <mergeCell ref="DID75:DIH75"/>
    <mergeCell ref="DIJ75:DIN75"/>
    <mergeCell ref="DIP75:DIT75"/>
    <mergeCell ref="DIV75:DIZ75"/>
    <mergeCell ref="DJB75:DJF75"/>
    <mergeCell ref="DJH75:DJL75"/>
    <mergeCell ref="DYH75:DYL75"/>
    <mergeCell ref="DYN75:DYR75"/>
    <mergeCell ref="DYT75:DYX75"/>
    <mergeCell ref="DYZ75:DZD75"/>
    <mergeCell ref="DZF75:DZJ75"/>
    <mergeCell ref="DZL75:DZP75"/>
    <mergeCell ref="DZR75:DZV75"/>
    <mergeCell ref="DZX75:EAB75"/>
    <mergeCell ref="DWL75:DWP75"/>
    <mergeCell ref="DWR75:DWV75"/>
    <mergeCell ref="DWX75:DXB75"/>
    <mergeCell ref="DXD75:DXH75"/>
    <mergeCell ref="DXJ75:DXN75"/>
    <mergeCell ref="DXP75:DXT75"/>
    <mergeCell ref="DXV75:DXZ75"/>
    <mergeCell ref="DYB75:DYF75"/>
    <mergeCell ref="DUP75:DUT75"/>
    <mergeCell ref="DUV75:DUZ75"/>
    <mergeCell ref="DVB75:DVF75"/>
    <mergeCell ref="DVH75:DVL75"/>
    <mergeCell ref="DVN75:DVR75"/>
    <mergeCell ref="DVT75:DVX75"/>
    <mergeCell ref="DVZ75:DWD75"/>
    <mergeCell ref="DWF75:DWJ75"/>
    <mergeCell ref="DST75:DSX75"/>
    <mergeCell ref="DSZ75:DTD75"/>
    <mergeCell ref="DTF75:DTJ75"/>
    <mergeCell ref="DTL75:DTP75"/>
    <mergeCell ref="DTR75:DTV75"/>
    <mergeCell ref="DTX75:DUB75"/>
    <mergeCell ref="DUD75:DUH75"/>
    <mergeCell ref="DUJ75:DUN75"/>
    <mergeCell ref="DQX75:DRB75"/>
    <mergeCell ref="DRD75:DRH75"/>
    <mergeCell ref="DRJ75:DRN75"/>
    <mergeCell ref="DRP75:DRT75"/>
    <mergeCell ref="DRV75:DRZ75"/>
    <mergeCell ref="DSB75:DSF75"/>
    <mergeCell ref="DSH75:DSL75"/>
    <mergeCell ref="DSN75:DSR75"/>
    <mergeCell ref="EHN75:EHR75"/>
    <mergeCell ref="EHT75:EHX75"/>
    <mergeCell ref="EHZ75:EID75"/>
    <mergeCell ref="EIF75:EIJ75"/>
    <mergeCell ref="EIL75:EIP75"/>
    <mergeCell ref="EIR75:EIV75"/>
    <mergeCell ref="EIX75:EJB75"/>
    <mergeCell ref="EJD75:EJH75"/>
    <mergeCell ref="EFR75:EFV75"/>
    <mergeCell ref="EFX75:EGB75"/>
    <mergeCell ref="EGD75:EGH75"/>
    <mergeCell ref="EGJ75:EGN75"/>
    <mergeCell ref="EGP75:EGT75"/>
    <mergeCell ref="EGV75:EGZ75"/>
    <mergeCell ref="EHB75:EHF75"/>
    <mergeCell ref="EHH75:EHL75"/>
    <mergeCell ref="EDV75:EDZ75"/>
    <mergeCell ref="EEB75:EEF75"/>
    <mergeCell ref="EEH75:EEL75"/>
    <mergeCell ref="EEN75:EER75"/>
    <mergeCell ref="EET75:EEX75"/>
    <mergeCell ref="EEZ75:EFD75"/>
    <mergeCell ref="EFF75:EFJ75"/>
    <mergeCell ref="EFL75:EFP75"/>
    <mergeCell ref="EBZ75:ECD75"/>
    <mergeCell ref="ECF75:ECJ75"/>
    <mergeCell ref="ECL75:ECP75"/>
    <mergeCell ref="ECR75:ECV75"/>
    <mergeCell ref="ECX75:EDB75"/>
    <mergeCell ref="EDD75:EDH75"/>
    <mergeCell ref="EDJ75:EDN75"/>
    <mergeCell ref="EDP75:EDT75"/>
    <mergeCell ref="EAD75:EAH75"/>
    <mergeCell ref="EAJ75:EAN75"/>
    <mergeCell ref="EAP75:EAT75"/>
    <mergeCell ref="EAV75:EAZ75"/>
    <mergeCell ref="EBB75:EBF75"/>
    <mergeCell ref="EBH75:EBL75"/>
    <mergeCell ref="EBN75:EBR75"/>
    <mergeCell ref="EBT75:EBX75"/>
    <mergeCell ref="EQT75:EQX75"/>
    <mergeCell ref="EQZ75:ERD75"/>
    <mergeCell ref="ERF75:ERJ75"/>
    <mergeCell ref="ERL75:ERP75"/>
    <mergeCell ref="ERR75:ERV75"/>
    <mergeCell ref="ERX75:ESB75"/>
    <mergeCell ref="ESD75:ESH75"/>
    <mergeCell ref="ESJ75:ESN75"/>
    <mergeCell ref="EOX75:EPB75"/>
    <mergeCell ref="EPD75:EPH75"/>
    <mergeCell ref="EPJ75:EPN75"/>
    <mergeCell ref="EPP75:EPT75"/>
    <mergeCell ref="EPV75:EPZ75"/>
    <mergeCell ref="EQB75:EQF75"/>
    <mergeCell ref="EQH75:EQL75"/>
    <mergeCell ref="EQN75:EQR75"/>
    <mergeCell ref="ENB75:ENF75"/>
    <mergeCell ref="ENH75:ENL75"/>
    <mergeCell ref="ENN75:ENR75"/>
    <mergeCell ref="ENT75:ENX75"/>
    <mergeCell ref="ENZ75:EOD75"/>
    <mergeCell ref="EOF75:EOJ75"/>
    <mergeCell ref="EOL75:EOP75"/>
    <mergeCell ref="EOR75:EOV75"/>
    <mergeCell ref="ELF75:ELJ75"/>
    <mergeCell ref="ELL75:ELP75"/>
    <mergeCell ref="ELR75:ELV75"/>
    <mergeCell ref="ELX75:EMB75"/>
    <mergeCell ref="EMD75:EMH75"/>
    <mergeCell ref="EMJ75:EMN75"/>
    <mergeCell ref="EMP75:EMT75"/>
    <mergeCell ref="EMV75:EMZ75"/>
    <mergeCell ref="EJJ75:EJN75"/>
    <mergeCell ref="EJP75:EJT75"/>
    <mergeCell ref="EJV75:EJZ75"/>
    <mergeCell ref="EKB75:EKF75"/>
    <mergeCell ref="EKH75:EKL75"/>
    <mergeCell ref="EKN75:EKR75"/>
    <mergeCell ref="EKT75:EKX75"/>
    <mergeCell ref="EKZ75:ELD75"/>
    <mergeCell ref="EZZ75:FAD75"/>
    <mergeCell ref="FAF75:FAJ75"/>
    <mergeCell ref="FAL75:FAP75"/>
    <mergeCell ref="FAR75:FAV75"/>
    <mergeCell ref="FAX75:FBB75"/>
    <mergeCell ref="FBD75:FBH75"/>
    <mergeCell ref="FBJ75:FBN75"/>
    <mergeCell ref="FBP75:FBT75"/>
    <mergeCell ref="EYD75:EYH75"/>
    <mergeCell ref="EYJ75:EYN75"/>
    <mergeCell ref="EYP75:EYT75"/>
    <mergeCell ref="EYV75:EYZ75"/>
    <mergeCell ref="EZB75:EZF75"/>
    <mergeCell ref="EZH75:EZL75"/>
    <mergeCell ref="EZN75:EZR75"/>
    <mergeCell ref="EZT75:EZX75"/>
    <mergeCell ref="EWH75:EWL75"/>
    <mergeCell ref="EWN75:EWR75"/>
    <mergeCell ref="EWT75:EWX75"/>
    <mergeCell ref="EWZ75:EXD75"/>
    <mergeCell ref="EXF75:EXJ75"/>
    <mergeCell ref="EXL75:EXP75"/>
    <mergeCell ref="EXR75:EXV75"/>
    <mergeCell ref="EXX75:EYB75"/>
    <mergeCell ref="EUL75:EUP75"/>
    <mergeCell ref="EUR75:EUV75"/>
    <mergeCell ref="EUX75:EVB75"/>
    <mergeCell ref="EVD75:EVH75"/>
    <mergeCell ref="EVJ75:EVN75"/>
    <mergeCell ref="EVP75:EVT75"/>
    <mergeCell ref="EVV75:EVZ75"/>
    <mergeCell ref="EWB75:EWF75"/>
    <mergeCell ref="ESP75:EST75"/>
    <mergeCell ref="ESV75:ESZ75"/>
    <mergeCell ref="ETB75:ETF75"/>
    <mergeCell ref="ETH75:ETL75"/>
    <mergeCell ref="ETN75:ETR75"/>
    <mergeCell ref="ETT75:ETX75"/>
    <mergeCell ref="ETZ75:EUD75"/>
    <mergeCell ref="EUF75:EUJ75"/>
    <mergeCell ref="FJF75:FJJ75"/>
    <mergeCell ref="FJL75:FJP75"/>
    <mergeCell ref="FJR75:FJV75"/>
    <mergeCell ref="FJX75:FKB75"/>
    <mergeCell ref="FKD75:FKH75"/>
    <mergeCell ref="FKJ75:FKN75"/>
    <mergeCell ref="FKP75:FKT75"/>
    <mergeCell ref="FKV75:FKZ75"/>
    <mergeCell ref="FHJ75:FHN75"/>
    <mergeCell ref="FHP75:FHT75"/>
    <mergeCell ref="FHV75:FHZ75"/>
    <mergeCell ref="FIB75:FIF75"/>
    <mergeCell ref="FIH75:FIL75"/>
    <mergeCell ref="FIN75:FIR75"/>
    <mergeCell ref="FIT75:FIX75"/>
    <mergeCell ref="FIZ75:FJD75"/>
    <mergeCell ref="FFN75:FFR75"/>
    <mergeCell ref="FFT75:FFX75"/>
    <mergeCell ref="FFZ75:FGD75"/>
    <mergeCell ref="FGF75:FGJ75"/>
    <mergeCell ref="FGL75:FGP75"/>
    <mergeCell ref="FGR75:FGV75"/>
    <mergeCell ref="FGX75:FHB75"/>
    <mergeCell ref="FHD75:FHH75"/>
    <mergeCell ref="FDR75:FDV75"/>
    <mergeCell ref="FDX75:FEB75"/>
    <mergeCell ref="FED75:FEH75"/>
    <mergeCell ref="FEJ75:FEN75"/>
    <mergeCell ref="FEP75:FET75"/>
    <mergeCell ref="FEV75:FEZ75"/>
    <mergeCell ref="FFB75:FFF75"/>
    <mergeCell ref="FFH75:FFL75"/>
    <mergeCell ref="FBV75:FBZ75"/>
    <mergeCell ref="FCB75:FCF75"/>
    <mergeCell ref="FCH75:FCL75"/>
    <mergeCell ref="FCN75:FCR75"/>
    <mergeCell ref="FCT75:FCX75"/>
    <mergeCell ref="FCZ75:FDD75"/>
    <mergeCell ref="FDF75:FDJ75"/>
    <mergeCell ref="FDL75:FDP75"/>
    <mergeCell ref="FSL75:FSP75"/>
    <mergeCell ref="FSR75:FSV75"/>
    <mergeCell ref="FSX75:FTB75"/>
    <mergeCell ref="FTD75:FTH75"/>
    <mergeCell ref="FTJ75:FTN75"/>
    <mergeCell ref="FTP75:FTT75"/>
    <mergeCell ref="FTV75:FTZ75"/>
    <mergeCell ref="FUB75:FUF75"/>
    <mergeCell ref="FQP75:FQT75"/>
    <mergeCell ref="FQV75:FQZ75"/>
    <mergeCell ref="FRB75:FRF75"/>
    <mergeCell ref="FRH75:FRL75"/>
    <mergeCell ref="FRN75:FRR75"/>
    <mergeCell ref="FRT75:FRX75"/>
    <mergeCell ref="FRZ75:FSD75"/>
    <mergeCell ref="FSF75:FSJ75"/>
    <mergeCell ref="FOT75:FOX75"/>
    <mergeCell ref="FOZ75:FPD75"/>
    <mergeCell ref="FPF75:FPJ75"/>
    <mergeCell ref="FPL75:FPP75"/>
    <mergeCell ref="FPR75:FPV75"/>
    <mergeCell ref="FPX75:FQB75"/>
    <mergeCell ref="FQD75:FQH75"/>
    <mergeCell ref="FQJ75:FQN75"/>
    <mergeCell ref="FMX75:FNB75"/>
    <mergeCell ref="FND75:FNH75"/>
    <mergeCell ref="FNJ75:FNN75"/>
    <mergeCell ref="FNP75:FNT75"/>
    <mergeCell ref="FNV75:FNZ75"/>
    <mergeCell ref="FOB75:FOF75"/>
    <mergeCell ref="FOH75:FOL75"/>
    <mergeCell ref="FON75:FOR75"/>
    <mergeCell ref="FLB75:FLF75"/>
    <mergeCell ref="FLH75:FLL75"/>
    <mergeCell ref="FLN75:FLR75"/>
    <mergeCell ref="FLT75:FLX75"/>
    <mergeCell ref="FLZ75:FMD75"/>
    <mergeCell ref="FMF75:FMJ75"/>
    <mergeCell ref="FML75:FMP75"/>
    <mergeCell ref="FMR75:FMV75"/>
    <mergeCell ref="GBR75:GBV75"/>
    <mergeCell ref="GBX75:GCB75"/>
    <mergeCell ref="GCD75:GCH75"/>
    <mergeCell ref="GCJ75:GCN75"/>
    <mergeCell ref="GCP75:GCT75"/>
    <mergeCell ref="GCV75:GCZ75"/>
    <mergeCell ref="GDB75:GDF75"/>
    <mergeCell ref="GDH75:GDL75"/>
    <mergeCell ref="FZV75:FZZ75"/>
    <mergeCell ref="GAB75:GAF75"/>
    <mergeCell ref="GAH75:GAL75"/>
    <mergeCell ref="GAN75:GAR75"/>
    <mergeCell ref="GAT75:GAX75"/>
    <mergeCell ref="GAZ75:GBD75"/>
    <mergeCell ref="GBF75:GBJ75"/>
    <mergeCell ref="GBL75:GBP75"/>
    <mergeCell ref="FXZ75:FYD75"/>
    <mergeCell ref="FYF75:FYJ75"/>
    <mergeCell ref="FYL75:FYP75"/>
    <mergeCell ref="FYR75:FYV75"/>
    <mergeCell ref="FYX75:FZB75"/>
    <mergeCell ref="FZD75:FZH75"/>
    <mergeCell ref="FZJ75:FZN75"/>
    <mergeCell ref="FZP75:FZT75"/>
    <mergeCell ref="FWD75:FWH75"/>
    <mergeCell ref="FWJ75:FWN75"/>
    <mergeCell ref="FWP75:FWT75"/>
    <mergeCell ref="FWV75:FWZ75"/>
    <mergeCell ref="FXB75:FXF75"/>
    <mergeCell ref="FXH75:FXL75"/>
    <mergeCell ref="FXN75:FXR75"/>
    <mergeCell ref="FXT75:FXX75"/>
    <mergeCell ref="FUH75:FUL75"/>
    <mergeCell ref="FUN75:FUR75"/>
    <mergeCell ref="FUT75:FUX75"/>
    <mergeCell ref="FUZ75:FVD75"/>
    <mergeCell ref="FVF75:FVJ75"/>
    <mergeCell ref="FVL75:FVP75"/>
    <mergeCell ref="FVR75:FVV75"/>
    <mergeCell ref="FVX75:FWB75"/>
    <mergeCell ref="GKX75:GLB75"/>
    <mergeCell ref="GLD75:GLH75"/>
    <mergeCell ref="GLJ75:GLN75"/>
    <mergeCell ref="GLP75:GLT75"/>
    <mergeCell ref="GLV75:GLZ75"/>
    <mergeCell ref="GMB75:GMF75"/>
    <mergeCell ref="GMH75:GML75"/>
    <mergeCell ref="GMN75:GMR75"/>
    <mergeCell ref="GJB75:GJF75"/>
    <mergeCell ref="GJH75:GJL75"/>
    <mergeCell ref="GJN75:GJR75"/>
    <mergeCell ref="GJT75:GJX75"/>
    <mergeCell ref="GJZ75:GKD75"/>
    <mergeCell ref="GKF75:GKJ75"/>
    <mergeCell ref="GKL75:GKP75"/>
    <mergeCell ref="GKR75:GKV75"/>
    <mergeCell ref="GHF75:GHJ75"/>
    <mergeCell ref="GHL75:GHP75"/>
    <mergeCell ref="GHR75:GHV75"/>
    <mergeCell ref="GHX75:GIB75"/>
    <mergeCell ref="GID75:GIH75"/>
    <mergeCell ref="GIJ75:GIN75"/>
    <mergeCell ref="GIP75:GIT75"/>
    <mergeCell ref="GIV75:GIZ75"/>
    <mergeCell ref="GFJ75:GFN75"/>
    <mergeCell ref="GFP75:GFT75"/>
    <mergeCell ref="GFV75:GFZ75"/>
    <mergeCell ref="GGB75:GGF75"/>
    <mergeCell ref="GGH75:GGL75"/>
    <mergeCell ref="GGN75:GGR75"/>
    <mergeCell ref="GGT75:GGX75"/>
    <mergeCell ref="GGZ75:GHD75"/>
    <mergeCell ref="GDN75:GDR75"/>
    <mergeCell ref="GDT75:GDX75"/>
    <mergeCell ref="GDZ75:GED75"/>
    <mergeCell ref="GEF75:GEJ75"/>
    <mergeCell ref="GEL75:GEP75"/>
    <mergeCell ref="GER75:GEV75"/>
    <mergeCell ref="GEX75:GFB75"/>
    <mergeCell ref="GFD75:GFH75"/>
    <mergeCell ref="GUD75:GUH75"/>
    <mergeCell ref="GUJ75:GUN75"/>
    <mergeCell ref="GUP75:GUT75"/>
    <mergeCell ref="GUV75:GUZ75"/>
    <mergeCell ref="GVB75:GVF75"/>
    <mergeCell ref="GVH75:GVL75"/>
    <mergeCell ref="GVN75:GVR75"/>
    <mergeCell ref="GVT75:GVX75"/>
    <mergeCell ref="GSH75:GSL75"/>
    <mergeCell ref="GSN75:GSR75"/>
    <mergeCell ref="GST75:GSX75"/>
    <mergeCell ref="GSZ75:GTD75"/>
    <mergeCell ref="GTF75:GTJ75"/>
    <mergeCell ref="GTL75:GTP75"/>
    <mergeCell ref="GTR75:GTV75"/>
    <mergeCell ref="GTX75:GUB75"/>
    <mergeCell ref="GQL75:GQP75"/>
    <mergeCell ref="GQR75:GQV75"/>
    <mergeCell ref="GQX75:GRB75"/>
    <mergeCell ref="GRD75:GRH75"/>
    <mergeCell ref="GRJ75:GRN75"/>
    <mergeCell ref="GRP75:GRT75"/>
    <mergeCell ref="GRV75:GRZ75"/>
    <mergeCell ref="GSB75:GSF75"/>
    <mergeCell ref="GOP75:GOT75"/>
    <mergeCell ref="GOV75:GOZ75"/>
    <mergeCell ref="GPB75:GPF75"/>
    <mergeCell ref="GPH75:GPL75"/>
    <mergeCell ref="GPN75:GPR75"/>
    <mergeCell ref="GPT75:GPX75"/>
    <mergeCell ref="GPZ75:GQD75"/>
    <mergeCell ref="GQF75:GQJ75"/>
    <mergeCell ref="GMT75:GMX75"/>
    <mergeCell ref="GMZ75:GND75"/>
    <mergeCell ref="GNF75:GNJ75"/>
    <mergeCell ref="GNL75:GNP75"/>
    <mergeCell ref="GNR75:GNV75"/>
    <mergeCell ref="GNX75:GOB75"/>
    <mergeCell ref="GOD75:GOH75"/>
    <mergeCell ref="GOJ75:GON75"/>
    <mergeCell ref="HDJ75:HDN75"/>
    <mergeCell ref="HDP75:HDT75"/>
    <mergeCell ref="HDV75:HDZ75"/>
    <mergeCell ref="HEB75:HEF75"/>
    <mergeCell ref="HEH75:HEL75"/>
    <mergeCell ref="HEN75:HER75"/>
    <mergeCell ref="HET75:HEX75"/>
    <mergeCell ref="HEZ75:HFD75"/>
    <mergeCell ref="HBN75:HBR75"/>
    <mergeCell ref="HBT75:HBX75"/>
    <mergeCell ref="HBZ75:HCD75"/>
    <mergeCell ref="HCF75:HCJ75"/>
    <mergeCell ref="HCL75:HCP75"/>
    <mergeCell ref="HCR75:HCV75"/>
    <mergeCell ref="HCX75:HDB75"/>
    <mergeCell ref="HDD75:HDH75"/>
    <mergeCell ref="GZR75:GZV75"/>
    <mergeCell ref="GZX75:HAB75"/>
    <mergeCell ref="HAD75:HAH75"/>
    <mergeCell ref="HAJ75:HAN75"/>
    <mergeCell ref="HAP75:HAT75"/>
    <mergeCell ref="HAV75:HAZ75"/>
    <mergeCell ref="HBB75:HBF75"/>
    <mergeCell ref="HBH75:HBL75"/>
    <mergeCell ref="GXV75:GXZ75"/>
    <mergeCell ref="GYB75:GYF75"/>
    <mergeCell ref="GYH75:GYL75"/>
    <mergeCell ref="GYN75:GYR75"/>
    <mergeCell ref="GYT75:GYX75"/>
    <mergeCell ref="GYZ75:GZD75"/>
    <mergeCell ref="GZF75:GZJ75"/>
    <mergeCell ref="GZL75:GZP75"/>
    <mergeCell ref="GVZ75:GWD75"/>
    <mergeCell ref="GWF75:GWJ75"/>
    <mergeCell ref="GWL75:GWP75"/>
    <mergeCell ref="GWR75:GWV75"/>
    <mergeCell ref="GWX75:GXB75"/>
    <mergeCell ref="GXD75:GXH75"/>
    <mergeCell ref="GXJ75:GXN75"/>
    <mergeCell ref="GXP75:GXT75"/>
    <mergeCell ref="HMP75:HMT75"/>
    <mergeCell ref="HMV75:HMZ75"/>
    <mergeCell ref="HNB75:HNF75"/>
    <mergeCell ref="HNH75:HNL75"/>
    <mergeCell ref="HNN75:HNR75"/>
    <mergeCell ref="HNT75:HNX75"/>
    <mergeCell ref="HNZ75:HOD75"/>
    <mergeCell ref="HOF75:HOJ75"/>
    <mergeCell ref="HKT75:HKX75"/>
    <mergeCell ref="HKZ75:HLD75"/>
    <mergeCell ref="HLF75:HLJ75"/>
    <mergeCell ref="HLL75:HLP75"/>
    <mergeCell ref="HLR75:HLV75"/>
    <mergeCell ref="HLX75:HMB75"/>
    <mergeCell ref="HMD75:HMH75"/>
    <mergeCell ref="HMJ75:HMN75"/>
    <mergeCell ref="HIX75:HJB75"/>
    <mergeCell ref="HJD75:HJH75"/>
    <mergeCell ref="HJJ75:HJN75"/>
    <mergeCell ref="HJP75:HJT75"/>
    <mergeCell ref="HJV75:HJZ75"/>
    <mergeCell ref="HKB75:HKF75"/>
    <mergeCell ref="HKH75:HKL75"/>
    <mergeCell ref="HKN75:HKR75"/>
    <mergeCell ref="HHB75:HHF75"/>
    <mergeCell ref="HHH75:HHL75"/>
    <mergeCell ref="HHN75:HHR75"/>
    <mergeCell ref="HHT75:HHX75"/>
    <mergeCell ref="HHZ75:HID75"/>
    <mergeCell ref="HIF75:HIJ75"/>
    <mergeCell ref="HIL75:HIP75"/>
    <mergeCell ref="HIR75:HIV75"/>
    <mergeCell ref="HFF75:HFJ75"/>
    <mergeCell ref="HFL75:HFP75"/>
    <mergeCell ref="HFR75:HFV75"/>
    <mergeCell ref="HFX75:HGB75"/>
    <mergeCell ref="HGD75:HGH75"/>
    <mergeCell ref="HGJ75:HGN75"/>
    <mergeCell ref="HGP75:HGT75"/>
    <mergeCell ref="HGV75:HGZ75"/>
    <mergeCell ref="HVV75:HVZ75"/>
    <mergeCell ref="HWB75:HWF75"/>
    <mergeCell ref="HWH75:HWL75"/>
    <mergeCell ref="HWN75:HWR75"/>
    <mergeCell ref="HWT75:HWX75"/>
    <mergeCell ref="HWZ75:HXD75"/>
    <mergeCell ref="HXF75:HXJ75"/>
    <mergeCell ref="HXL75:HXP75"/>
    <mergeCell ref="HTZ75:HUD75"/>
    <mergeCell ref="HUF75:HUJ75"/>
    <mergeCell ref="HUL75:HUP75"/>
    <mergeCell ref="HUR75:HUV75"/>
    <mergeCell ref="HUX75:HVB75"/>
    <mergeCell ref="HVD75:HVH75"/>
    <mergeCell ref="HVJ75:HVN75"/>
    <mergeCell ref="HVP75:HVT75"/>
    <mergeCell ref="HSD75:HSH75"/>
    <mergeCell ref="HSJ75:HSN75"/>
    <mergeCell ref="HSP75:HST75"/>
    <mergeCell ref="HSV75:HSZ75"/>
    <mergeCell ref="HTB75:HTF75"/>
    <mergeCell ref="HTH75:HTL75"/>
    <mergeCell ref="HTN75:HTR75"/>
    <mergeCell ref="HTT75:HTX75"/>
    <mergeCell ref="HQH75:HQL75"/>
    <mergeCell ref="HQN75:HQR75"/>
    <mergeCell ref="HQT75:HQX75"/>
    <mergeCell ref="HQZ75:HRD75"/>
    <mergeCell ref="HRF75:HRJ75"/>
    <mergeCell ref="HRL75:HRP75"/>
    <mergeCell ref="HRR75:HRV75"/>
    <mergeCell ref="HRX75:HSB75"/>
    <mergeCell ref="HOL75:HOP75"/>
    <mergeCell ref="HOR75:HOV75"/>
    <mergeCell ref="HOX75:HPB75"/>
    <mergeCell ref="HPD75:HPH75"/>
    <mergeCell ref="HPJ75:HPN75"/>
    <mergeCell ref="HPP75:HPT75"/>
    <mergeCell ref="HPV75:HPZ75"/>
    <mergeCell ref="HQB75:HQF75"/>
    <mergeCell ref="IFB75:IFF75"/>
    <mergeCell ref="IFH75:IFL75"/>
    <mergeCell ref="IFN75:IFR75"/>
    <mergeCell ref="IFT75:IFX75"/>
    <mergeCell ref="IFZ75:IGD75"/>
    <mergeCell ref="IGF75:IGJ75"/>
    <mergeCell ref="IGL75:IGP75"/>
    <mergeCell ref="IGR75:IGV75"/>
    <mergeCell ref="IDF75:IDJ75"/>
    <mergeCell ref="IDL75:IDP75"/>
    <mergeCell ref="IDR75:IDV75"/>
    <mergeCell ref="IDX75:IEB75"/>
    <mergeCell ref="IED75:IEH75"/>
    <mergeCell ref="IEJ75:IEN75"/>
    <mergeCell ref="IEP75:IET75"/>
    <mergeCell ref="IEV75:IEZ75"/>
    <mergeCell ref="IBJ75:IBN75"/>
    <mergeCell ref="IBP75:IBT75"/>
    <mergeCell ref="IBV75:IBZ75"/>
    <mergeCell ref="ICB75:ICF75"/>
    <mergeCell ref="ICH75:ICL75"/>
    <mergeCell ref="ICN75:ICR75"/>
    <mergeCell ref="ICT75:ICX75"/>
    <mergeCell ref="ICZ75:IDD75"/>
    <mergeCell ref="HZN75:HZR75"/>
    <mergeCell ref="HZT75:HZX75"/>
    <mergeCell ref="HZZ75:IAD75"/>
    <mergeCell ref="IAF75:IAJ75"/>
    <mergeCell ref="IAL75:IAP75"/>
    <mergeCell ref="IAR75:IAV75"/>
    <mergeCell ref="IAX75:IBB75"/>
    <mergeCell ref="IBD75:IBH75"/>
    <mergeCell ref="HXR75:HXV75"/>
    <mergeCell ref="HXX75:HYB75"/>
    <mergeCell ref="HYD75:HYH75"/>
    <mergeCell ref="HYJ75:HYN75"/>
    <mergeCell ref="HYP75:HYT75"/>
    <mergeCell ref="HYV75:HYZ75"/>
    <mergeCell ref="HZB75:HZF75"/>
    <mergeCell ref="HZH75:HZL75"/>
    <mergeCell ref="IOH75:IOL75"/>
    <mergeCell ref="ION75:IOR75"/>
    <mergeCell ref="IOT75:IOX75"/>
    <mergeCell ref="IOZ75:IPD75"/>
    <mergeCell ref="IPF75:IPJ75"/>
    <mergeCell ref="IPL75:IPP75"/>
    <mergeCell ref="IPR75:IPV75"/>
    <mergeCell ref="IPX75:IQB75"/>
    <mergeCell ref="IML75:IMP75"/>
    <mergeCell ref="IMR75:IMV75"/>
    <mergeCell ref="IMX75:INB75"/>
    <mergeCell ref="IND75:INH75"/>
    <mergeCell ref="INJ75:INN75"/>
    <mergeCell ref="INP75:INT75"/>
    <mergeCell ref="INV75:INZ75"/>
    <mergeCell ref="IOB75:IOF75"/>
    <mergeCell ref="IKP75:IKT75"/>
    <mergeCell ref="IKV75:IKZ75"/>
    <mergeCell ref="ILB75:ILF75"/>
    <mergeCell ref="ILH75:ILL75"/>
    <mergeCell ref="ILN75:ILR75"/>
    <mergeCell ref="ILT75:ILX75"/>
    <mergeCell ref="ILZ75:IMD75"/>
    <mergeCell ref="IMF75:IMJ75"/>
    <mergeCell ref="IIT75:IIX75"/>
    <mergeCell ref="IIZ75:IJD75"/>
    <mergeCell ref="IJF75:IJJ75"/>
    <mergeCell ref="IJL75:IJP75"/>
    <mergeCell ref="IJR75:IJV75"/>
    <mergeCell ref="IJX75:IKB75"/>
    <mergeCell ref="IKD75:IKH75"/>
    <mergeCell ref="IKJ75:IKN75"/>
    <mergeCell ref="IGX75:IHB75"/>
    <mergeCell ref="IHD75:IHH75"/>
    <mergeCell ref="IHJ75:IHN75"/>
    <mergeCell ref="IHP75:IHT75"/>
    <mergeCell ref="IHV75:IHZ75"/>
    <mergeCell ref="IIB75:IIF75"/>
    <mergeCell ref="IIH75:IIL75"/>
    <mergeCell ref="IIN75:IIR75"/>
    <mergeCell ref="IXN75:IXR75"/>
    <mergeCell ref="IXT75:IXX75"/>
    <mergeCell ref="IXZ75:IYD75"/>
    <mergeCell ref="IYF75:IYJ75"/>
    <mergeCell ref="IYL75:IYP75"/>
    <mergeCell ref="IYR75:IYV75"/>
    <mergeCell ref="IYX75:IZB75"/>
    <mergeCell ref="IZD75:IZH75"/>
    <mergeCell ref="IVR75:IVV75"/>
    <mergeCell ref="IVX75:IWB75"/>
    <mergeCell ref="IWD75:IWH75"/>
    <mergeCell ref="IWJ75:IWN75"/>
    <mergeCell ref="IWP75:IWT75"/>
    <mergeCell ref="IWV75:IWZ75"/>
    <mergeCell ref="IXB75:IXF75"/>
    <mergeCell ref="IXH75:IXL75"/>
    <mergeCell ref="ITV75:ITZ75"/>
    <mergeCell ref="IUB75:IUF75"/>
    <mergeCell ref="IUH75:IUL75"/>
    <mergeCell ref="IUN75:IUR75"/>
    <mergeCell ref="IUT75:IUX75"/>
    <mergeCell ref="IUZ75:IVD75"/>
    <mergeCell ref="IVF75:IVJ75"/>
    <mergeCell ref="IVL75:IVP75"/>
    <mergeCell ref="IRZ75:ISD75"/>
    <mergeCell ref="ISF75:ISJ75"/>
    <mergeCell ref="ISL75:ISP75"/>
    <mergeCell ref="ISR75:ISV75"/>
    <mergeCell ref="ISX75:ITB75"/>
    <mergeCell ref="ITD75:ITH75"/>
    <mergeCell ref="ITJ75:ITN75"/>
    <mergeCell ref="ITP75:ITT75"/>
    <mergeCell ref="IQD75:IQH75"/>
    <mergeCell ref="IQJ75:IQN75"/>
    <mergeCell ref="IQP75:IQT75"/>
    <mergeCell ref="IQV75:IQZ75"/>
    <mergeCell ref="IRB75:IRF75"/>
    <mergeCell ref="IRH75:IRL75"/>
    <mergeCell ref="IRN75:IRR75"/>
    <mergeCell ref="IRT75:IRX75"/>
    <mergeCell ref="JGT75:JGX75"/>
    <mergeCell ref="JGZ75:JHD75"/>
    <mergeCell ref="JHF75:JHJ75"/>
    <mergeCell ref="JHL75:JHP75"/>
    <mergeCell ref="JHR75:JHV75"/>
    <mergeCell ref="JHX75:JIB75"/>
    <mergeCell ref="JID75:JIH75"/>
    <mergeCell ref="JIJ75:JIN75"/>
    <mergeCell ref="JEX75:JFB75"/>
    <mergeCell ref="JFD75:JFH75"/>
    <mergeCell ref="JFJ75:JFN75"/>
    <mergeCell ref="JFP75:JFT75"/>
    <mergeCell ref="JFV75:JFZ75"/>
    <mergeCell ref="JGB75:JGF75"/>
    <mergeCell ref="JGH75:JGL75"/>
    <mergeCell ref="JGN75:JGR75"/>
    <mergeCell ref="JDB75:JDF75"/>
    <mergeCell ref="JDH75:JDL75"/>
    <mergeCell ref="JDN75:JDR75"/>
    <mergeCell ref="JDT75:JDX75"/>
    <mergeCell ref="JDZ75:JED75"/>
    <mergeCell ref="JEF75:JEJ75"/>
    <mergeCell ref="JEL75:JEP75"/>
    <mergeCell ref="JER75:JEV75"/>
    <mergeCell ref="JBF75:JBJ75"/>
    <mergeCell ref="JBL75:JBP75"/>
    <mergeCell ref="JBR75:JBV75"/>
    <mergeCell ref="JBX75:JCB75"/>
    <mergeCell ref="JCD75:JCH75"/>
    <mergeCell ref="JCJ75:JCN75"/>
    <mergeCell ref="JCP75:JCT75"/>
    <mergeCell ref="JCV75:JCZ75"/>
    <mergeCell ref="IZJ75:IZN75"/>
    <mergeCell ref="IZP75:IZT75"/>
    <mergeCell ref="IZV75:IZZ75"/>
    <mergeCell ref="JAB75:JAF75"/>
    <mergeCell ref="JAH75:JAL75"/>
    <mergeCell ref="JAN75:JAR75"/>
    <mergeCell ref="JAT75:JAX75"/>
    <mergeCell ref="JAZ75:JBD75"/>
    <mergeCell ref="JPZ75:JQD75"/>
    <mergeCell ref="JQF75:JQJ75"/>
    <mergeCell ref="JQL75:JQP75"/>
    <mergeCell ref="JQR75:JQV75"/>
    <mergeCell ref="JQX75:JRB75"/>
    <mergeCell ref="JRD75:JRH75"/>
    <mergeCell ref="JRJ75:JRN75"/>
    <mergeCell ref="JRP75:JRT75"/>
    <mergeCell ref="JOD75:JOH75"/>
    <mergeCell ref="JOJ75:JON75"/>
    <mergeCell ref="JOP75:JOT75"/>
    <mergeCell ref="JOV75:JOZ75"/>
    <mergeCell ref="JPB75:JPF75"/>
    <mergeCell ref="JPH75:JPL75"/>
    <mergeCell ref="JPN75:JPR75"/>
    <mergeCell ref="JPT75:JPX75"/>
    <mergeCell ref="JMH75:JML75"/>
    <mergeCell ref="JMN75:JMR75"/>
    <mergeCell ref="JMT75:JMX75"/>
    <mergeCell ref="JMZ75:JND75"/>
    <mergeCell ref="JNF75:JNJ75"/>
    <mergeCell ref="JNL75:JNP75"/>
    <mergeCell ref="JNR75:JNV75"/>
    <mergeCell ref="JNX75:JOB75"/>
    <mergeCell ref="JKL75:JKP75"/>
    <mergeCell ref="JKR75:JKV75"/>
    <mergeCell ref="JKX75:JLB75"/>
    <mergeCell ref="JLD75:JLH75"/>
    <mergeCell ref="JLJ75:JLN75"/>
    <mergeCell ref="JLP75:JLT75"/>
    <mergeCell ref="JLV75:JLZ75"/>
    <mergeCell ref="JMB75:JMF75"/>
    <mergeCell ref="JIP75:JIT75"/>
    <mergeCell ref="JIV75:JIZ75"/>
    <mergeCell ref="JJB75:JJF75"/>
    <mergeCell ref="JJH75:JJL75"/>
    <mergeCell ref="JJN75:JJR75"/>
    <mergeCell ref="JJT75:JJX75"/>
    <mergeCell ref="JJZ75:JKD75"/>
    <mergeCell ref="JKF75:JKJ75"/>
    <mergeCell ref="JZF75:JZJ75"/>
    <mergeCell ref="JZL75:JZP75"/>
    <mergeCell ref="JZR75:JZV75"/>
    <mergeCell ref="JZX75:KAB75"/>
    <mergeCell ref="KAD75:KAH75"/>
    <mergeCell ref="KAJ75:KAN75"/>
    <mergeCell ref="KAP75:KAT75"/>
    <mergeCell ref="KAV75:KAZ75"/>
    <mergeCell ref="JXJ75:JXN75"/>
    <mergeCell ref="JXP75:JXT75"/>
    <mergeCell ref="JXV75:JXZ75"/>
    <mergeCell ref="JYB75:JYF75"/>
    <mergeCell ref="JYH75:JYL75"/>
    <mergeCell ref="JYN75:JYR75"/>
    <mergeCell ref="JYT75:JYX75"/>
    <mergeCell ref="JYZ75:JZD75"/>
    <mergeCell ref="JVN75:JVR75"/>
    <mergeCell ref="JVT75:JVX75"/>
    <mergeCell ref="JVZ75:JWD75"/>
    <mergeCell ref="JWF75:JWJ75"/>
    <mergeCell ref="JWL75:JWP75"/>
    <mergeCell ref="JWR75:JWV75"/>
    <mergeCell ref="JWX75:JXB75"/>
    <mergeCell ref="JXD75:JXH75"/>
    <mergeCell ref="JTR75:JTV75"/>
    <mergeCell ref="JTX75:JUB75"/>
    <mergeCell ref="JUD75:JUH75"/>
    <mergeCell ref="JUJ75:JUN75"/>
    <mergeCell ref="JUP75:JUT75"/>
    <mergeCell ref="JUV75:JUZ75"/>
    <mergeCell ref="JVB75:JVF75"/>
    <mergeCell ref="JVH75:JVL75"/>
    <mergeCell ref="JRV75:JRZ75"/>
    <mergeCell ref="JSB75:JSF75"/>
    <mergeCell ref="JSH75:JSL75"/>
    <mergeCell ref="JSN75:JSR75"/>
    <mergeCell ref="JST75:JSX75"/>
    <mergeCell ref="JSZ75:JTD75"/>
    <mergeCell ref="JTF75:JTJ75"/>
    <mergeCell ref="JTL75:JTP75"/>
    <mergeCell ref="KIL75:KIP75"/>
    <mergeCell ref="KIR75:KIV75"/>
    <mergeCell ref="KIX75:KJB75"/>
    <mergeCell ref="KJD75:KJH75"/>
    <mergeCell ref="KJJ75:KJN75"/>
    <mergeCell ref="KJP75:KJT75"/>
    <mergeCell ref="KJV75:KJZ75"/>
    <mergeCell ref="KKB75:KKF75"/>
    <mergeCell ref="KGP75:KGT75"/>
    <mergeCell ref="KGV75:KGZ75"/>
    <mergeCell ref="KHB75:KHF75"/>
    <mergeCell ref="KHH75:KHL75"/>
    <mergeCell ref="KHN75:KHR75"/>
    <mergeCell ref="KHT75:KHX75"/>
    <mergeCell ref="KHZ75:KID75"/>
    <mergeCell ref="KIF75:KIJ75"/>
    <mergeCell ref="KET75:KEX75"/>
    <mergeCell ref="KEZ75:KFD75"/>
    <mergeCell ref="KFF75:KFJ75"/>
    <mergeCell ref="KFL75:KFP75"/>
    <mergeCell ref="KFR75:KFV75"/>
    <mergeCell ref="KFX75:KGB75"/>
    <mergeCell ref="KGD75:KGH75"/>
    <mergeCell ref="KGJ75:KGN75"/>
    <mergeCell ref="KCX75:KDB75"/>
    <mergeCell ref="KDD75:KDH75"/>
    <mergeCell ref="KDJ75:KDN75"/>
    <mergeCell ref="KDP75:KDT75"/>
    <mergeCell ref="KDV75:KDZ75"/>
    <mergeCell ref="KEB75:KEF75"/>
    <mergeCell ref="KEH75:KEL75"/>
    <mergeCell ref="KEN75:KER75"/>
    <mergeCell ref="KBB75:KBF75"/>
    <mergeCell ref="KBH75:KBL75"/>
    <mergeCell ref="KBN75:KBR75"/>
    <mergeCell ref="KBT75:KBX75"/>
    <mergeCell ref="KBZ75:KCD75"/>
    <mergeCell ref="KCF75:KCJ75"/>
    <mergeCell ref="KCL75:KCP75"/>
    <mergeCell ref="KCR75:KCV75"/>
    <mergeCell ref="KRR75:KRV75"/>
    <mergeCell ref="KRX75:KSB75"/>
    <mergeCell ref="KSD75:KSH75"/>
    <mergeCell ref="KSJ75:KSN75"/>
    <mergeCell ref="KSP75:KST75"/>
    <mergeCell ref="KSV75:KSZ75"/>
    <mergeCell ref="KTB75:KTF75"/>
    <mergeCell ref="KTH75:KTL75"/>
    <mergeCell ref="KPV75:KPZ75"/>
    <mergeCell ref="KQB75:KQF75"/>
    <mergeCell ref="KQH75:KQL75"/>
    <mergeCell ref="KQN75:KQR75"/>
    <mergeCell ref="KQT75:KQX75"/>
    <mergeCell ref="KQZ75:KRD75"/>
    <mergeCell ref="KRF75:KRJ75"/>
    <mergeCell ref="KRL75:KRP75"/>
    <mergeCell ref="KNZ75:KOD75"/>
    <mergeCell ref="KOF75:KOJ75"/>
    <mergeCell ref="KOL75:KOP75"/>
    <mergeCell ref="KOR75:KOV75"/>
    <mergeCell ref="KOX75:KPB75"/>
    <mergeCell ref="KPD75:KPH75"/>
    <mergeCell ref="KPJ75:KPN75"/>
    <mergeCell ref="KPP75:KPT75"/>
    <mergeCell ref="KMD75:KMH75"/>
    <mergeCell ref="KMJ75:KMN75"/>
    <mergeCell ref="KMP75:KMT75"/>
    <mergeCell ref="KMV75:KMZ75"/>
    <mergeCell ref="KNB75:KNF75"/>
    <mergeCell ref="KNH75:KNL75"/>
    <mergeCell ref="KNN75:KNR75"/>
    <mergeCell ref="KNT75:KNX75"/>
    <mergeCell ref="KKH75:KKL75"/>
    <mergeCell ref="KKN75:KKR75"/>
    <mergeCell ref="KKT75:KKX75"/>
    <mergeCell ref="KKZ75:KLD75"/>
    <mergeCell ref="KLF75:KLJ75"/>
    <mergeCell ref="KLL75:KLP75"/>
    <mergeCell ref="KLR75:KLV75"/>
    <mergeCell ref="KLX75:KMB75"/>
    <mergeCell ref="LAX75:LBB75"/>
    <mergeCell ref="LBD75:LBH75"/>
    <mergeCell ref="LBJ75:LBN75"/>
    <mergeCell ref="LBP75:LBT75"/>
    <mergeCell ref="LBV75:LBZ75"/>
    <mergeCell ref="LCB75:LCF75"/>
    <mergeCell ref="LCH75:LCL75"/>
    <mergeCell ref="LCN75:LCR75"/>
    <mergeCell ref="KZB75:KZF75"/>
    <mergeCell ref="KZH75:KZL75"/>
    <mergeCell ref="KZN75:KZR75"/>
    <mergeCell ref="KZT75:KZX75"/>
    <mergeCell ref="KZZ75:LAD75"/>
    <mergeCell ref="LAF75:LAJ75"/>
    <mergeCell ref="LAL75:LAP75"/>
    <mergeCell ref="LAR75:LAV75"/>
    <mergeCell ref="KXF75:KXJ75"/>
    <mergeCell ref="KXL75:KXP75"/>
    <mergeCell ref="KXR75:KXV75"/>
    <mergeCell ref="KXX75:KYB75"/>
    <mergeCell ref="KYD75:KYH75"/>
    <mergeCell ref="KYJ75:KYN75"/>
    <mergeCell ref="KYP75:KYT75"/>
    <mergeCell ref="KYV75:KYZ75"/>
    <mergeCell ref="KVJ75:KVN75"/>
    <mergeCell ref="KVP75:KVT75"/>
    <mergeCell ref="KVV75:KVZ75"/>
    <mergeCell ref="KWB75:KWF75"/>
    <mergeCell ref="KWH75:KWL75"/>
    <mergeCell ref="KWN75:KWR75"/>
    <mergeCell ref="KWT75:KWX75"/>
    <mergeCell ref="KWZ75:KXD75"/>
    <mergeCell ref="KTN75:KTR75"/>
    <mergeCell ref="KTT75:KTX75"/>
    <mergeCell ref="KTZ75:KUD75"/>
    <mergeCell ref="KUF75:KUJ75"/>
    <mergeCell ref="KUL75:KUP75"/>
    <mergeCell ref="KUR75:KUV75"/>
    <mergeCell ref="KUX75:KVB75"/>
    <mergeCell ref="KVD75:KVH75"/>
    <mergeCell ref="LKD75:LKH75"/>
    <mergeCell ref="LKJ75:LKN75"/>
    <mergeCell ref="LKP75:LKT75"/>
    <mergeCell ref="LKV75:LKZ75"/>
    <mergeCell ref="LLB75:LLF75"/>
    <mergeCell ref="LLH75:LLL75"/>
    <mergeCell ref="LLN75:LLR75"/>
    <mergeCell ref="LLT75:LLX75"/>
    <mergeCell ref="LIH75:LIL75"/>
    <mergeCell ref="LIN75:LIR75"/>
    <mergeCell ref="LIT75:LIX75"/>
    <mergeCell ref="LIZ75:LJD75"/>
    <mergeCell ref="LJF75:LJJ75"/>
    <mergeCell ref="LJL75:LJP75"/>
    <mergeCell ref="LJR75:LJV75"/>
    <mergeCell ref="LJX75:LKB75"/>
    <mergeCell ref="LGL75:LGP75"/>
    <mergeCell ref="LGR75:LGV75"/>
    <mergeCell ref="LGX75:LHB75"/>
    <mergeCell ref="LHD75:LHH75"/>
    <mergeCell ref="LHJ75:LHN75"/>
    <mergeCell ref="LHP75:LHT75"/>
    <mergeCell ref="LHV75:LHZ75"/>
    <mergeCell ref="LIB75:LIF75"/>
    <mergeCell ref="LEP75:LET75"/>
    <mergeCell ref="LEV75:LEZ75"/>
    <mergeCell ref="LFB75:LFF75"/>
    <mergeCell ref="LFH75:LFL75"/>
    <mergeCell ref="LFN75:LFR75"/>
    <mergeCell ref="LFT75:LFX75"/>
    <mergeCell ref="LFZ75:LGD75"/>
    <mergeCell ref="LGF75:LGJ75"/>
    <mergeCell ref="LCT75:LCX75"/>
    <mergeCell ref="LCZ75:LDD75"/>
    <mergeCell ref="LDF75:LDJ75"/>
    <mergeCell ref="LDL75:LDP75"/>
    <mergeCell ref="LDR75:LDV75"/>
    <mergeCell ref="LDX75:LEB75"/>
    <mergeCell ref="LED75:LEH75"/>
    <mergeCell ref="LEJ75:LEN75"/>
    <mergeCell ref="LTJ75:LTN75"/>
    <mergeCell ref="LTP75:LTT75"/>
    <mergeCell ref="LTV75:LTZ75"/>
    <mergeCell ref="LUB75:LUF75"/>
    <mergeCell ref="LUH75:LUL75"/>
    <mergeCell ref="LUN75:LUR75"/>
    <mergeCell ref="LUT75:LUX75"/>
    <mergeCell ref="LUZ75:LVD75"/>
    <mergeCell ref="LRN75:LRR75"/>
    <mergeCell ref="LRT75:LRX75"/>
    <mergeCell ref="LRZ75:LSD75"/>
    <mergeCell ref="LSF75:LSJ75"/>
    <mergeCell ref="LSL75:LSP75"/>
    <mergeCell ref="LSR75:LSV75"/>
    <mergeCell ref="LSX75:LTB75"/>
    <mergeCell ref="LTD75:LTH75"/>
    <mergeCell ref="LPR75:LPV75"/>
    <mergeCell ref="LPX75:LQB75"/>
    <mergeCell ref="LQD75:LQH75"/>
    <mergeCell ref="LQJ75:LQN75"/>
    <mergeCell ref="LQP75:LQT75"/>
    <mergeCell ref="LQV75:LQZ75"/>
    <mergeCell ref="LRB75:LRF75"/>
    <mergeCell ref="LRH75:LRL75"/>
    <mergeCell ref="LNV75:LNZ75"/>
    <mergeCell ref="LOB75:LOF75"/>
    <mergeCell ref="LOH75:LOL75"/>
    <mergeCell ref="LON75:LOR75"/>
    <mergeCell ref="LOT75:LOX75"/>
    <mergeCell ref="LOZ75:LPD75"/>
    <mergeCell ref="LPF75:LPJ75"/>
    <mergeCell ref="LPL75:LPP75"/>
    <mergeCell ref="LLZ75:LMD75"/>
    <mergeCell ref="LMF75:LMJ75"/>
    <mergeCell ref="LML75:LMP75"/>
    <mergeCell ref="LMR75:LMV75"/>
    <mergeCell ref="LMX75:LNB75"/>
    <mergeCell ref="LND75:LNH75"/>
    <mergeCell ref="LNJ75:LNN75"/>
    <mergeCell ref="LNP75:LNT75"/>
    <mergeCell ref="MCP75:MCT75"/>
    <mergeCell ref="MCV75:MCZ75"/>
    <mergeCell ref="MDB75:MDF75"/>
    <mergeCell ref="MDH75:MDL75"/>
    <mergeCell ref="MDN75:MDR75"/>
    <mergeCell ref="MDT75:MDX75"/>
    <mergeCell ref="MDZ75:MED75"/>
    <mergeCell ref="MEF75:MEJ75"/>
    <mergeCell ref="MAT75:MAX75"/>
    <mergeCell ref="MAZ75:MBD75"/>
    <mergeCell ref="MBF75:MBJ75"/>
    <mergeCell ref="MBL75:MBP75"/>
    <mergeCell ref="MBR75:MBV75"/>
    <mergeCell ref="MBX75:MCB75"/>
    <mergeCell ref="MCD75:MCH75"/>
    <mergeCell ref="MCJ75:MCN75"/>
    <mergeCell ref="LYX75:LZB75"/>
    <mergeCell ref="LZD75:LZH75"/>
    <mergeCell ref="LZJ75:LZN75"/>
    <mergeCell ref="LZP75:LZT75"/>
    <mergeCell ref="LZV75:LZZ75"/>
    <mergeCell ref="MAB75:MAF75"/>
    <mergeCell ref="MAH75:MAL75"/>
    <mergeCell ref="MAN75:MAR75"/>
    <mergeCell ref="LXB75:LXF75"/>
    <mergeCell ref="LXH75:LXL75"/>
    <mergeCell ref="LXN75:LXR75"/>
    <mergeCell ref="LXT75:LXX75"/>
    <mergeCell ref="LXZ75:LYD75"/>
    <mergeCell ref="LYF75:LYJ75"/>
    <mergeCell ref="LYL75:LYP75"/>
    <mergeCell ref="LYR75:LYV75"/>
    <mergeCell ref="LVF75:LVJ75"/>
    <mergeCell ref="LVL75:LVP75"/>
    <mergeCell ref="LVR75:LVV75"/>
    <mergeCell ref="LVX75:LWB75"/>
    <mergeCell ref="LWD75:LWH75"/>
    <mergeCell ref="LWJ75:LWN75"/>
    <mergeCell ref="LWP75:LWT75"/>
    <mergeCell ref="LWV75:LWZ75"/>
    <mergeCell ref="MLV75:MLZ75"/>
    <mergeCell ref="MMB75:MMF75"/>
    <mergeCell ref="MMH75:MML75"/>
    <mergeCell ref="MMN75:MMR75"/>
    <mergeCell ref="MMT75:MMX75"/>
    <mergeCell ref="MMZ75:MND75"/>
    <mergeCell ref="MNF75:MNJ75"/>
    <mergeCell ref="MNL75:MNP75"/>
    <mergeCell ref="MJZ75:MKD75"/>
    <mergeCell ref="MKF75:MKJ75"/>
    <mergeCell ref="MKL75:MKP75"/>
    <mergeCell ref="MKR75:MKV75"/>
    <mergeCell ref="MKX75:MLB75"/>
    <mergeCell ref="MLD75:MLH75"/>
    <mergeCell ref="MLJ75:MLN75"/>
    <mergeCell ref="MLP75:MLT75"/>
    <mergeCell ref="MID75:MIH75"/>
    <mergeCell ref="MIJ75:MIN75"/>
    <mergeCell ref="MIP75:MIT75"/>
    <mergeCell ref="MIV75:MIZ75"/>
    <mergeCell ref="MJB75:MJF75"/>
    <mergeCell ref="MJH75:MJL75"/>
    <mergeCell ref="MJN75:MJR75"/>
    <mergeCell ref="MJT75:MJX75"/>
    <mergeCell ref="MGH75:MGL75"/>
    <mergeCell ref="MGN75:MGR75"/>
    <mergeCell ref="MGT75:MGX75"/>
    <mergeCell ref="MGZ75:MHD75"/>
    <mergeCell ref="MHF75:MHJ75"/>
    <mergeCell ref="MHL75:MHP75"/>
    <mergeCell ref="MHR75:MHV75"/>
    <mergeCell ref="MHX75:MIB75"/>
    <mergeCell ref="MEL75:MEP75"/>
    <mergeCell ref="MER75:MEV75"/>
    <mergeCell ref="MEX75:MFB75"/>
    <mergeCell ref="MFD75:MFH75"/>
    <mergeCell ref="MFJ75:MFN75"/>
    <mergeCell ref="MFP75:MFT75"/>
    <mergeCell ref="MFV75:MFZ75"/>
    <mergeCell ref="MGB75:MGF75"/>
    <mergeCell ref="MVB75:MVF75"/>
    <mergeCell ref="MVH75:MVL75"/>
    <mergeCell ref="MVN75:MVR75"/>
    <mergeCell ref="MVT75:MVX75"/>
    <mergeCell ref="MVZ75:MWD75"/>
    <mergeCell ref="MWF75:MWJ75"/>
    <mergeCell ref="MWL75:MWP75"/>
    <mergeCell ref="MWR75:MWV75"/>
    <mergeCell ref="MTF75:MTJ75"/>
    <mergeCell ref="MTL75:MTP75"/>
    <mergeCell ref="MTR75:MTV75"/>
    <mergeCell ref="MTX75:MUB75"/>
    <mergeCell ref="MUD75:MUH75"/>
    <mergeCell ref="MUJ75:MUN75"/>
    <mergeCell ref="MUP75:MUT75"/>
    <mergeCell ref="MUV75:MUZ75"/>
    <mergeCell ref="MRJ75:MRN75"/>
    <mergeCell ref="MRP75:MRT75"/>
    <mergeCell ref="MRV75:MRZ75"/>
    <mergeCell ref="MSB75:MSF75"/>
    <mergeCell ref="MSH75:MSL75"/>
    <mergeCell ref="MSN75:MSR75"/>
    <mergeCell ref="MST75:MSX75"/>
    <mergeCell ref="MSZ75:MTD75"/>
    <mergeCell ref="MPN75:MPR75"/>
    <mergeCell ref="MPT75:MPX75"/>
    <mergeCell ref="MPZ75:MQD75"/>
    <mergeCell ref="MQF75:MQJ75"/>
    <mergeCell ref="MQL75:MQP75"/>
    <mergeCell ref="MQR75:MQV75"/>
    <mergeCell ref="MQX75:MRB75"/>
    <mergeCell ref="MRD75:MRH75"/>
    <mergeCell ref="MNR75:MNV75"/>
    <mergeCell ref="MNX75:MOB75"/>
    <mergeCell ref="MOD75:MOH75"/>
    <mergeCell ref="MOJ75:MON75"/>
    <mergeCell ref="MOP75:MOT75"/>
    <mergeCell ref="MOV75:MOZ75"/>
    <mergeCell ref="MPB75:MPF75"/>
    <mergeCell ref="MPH75:MPL75"/>
    <mergeCell ref="NEH75:NEL75"/>
    <mergeCell ref="NEN75:NER75"/>
    <mergeCell ref="NET75:NEX75"/>
    <mergeCell ref="NEZ75:NFD75"/>
    <mergeCell ref="NFF75:NFJ75"/>
    <mergeCell ref="NFL75:NFP75"/>
    <mergeCell ref="NFR75:NFV75"/>
    <mergeCell ref="NFX75:NGB75"/>
    <mergeCell ref="NCL75:NCP75"/>
    <mergeCell ref="NCR75:NCV75"/>
    <mergeCell ref="NCX75:NDB75"/>
    <mergeCell ref="NDD75:NDH75"/>
    <mergeCell ref="NDJ75:NDN75"/>
    <mergeCell ref="NDP75:NDT75"/>
    <mergeCell ref="NDV75:NDZ75"/>
    <mergeCell ref="NEB75:NEF75"/>
    <mergeCell ref="NAP75:NAT75"/>
    <mergeCell ref="NAV75:NAZ75"/>
    <mergeCell ref="NBB75:NBF75"/>
    <mergeCell ref="NBH75:NBL75"/>
    <mergeCell ref="NBN75:NBR75"/>
    <mergeCell ref="NBT75:NBX75"/>
    <mergeCell ref="NBZ75:NCD75"/>
    <mergeCell ref="NCF75:NCJ75"/>
    <mergeCell ref="MYT75:MYX75"/>
    <mergeCell ref="MYZ75:MZD75"/>
    <mergeCell ref="MZF75:MZJ75"/>
    <mergeCell ref="MZL75:MZP75"/>
    <mergeCell ref="MZR75:MZV75"/>
    <mergeCell ref="MZX75:NAB75"/>
    <mergeCell ref="NAD75:NAH75"/>
    <mergeCell ref="NAJ75:NAN75"/>
    <mergeCell ref="MWX75:MXB75"/>
    <mergeCell ref="MXD75:MXH75"/>
    <mergeCell ref="MXJ75:MXN75"/>
    <mergeCell ref="MXP75:MXT75"/>
    <mergeCell ref="MXV75:MXZ75"/>
    <mergeCell ref="MYB75:MYF75"/>
    <mergeCell ref="MYH75:MYL75"/>
    <mergeCell ref="MYN75:MYR75"/>
    <mergeCell ref="NNN75:NNR75"/>
    <mergeCell ref="NNT75:NNX75"/>
    <mergeCell ref="NNZ75:NOD75"/>
    <mergeCell ref="NOF75:NOJ75"/>
    <mergeCell ref="NOL75:NOP75"/>
    <mergeCell ref="NOR75:NOV75"/>
    <mergeCell ref="NOX75:NPB75"/>
    <mergeCell ref="NPD75:NPH75"/>
    <mergeCell ref="NLR75:NLV75"/>
    <mergeCell ref="NLX75:NMB75"/>
    <mergeCell ref="NMD75:NMH75"/>
    <mergeCell ref="NMJ75:NMN75"/>
    <mergeCell ref="NMP75:NMT75"/>
    <mergeCell ref="NMV75:NMZ75"/>
    <mergeCell ref="NNB75:NNF75"/>
    <mergeCell ref="NNH75:NNL75"/>
    <mergeCell ref="NJV75:NJZ75"/>
    <mergeCell ref="NKB75:NKF75"/>
    <mergeCell ref="NKH75:NKL75"/>
    <mergeCell ref="NKN75:NKR75"/>
    <mergeCell ref="NKT75:NKX75"/>
    <mergeCell ref="NKZ75:NLD75"/>
    <mergeCell ref="NLF75:NLJ75"/>
    <mergeCell ref="NLL75:NLP75"/>
    <mergeCell ref="NHZ75:NID75"/>
    <mergeCell ref="NIF75:NIJ75"/>
    <mergeCell ref="NIL75:NIP75"/>
    <mergeCell ref="NIR75:NIV75"/>
    <mergeCell ref="NIX75:NJB75"/>
    <mergeCell ref="NJD75:NJH75"/>
    <mergeCell ref="NJJ75:NJN75"/>
    <mergeCell ref="NJP75:NJT75"/>
    <mergeCell ref="NGD75:NGH75"/>
    <mergeCell ref="NGJ75:NGN75"/>
    <mergeCell ref="NGP75:NGT75"/>
    <mergeCell ref="NGV75:NGZ75"/>
    <mergeCell ref="NHB75:NHF75"/>
    <mergeCell ref="NHH75:NHL75"/>
    <mergeCell ref="NHN75:NHR75"/>
    <mergeCell ref="NHT75:NHX75"/>
    <mergeCell ref="NWT75:NWX75"/>
    <mergeCell ref="NWZ75:NXD75"/>
    <mergeCell ref="NXF75:NXJ75"/>
    <mergeCell ref="NXL75:NXP75"/>
    <mergeCell ref="NXR75:NXV75"/>
    <mergeCell ref="NXX75:NYB75"/>
    <mergeCell ref="NYD75:NYH75"/>
    <mergeCell ref="NYJ75:NYN75"/>
    <mergeCell ref="NUX75:NVB75"/>
    <mergeCell ref="NVD75:NVH75"/>
    <mergeCell ref="NVJ75:NVN75"/>
    <mergeCell ref="NVP75:NVT75"/>
    <mergeCell ref="NVV75:NVZ75"/>
    <mergeCell ref="NWB75:NWF75"/>
    <mergeCell ref="NWH75:NWL75"/>
    <mergeCell ref="NWN75:NWR75"/>
    <mergeCell ref="NTB75:NTF75"/>
    <mergeCell ref="NTH75:NTL75"/>
    <mergeCell ref="NTN75:NTR75"/>
    <mergeCell ref="NTT75:NTX75"/>
    <mergeCell ref="NTZ75:NUD75"/>
    <mergeCell ref="NUF75:NUJ75"/>
    <mergeCell ref="NUL75:NUP75"/>
    <mergeCell ref="NUR75:NUV75"/>
    <mergeCell ref="NRF75:NRJ75"/>
    <mergeCell ref="NRL75:NRP75"/>
    <mergeCell ref="NRR75:NRV75"/>
    <mergeCell ref="NRX75:NSB75"/>
    <mergeCell ref="NSD75:NSH75"/>
    <mergeCell ref="NSJ75:NSN75"/>
    <mergeCell ref="NSP75:NST75"/>
    <mergeCell ref="NSV75:NSZ75"/>
    <mergeCell ref="NPJ75:NPN75"/>
    <mergeCell ref="NPP75:NPT75"/>
    <mergeCell ref="NPV75:NPZ75"/>
    <mergeCell ref="NQB75:NQF75"/>
    <mergeCell ref="NQH75:NQL75"/>
    <mergeCell ref="NQN75:NQR75"/>
    <mergeCell ref="NQT75:NQX75"/>
    <mergeCell ref="NQZ75:NRD75"/>
    <mergeCell ref="OFZ75:OGD75"/>
    <mergeCell ref="OGF75:OGJ75"/>
    <mergeCell ref="OGL75:OGP75"/>
    <mergeCell ref="OGR75:OGV75"/>
    <mergeCell ref="OGX75:OHB75"/>
    <mergeCell ref="OHD75:OHH75"/>
    <mergeCell ref="OHJ75:OHN75"/>
    <mergeCell ref="OHP75:OHT75"/>
    <mergeCell ref="OED75:OEH75"/>
    <mergeCell ref="OEJ75:OEN75"/>
    <mergeCell ref="OEP75:OET75"/>
    <mergeCell ref="OEV75:OEZ75"/>
    <mergeCell ref="OFB75:OFF75"/>
    <mergeCell ref="OFH75:OFL75"/>
    <mergeCell ref="OFN75:OFR75"/>
    <mergeCell ref="OFT75:OFX75"/>
    <mergeCell ref="OCH75:OCL75"/>
    <mergeCell ref="OCN75:OCR75"/>
    <mergeCell ref="OCT75:OCX75"/>
    <mergeCell ref="OCZ75:ODD75"/>
    <mergeCell ref="ODF75:ODJ75"/>
    <mergeCell ref="ODL75:ODP75"/>
    <mergeCell ref="ODR75:ODV75"/>
    <mergeCell ref="ODX75:OEB75"/>
    <mergeCell ref="OAL75:OAP75"/>
    <mergeCell ref="OAR75:OAV75"/>
    <mergeCell ref="OAX75:OBB75"/>
    <mergeCell ref="OBD75:OBH75"/>
    <mergeCell ref="OBJ75:OBN75"/>
    <mergeCell ref="OBP75:OBT75"/>
    <mergeCell ref="OBV75:OBZ75"/>
    <mergeCell ref="OCB75:OCF75"/>
    <mergeCell ref="NYP75:NYT75"/>
    <mergeCell ref="NYV75:NYZ75"/>
    <mergeCell ref="NZB75:NZF75"/>
    <mergeCell ref="NZH75:NZL75"/>
    <mergeCell ref="NZN75:NZR75"/>
    <mergeCell ref="NZT75:NZX75"/>
    <mergeCell ref="NZZ75:OAD75"/>
    <mergeCell ref="OAF75:OAJ75"/>
    <mergeCell ref="OPF75:OPJ75"/>
    <mergeCell ref="OPL75:OPP75"/>
    <mergeCell ref="OPR75:OPV75"/>
    <mergeCell ref="OPX75:OQB75"/>
    <mergeCell ref="OQD75:OQH75"/>
    <mergeCell ref="OQJ75:OQN75"/>
    <mergeCell ref="OQP75:OQT75"/>
    <mergeCell ref="OQV75:OQZ75"/>
    <mergeCell ref="ONJ75:ONN75"/>
    <mergeCell ref="ONP75:ONT75"/>
    <mergeCell ref="ONV75:ONZ75"/>
    <mergeCell ref="OOB75:OOF75"/>
    <mergeCell ref="OOH75:OOL75"/>
    <mergeCell ref="OON75:OOR75"/>
    <mergeCell ref="OOT75:OOX75"/>
    <mergeCell ref="OOZ75:OPD75"/>
    <mergeCell ref="OLN75:OLR75"/>
    <mergeCell ref="OLT75:OLX75"/>
    <mergeCell ref="OLZ75:OMD75"/>
    <mergeCell ref="OMF75:OMJ75"/>
    <mergeCell ref="OML75:OMP75"/>
    <mergeCell ref="OMR75:OMV75"/>
    <mergeCell ref="OMX75:ONB75"/>
    <mergeCell ref="OND75:ONH75"/>
    <mergeCell ref="OJR75:OJV75"/>
    <mergeCell ref="OJX75:OKB75"/>
    <mergeCell ref="OKD75:OKH75"/>
    <mergeCell ref="OKJ75:OKN75"/>
    <mergeCell ref="OKP75:OKT75"/>
    <mergeCell ref="OKV75:OKZ75"/>
    <mergeCell ref="OLB75:OLF75"/>
    <mergeCell ref="OLH75:OLL75"/>
    <mergeCell ref="OHV75:OHZ75"/>
    <mergeCell ref="OIB75:OIF75"/>
    <mergeCell ref="OIH75:OIL75"/>
    <mergeCell ref="OIN75:OIR75"/>
    <mergeCell ref="OIT75:OIX75"/>
    <mergeCell ref="OIZ75:OJD75"/>
    <mergeCell ref="OJF75:OJJ75"/>
    <mergeCell ref="OJL75:OJP75"/>
    <mergeCell ref="OYL75:OYP75"/>
    <mergeCell ref="OYR75:OYV75"/>
    <mergeCell ref="OYX75:OZB75"/>
    <mergeCell ref="OZD75:OZH75"/>
    <mergeCell ref="OZJ75:OZN75"/>
    <mergeCell ref="OZP75:OZT75"/>
    <mergeCell ref="OZV75:OZZ75"/>
    <mergeCell ref="PAB75:PAF75"/>
    <mergeCell ref="OWP75:OWT75"/>
    <mergeCell ref="OWV75:OWZ75"/>
    <mergeCell ref="OXB75:OXF75"/>
    <mergeCell ref="OXH75:OXL75"/>
    <mergeCell ref="OXN75:OXR75"/>
    <mergeCell ref="OXT75:OXX75"/>
    <mergeCell ref="OXZ75:OYD75"/>
    <mergeCell ref="OYF75:OYJ75"/>
    <mergeCell ref="OUT75:OUX75"/>
    <mergeCell ref="OUZ75:OVD75"/>
    <mergeCell ref="OVF75:OVJ75"/>
    <mergeCell ref="OVL75:OVP75"/>
    <mergeCell ref="OVR75:OVV75"/>
    <mergeCell ref="OVX75:OWB75"/>
    <mergeCell ref="OWD75:OWH75"/>
    <mergeCell ref="OWJ75:OWN75"/>
    <mergeCell ref="OSX75:OTB75"/>
    <mergeCell ref="OTD75:OTH75"/>
    <mergeCell ref="OTJ75:OTN75"/>
    <mergeCell ref="OTP75:OTT75"/>
    <mergeCell ref="OTV75:OTZ75"/>
    <mergeCell ref="OUB75:OUF75"/>
    <mergeCell ref="OUH75:OUL75"/>
    <mergeCell ref="OUN75:OUR75"/>
    <mergeCell ref="ORB75:ORF75"/>
    <mergeCell ref="ORH75:ORL75"/>
    <mergeCell ref="ORN75:ORR75"/>
    <mergeCell ref="ORT75:ORX75"/>
    <mergeCell ref="ORZ75:OSD75"/>
    <mergeCell ref="OSF75:OSJ75"/>
    <mergeCell ref="OSL75:OSP75"/>
    <mergeCell ref="OSR75:OSV75"/>
    <mergeCell ref="PHR75:PHV75"/>
    <mergeCell ref="PHX75:PIB75"/>
    <mergeCell ref="PID75:PIH75"/>
    <mergeCell ref="PIJ75:PIN75"/>
    <mergeCell ref="PIP75:PIT75"/>
    <mergeCell ref="PIV75:PIZ75"/>
    <mergeCell ref="PJB75:PJF75"/>
    <mergeCell ref="PJH75:PJL75"/>
    <mergeCell ref="PFV75:PFZ75"/>
    <mergeCell ref="PGB75:PGF75"/>
    <mergeCell ref="PGH75:PGL75"/>
    <mergeCell ref="PGN75:PGR75"/>
    <mergeCell ref="PGT75:PGX75"/>
    <mergeCell ref="PGZ75:PHD75"/>
    <mergeCell ref="PHF75:PHJ75"/>
    <mergeCell ref="PHL75:PHP75"/>
    <mergeCell ref="PDZ75:PED75"/>
    <mergeCell ref="PEF75:PEJ75"/>
    <mergeCell ref="PEL75:PEP75"/>
    <mergeCell ref="PER75:PEV75"/>
    <mergeCell ref="PEX75:PFB75"/>
    <mergeCell ref="PFD75:PFH75"/>
    <mergeCell ref="PFJ75:PFN75"/>
    <mergeCell ref="PFP75:PFT75"/>
    <mergeCell ref="PCD75:PCH75"/>
    <mergeCell ref="PCJ75:PCN75"/>
    <mergeCell ref="PCP75:PCT75"/>
    <mergeCell ref="PCV75:PCZ75"/>
    <mergeCell ref="PDB75:PDF75"/>
    <mergeCell ref="PDH75:PDL75"/>
    <mergeCell ref="PDN75:PDR75"/>
    <mergeCell ref="PDT75:PDX75"/>
    <mergeCell ref="PAH75:PAL75"/>
    <mergeCell ref="PAN75:PAR75"/>
    <mergeCell ref="PAT75:PAX75"/>
    <mergeCell ref="PAZ75:PBD75"/>
    <mergeCell ref="PBF75:PBJ75"/>
    <mergeCell ref="PBL75:PBP75"/>
    <mergeCell ref="PBR75:PBV75"/>
    <mergeCell ref="PBX75:PCB75"/>
    <mergeCell ref="PQX75:PRB75"/>
    <mergeCell ref="PRD75:PRH75"/>
    <mergeCell ref="PRJ75:PRN75"/>
    <mergeCell ref="PRP75:PRT75"/>
    <mergeCell ref="PRV75:PRZ75"/>
    <mergeCell ref="PSB75:PSF75"/>
    <mergeCell ref="PSH75:PSL75"/>
    <mergeCell ref="PSN75:PSR75"/>
    <mergeCell ref="PPB75:PPF75"/>
    <mergeCell ref="PPH75:PPL75"/>
    <mergeCell ref="PPN75:PPR75"/>
    <mergeCell ref="PPT75:PPX75"/>
    <mergeCell ref="PPZ75:PQD75"/>
    <mergeCell ref="PQF75:PQJ75"/>
    <mergeCell ref="PQL75:PQP75"/>
    <mergeCell ref="PQR75:PQV75"/>
    <mergeCell ref="PNF75:PNJ75"/>
    <mergeCell ref="PNL75:PNP75"/>
    <mergeCell ref="PNR75:PNV75"/>
    <mergeCell ref="PNX75:POB75"/>
    <mergeCell ref="POD75:POH75"/>
    <mergeCell ref="POJ75:PON75"/>
    <mergeCell ref="POP75:POT75"/>
    <mergeCell ref="POV75:POZ75"/>
    <mergeCell ref="PLJ75:PLN75"/>
    <mergeCell ref="PLP75:PLT75"/>
    <mergeCell ref="PLV75:PLZ75"/>
    <mergeCell ref="PMB75:PMF75"/>
    <mergeCell ref="PMH75:PML75"/>
    <mergeCell ref="PMN75:PMR75"/>
    <mergeCell ref="PMT75:PMX75"/>
    <mergeCell ref="PMZ75:PND75"/>
    <mergeCell ref="PJN75:PJR75"/>
    <mergeCell ref="PJT75:PJX75"/>
    <mergeCell ref="PJZ75:PKD75"/>
    <mergeCell ref="PKF75:PKJ75"/>
    <mergeCell ref="PKL75:PKP75"/>
    <mergeCell ref="PKR75:PKV75"/>
    <mergeCell ref="PKX75:PLB75"/>
    <mergeCell ref="PLD75:PLH75"/>
    <mergeCell ref="QAD75:QAH75"/>
    <mergeCell ref="QAJ75:QAN75"/>
    <mergeCell ref="QAP75:QAT75"/>
    <mergeCell ref="QAV75:QAZ75"/>
    <mergeCell ref="QBB75:QBF75"/>
    <mergeCell ref="QBH75:QBL75"/>
    <mergeCell ref="QBN75:QBR75"/>
    <mergeCell ref="QBT75:QBX75"/>
    <mergeCell ref="PYH75:PYL75"/>
    <mergeCell ref="PYN75:PYR75"/>
    <mergeCell ref="PYT75:PYX75"/>
    <mergeCell ref="PYZ75:PZD75"/>
    <mergeCell ref="PZF75:PZJ75"/>
    <mergeCell ref="PZL75:PZP75"/>
    <mergeCell ref="PZR75:PZV75"/>
    <mergeCell ref="PZX75:QAB75"/>
    <mergeCell ref="PWL75:PWP75"/>
    <mergeCell ref="PWR75:PWV75"/>
    <mergeCell ref="PWX75:PXB75"/>
    <mergeCell ref="PXD75:PXH75"/>
    <mergeCell ref="PXJ75:PXN75"/>
    <mergeCell ref="PXP75:PXT75"/>
    <mergeCell ref="PXV75:PXZ75"/>
    <mergeCell ref="PYB75:PYF75"/>
    <mergeCell ref="PUP75:PUT75"/>
    <mergeCell ref="PUV75:PUZ75"/>
    <mergeCell ref="PVB75:PVF75"/>
    <mergeCell ref="PVH75:PVL75"/>
    <mergeCell ref="PVN75:PVR75"/>
    <mergeCell ref="PVT75:PVX75"/>
    <mergeCell ref="PVZ75:PWD75"/>
    <mergeCell ref="PWF75:PWJ75"/>
    <mergeCell ref="PST75:PSX75"/>
    <mergeCell ref="PSZ75:PTD75"/>
    <mergeCell ref="PTF75:PTJ75"/>
    <mergeCell ref="PTL75:PTP75"/>
    <mergeCell ref="PTR75:PTV75"/>
    <mergeCell ref="PTX75:PUB75"/>
    <mergeCell ref="PUD75:PUH75"/>
    <mergeCell ref="PUJ75:PUN75"/>
    <mergeCell ref="QJJ75:QJN75"/>
    <mergeCell ref="QJP75:QJT75"/>
    <mergeCell ref="QJV75:QJZ75"/>
    <mergeCell ref="QKB75:QKF75"/>
    <mergeCell ref="QKH75:QKL75"/>
    <mergeCell ref="QKN75:QKR75"/>
    <mergeCell ref="QKT75:QKX75"/>
    <mergeCell ref="QKZ75:QLD75"/>
    <mergeCell ref="QHN75:QHR75"/>
    <mergeCell ref="QHT75:QHX75"/>
    <mergeCell ref="QHZ75:QID75"/>
    <mergeCell ref="QIF75:QIJ75"/>
    <mergeCell ref="QIL75:QIP75"/>
    <mergeCell ref="QIR75:QIV75"/>
    <mergeCell ref="QIX75:QJB75"/>
    <mergeCell ref="QJD75:QJH75"/>
    <mergeCell ref="QFR75:QFV75"/>
    <mergeCell ref="QFX75:QGB75"/>
    <mergeCell ref="QGD75:QGH75"/>
    <mergeCell ref="QGJ75:QGN75"/>
    <mergeCell ref="QGP75:QGT75"/>
    <mergeCell ref="QGV75:QGZ75"/>
    <mergeCell ref="QHB75:QHF75"/>
    <mergeCell ref="QHH75:QHL75"/>
    <mergeCell ref="QDV75:QDZ75"/>
    <mergeCell ref="QEB75:QEF75"/>
    <mergeCell ref="QEH75:QEL75"/>
    <mergeCell ref="QEN75:QER75"/>
    <mergeCell ref="QET75:QEX75"/>
    <mergeCell ref="QEZ75:QFD75"/>
    <mergeCell ref="QFF75:QFJ75"/>
    <mergeCell ref="QFL75:QFP75"/>
    <mergeCell ref="QBZ75:QCD75"/>
    <mergeCell ref="QCF75:QCJ75"/>
    <mergeCell ref="QCL75:QCP75"/>
    <mergeCell ref="QCR75:QCV75"/>
    <mergeCell ref="QCX75:QDB75"/>
    <mergeCell ref="QDD75:QDH75"/>
    <mergeCell ref="QDJ75:QDN75"/>
    <mergeCell ref="QDP75:QDT75"/>
    <mergeCell ref="QSP75:QST75"/>
    <mergeCell ref="QSV75:QSZ75"/>
    <mergeCell ref="QTB75:QTF75"/>
    <mergeCell ref="QTH75:QTL75"/>
    <mergeCell ref="QTN75:QTR75"/>
    <mergeCell ref="QTT75:QTX75"/>
    <mergeCell ref="QTZ75:QUD75"/>
    <mergeCell ref="QUF75:QUJ75"/>
    <mergeCell ref="QQT75:QQX75"/>
    <mergeCell ref="QQZ75:QRD75"/>
    <mergeCell ref="QRF75:QRJ75"/>
    <mergeCell ref="QRL75:QRP75"/>
    <mergeCell ref="QRR75:QRV75"/>
    <mergeCell ref="QRX75:QSB75"/>
    <mergeCell ref="QSD75:QSH75"/>
    <mergeCell ref="QSJ75:QSN75"/>
    <mergeCell ref="QOX75:QPB75"/>
    <mergeCell ref="QPD75:QPH75"/>
    <mergeCell ref="QPJ75:QPN75"/>
    <mergeCell ref="QPP75:QPT75"/>
    <mergeCell ref="QPV75:QPZ75"/>
    <mergeCell ref="QQB75:QQF75"/>
    <mergeCell ref="QQH75:QQL75"/>
    <mergeCell ref="QQN75:QQR75"/>
    <mergeCell ref="QNB75:QNF75"/>
    <mergeCell ref="QNH75:QNL75"/>
    <mergeCell ref="QNN75:QNR75"/>
    <mergeCell ref="QNT75:QNX75"/>
    <mergeCell ref="QNZ75:QOD75"/>
    <mergeCell ref="QOF75:QOJ75"/>
    <mergeCell ref="QOL75:QOP75"/>
    <mergeCell ref="QOR75:QOV75"/>
    <mergeCell ref="QLF75:QLJ75"/>
    <mergeCell ref="QLL75:QLP75"/>
    <mergeCell ref="QLR75:QLV75"/>
    <mergeCell ref="QLX75:QMB75"/>
    <mergeCell ref="QMD75:QMH75"/>
    <mergeCell ref="QMJ75:QMN75"/>
    <mergeCell ref="QMP75:QMT75"/>
    <mergeCell ref="QMV75:QMZ75"/>
    <mergeCell ref="RBV75:RBZ75"/>
    <mergeCell ref="RCB75:RCF75"/>
    <mergeCell ref="RCH75:RCL75"/>
    <mergeCell ref="RCN75:RCR75"/>
    <mergeCell ref="RCT75:RCX75"/>
    <mergeCell ref="RCZ75:RDD75"/>
    <mergeCell ref="RDF75:RDJ75"/>
    <mergeCell ref="RDL75:RDP75"/>
    <mergeCell ref="QZZ75:RAD75"/>
    <mergeCell ref="RAF75:RAJ75"/>
    <mergeCell ref="RAL75:RAP75"/>
    <mergeCell ref="RAR75:RAV75"/>
    <mergeCell ref="RAX75:RBB75"/>
    <mergeCell ref="RBD75:RBH75"/>
    <mergeCell ref="RBJ75:RBN75"/>
    <mergeCell ref="RBP75:RBT75"/>
    <mergeCell ref="QYD75:QYH75"/>
    <mergeCell ref="QYJ75:QYN75"/>
    <mergeCell ref="QYP75:QYT75"/>
    <mergeCell ref="QYV75:QYZ75"/>
    <mergeCell ref="QZB75:QZF75"/>
    <mergeCell ref="QZH75:QZL75"/>
    <mergeCell ref="QZN75:QZR75"/>
    <mergeCell ref="QZT75:QZX75"/>
    <mergeCell ref="QWH75:QWL75"/>
    <mergeCell ref="QWN75:QWR75"/>
    <mergeCell ref="QWT75:QWX75"/>
    <mergeCell ref="QWZ75:QXD75"/>
    <mergeCell ref="QXF75:QXJ75"/>
    <mergeCell ref="QXL75:QXP75"/>
    <mergeCell ref="QXR75:QXV75"/>
    <mergeCell ref="QXX75:QYB75"/>
    <mergeCell ref="QUL75:QUP75"/>
    <mergeCell ref="QUR75:QUV75"/>
    <mergeCell ref="QUX75:QVB75"/>
    <mergeCell ref="QVD75:QVH75"/>
    <mergeCell ref="QVJ75:QVN75"/>
    <mergeCell ref="QVP75:QVT75"/>
    <mergeCell ref="QVV75:QVZ75"/>
    <mergeCell ref="QWB75:QWF75"/>
    <mergeCell ref="RLB75:RLF75"/>
    <mergeCell ref="RLH75:RLL75"/>
    <mergeCell ref="RLN75:RLR75"/>
    <mergeCell ref="RLT75:RLX75"/>
    <mergeCell ref="RLZ75:RMD75"/>
    <mergeCell ref="RMF75:RMJ75"/>
    <mergeCell ref="RML75:RMP75"/>
    <mergeCell ref="RMR75:RMV75"/>
    <mergeCell ref="RJF75:RJJ75"/>
    <mergeCell ref="RJL75:RJP75"/>
    <mergeCell ref="RJR75:RJV75"/>
    <mergeCell ref="RJX75:RKB75"/>
    <mergeCell ref="RKD75:RKH75"/>
    <mergeCell ref="RKJ75:RKN75"/>
    <mergeCell ref="RKP75:RKT75"/>
    <mergeCell ref="RKV75:RKZ75"/>
    <mergeCell ref="RHJ75:RHN75"/>
    <mergeCell ref="RHP75:RHT75"/>
    <mergeCell ref="RHV75:RHZ75"/>
    <mergeCell ref="RIB75:RIF75"/>
    <mergeCell ref="RIH75:RIL75"/>
    <mergeCell ref="RIN75:RIR75"/>
    <mergeCell ref="RIT75:RIX75"/>
    <mergeCell ref="RIZ75:RJD75"/>
    <mergeCell ref="RFN75:RFR75"/>
    <mergeCell ref="RFT75:RFX75"/>
    <mergeCell ref="RFZ75:RGD75"/>
    <mergeCell ref="RGF75:RGJ75"/>
    <mergeCell ref="RGL75:RGP75"/>
    <mergeCell ref="RGR75:RGV75"/>
    <mergeCell ref="RGX75:RHB75"/>
    <mergeCell ref="RHD75:RHH75"/>
    <mergeCell ref="RDR75:RDV75"/>
    <mergeCell ref="RDX75:REB75"/>
    <mergeCell ref="RED75:REH75"/>
    <mergeCell ref="REJ75:REN75"/>
    <mergeCell ref="REP75:RET75"/>
    <mergeCell ref="REV75:REZ75"/>
    <mergeCell ref="RFB75:RFF75"/>
    <mergeCell ref="RFH75:RFL75"/>
    <mergeCell ref="RUH75:RUL75"/>
    <mergeCell ref="RUN75:RUR75"/>
    <mergeCell ref="RUT75:RUX75"/>
    <mergeCell ref="RUZ75:RVD75"/>
    <mergeCell ref="RVF75:RVJ75"/>
    <mergeCell ref="RVL75:RVP75"/>
    <mergeCell ref="RVR75:RVV75"/>
    <mergeCell ref="RVX75:RWB75"/>
    <mergeCell ref="RSL75:RSP75"/>
    <mergeCell ref="RSR75:RSV75"/>
    <mergeCell ref="RSX75:RTB75"/>
    <mergeCell ref="RTD75:RTH75"/>
    <mergeCell ref="RTJ75:RTN75"/>
    <mergeCell ref="RTP75:RTT75"/>
    <mergeCell ref="RTV75:RTZ75"/>
    <mergeCell ref="RUB75:RUF75"/>
    <mergeCell ref="RQP75:RQT75"/>
    <mergeCell ref="RQV75:RQZ75"/>
    <mergeCell ref="RRB75:RRF75"/>
    <mergeCell ref="RRH75:RRL75"/>
    <mergeCell ref="RRN75:RRR75"/>
    <mergeCell ref="RRT75:RRX75"/>
    <mergeCell ref="RRZ75:RSD75"/>
    <mergeCell ref="RSF75:RSJ75"/>
    <mergeCell ref="ROT75:ROX75"/>
    <mergeCell ref="ROZ75:RPD75"/>
    <mergeCell ref="RPF75:RPJ75"/>
    <mergeCell ref="RPL75:RPP75"/>
    <mergeCell ref="RPR75:RPV75"/>
    <mergeCell ref="RPX75:RQB75"/>
    <mergeCell ref="RQD75:RQH75"/>
    <mergeCell ref="RQJ75:RQN75"/>
    <mergeCell ref="RMX75:RNB75"/>
    <mergeCell ref="RND75:RNH75"/>
    <mergeCell ref="RNJ75:RNN75"/>
    <mergeCell ref="RNP75:RNT75"/>
    <mergeCell ref="RNV75:RNZ75"/>
    <mergeCell ref="ROB75:ROF75"/>
    <mergeCell ref="ROH75:ROL75"/>
    <mergeCell ref="RON75:ROR75"/>
    <mergeCell ref="SDN75:SDR75"/>
    <mergeCell ref="SDT75:SDX75"/>
    <mergeCell ref="SDZ75:SED75"/>
    <mergeCell ref="SEF75:SEJ75"/>
    <mergeCell ref="SEL75:SEP75"/>
    <mergeCell ref="SER75:SEV75"/>
    <mergeCell ref="SEX75:SFB75"/>
    <mergeCell ref="SFD75:SFH75"/>
    <mergeCell ref="SBR75:SBV75"/>
    <mergeCell ref="SBX75:SCB75"/>
    <mergeCell ref="SCD75:SCH75"/>
    <mergeCell ref="SCJ75:SCN75"/>
    <mergeCell ref="SCP75:SCT75"/>
    <mergeCell ref="SCV75:SCZ75"/>
    <mergeCell ref="SDB75:SDF75"/>
    <mergeCell ref="SDH75:SDL75"/>
    <mergeCell ref="RZV75:RZZ75"/>
    <mergeCell ref="SAB75:SAF75"/>
    <mergeCell ref="SAH75:SAL75"/>
    <mergeCell ref="SAN75:SAR75"/>
    <mergeCell ref="SAT75:SAX75"/>
    <mergeCell ref="SAZ75:SBD75"/>
    <mergeCell ref="SBF75:SBJ75"/>
    <mergeCell ref="SBL75:SBP75"/>
    <mergeCell ref="RXZ75:RYD75"/>
    <mergeCell ref="RYF75:RYJ75"/>
    <mergeCell ref="RYL75:RYP75"/>
    <mergeCell ref="RYR75:RYV75"/>
    <mergeCell ref="RYX75:RZB75"/>
    <mergeCell ref="RZD75:RZH75"/>
    <mergeCell ref="RZJ75:RZN75"/>
    <mergeCell ref="RZP75:RZT75"/>
    <mergeCell ref="RWD75:RWH75"/>
    <mergeCell ref="RWJ75:RWN75"/>
    <mergeCell ref="RWP75:RWT75"/>
    <mergeCell ref="RWV75:RWZ75"/>
    <mergeCell ref="RXB75:RXF75"/>
    <mergeCell ref="RXH75:RXL75"/>
    <mergeCell ref="RXN75:RXR75"/>
    <mergeCell ref="RXT75:RXX75"/>
    <mergeCell ref="SMT75:SMX75"/>
    <mergeCell ref="SMZ75:SND75"/>
    <mergeCell ref="SNF75:SNJ75"/>
    <mergeCell ref="SNL75:SNP75"/>
    <mergeCell ref="SNR75:SNV75"/>
    <mergeCell ref="SNX75:SOB75"/>
    <mergeCell ref="SOD75:SOH75"/>
    <mergeCell ref="SOJ75:SON75"/>
    <mergeCell ref="SKX75:SLB75"/>
    <mergeCell ref="SLD75:SLH75"/>
    <mergeCell ref="SLJ75:SLN75"/>
    <mergeCell ref="SLP75:SLT75"/>
    <mergeCell ref="SLV75:SLZ75"/>
    <mergeCell ref="SMB75:SMF75"/>
    <mergeCell ref="SMH75:SML75"/>
    <mergeCell ref="SMN75:SMR75"/>
    <mergeCell ref="SJB75:SJF75"/>
    <mergeCell ref="SJH75:SJL75"/>
    <mergeCell ref="SJN75:SJR75"/>
    <mergeCell ref="SJT75:SJX75"/>
    <mergeCell ref="SJZ75:SKD75"/>
    <mergeCell ref="SKF75:SKJ75"/>
    <mergeCell ref="SKL75:SKP75"/>
    <mergeCell ref="SKR75:SKV75"/>
    <mergeCell ref="SHF75:SHJ75"/>
    <mergeCell ref="SHL75:SHP75"/>
    <mergeCell ref="SHR75:SHV75"/>
    <mergeCell ref="SHX75:SIB75"/>
    <mergeCell ref="SID75:SIH75"/>
    <mergeCell ref="SIJ75:SIN75"/>
    <mergeCell ref="SIP75:SIT75"/>
    <mergeCell ref="SIV75:SIZ75"/>
    <mergeCell ref="SFJ75:SFN75"/>
    <mergeCell ref="SFP75:SFT75"/>
    <mergeCell ref="SFV75:SFZ75"/>
    <mergeCell ref="SGB75:SGF75"/>
    <mergeCell ref="SGH75:SGL75"/>
    <mergeCell ref="SGN75:SGR75"/>
    <mergeCell ref="SGT75:SGX75"/>
    <mergeCell ref="SGZ75:SHD75"/>
    <mergeCell ref="SVZ75:SWD75"/>
    <mergeCell ref="SWF75:SWJ75"/>
    <mergeCell ref="SWL75:SWP75"/>
    <mergeCell ref="SWR75:SWV75"/>
    <mergeCell ref="SWX75:SXB75"/>
    <mergeCell ref="SXD75:SXH75"/>
    <mergeCell ref="SXJ75:SXN75"/>
    <mergeCell ref="SXP75:SXT75"/>
    <mergeCell ref="SUD75:SUH75"/>
    <mergeCell ref="SUJ75:SUN75"/>
    <mergeCell ref="SUP75:SUT75"/>
    <mergeCell ref="SUV75:SUZ75"/>
    <mergeCell ref="SVB75:SVF75"/>
    <mergeCell ref="SVH75:SVL75"/>
    <mergeCell ref="SVN75:SVR75"/>
    <mergeCell ref="SVT75:SVX75"/>
    <mergeCell ref="SSH75:SSL75"/>
    <mergeCell ref="SSN75:SSR75"/>
    <mergeCell ref="SST75:SSX75"/>
    <mergeCell ref="SSZ75:STD75"/>
    <mergeCell ref="STF75:STJ75"/>
    <mergeCell ref="STL75:STP75"/>
    <mergeCell ref="STR75:STV75"/>
    <mergeCell ref="STX75:SUB75"/>
    <mergeCell ref="SQL75:SQP75"/>
    <mergeCell ref="SQR75:SQV75"/>
    <mergeCell ref="SQX75:SRB75"/>
    <mergeCell ref="SRD75:SRH75"/>
    <mergeCell ref="SRJ75:SRN75"/>
    <mergeCell ref="SRP75:SRT75"/>
    <mergeCell ref="SRV75:SRZ75"/>
    <mergeCell ref="SSB75:SSF75"/>
    <mergeCell ref="SOP75:SOT75"/>
    <mergeCell ref="SOV75:SOZ75"/>
    <mergeCell ref="SPB75:SPF75"/>
    <mergeCell ref="SPH75:SPL75"/>
    <mergeCell ref="SPN75:SPR75"/>
    <mergeCell ref="SPT75:SPX75"/>
    <mergeCell ref="SPZ75:SQD75"/>
    <mergeCell ref="SQF75:SQJ75"/>
    <mergeCell ref="TFF75:TFJ75"/>
    <mergeCell ref="TFL75:TFP75"/>
    <mergeCell ref="TFR75:TFV75"/>
    <mergeCell ref="TFX75:TGB75"/>
    <mergeCell ref="TGD75:TGH75"/>
    <mergeCell ref="TGJ75:TGN75"/>
    <mergeCell ref="TGP75:TGT75"/>
    <mergeCell ref="TGV75:TGZ75"/>
    <mergeCell ref="TDJ75:TDN75"/>
    <mergeCell ref="TDP75:TDT75"/>
    <mergeCell ref="TDV75:TDZ75"/>
    <mergeCell ref="TEB75:TEF75"/>
    <mergeCell ref="TEH75:TEL75"/>
    <mergeCell ref="TEN75:TER75"/>
    <mergeCell ref="TET75:TEX75"/>
    <mergeCell ref="TEZ75:TFD75"/>
    <mergeCell ref="TBN75:TBR75"/>
    <mergeCell ref="TBT75:TBX75"/>
    <mergeCell ref="TBZ75:TCD75"/>
    <mergeCell ref="TCF75:TCJ75"/>
    <mergeCell ref="TCL75:TCP75"/>
    <mergeCell ref="TCR75:TCV75"/>
    <mergeCell ref="TCX75:TDB75"/>
    <mergeCell ref="TDD75:TDH75"/>
    <mergeCell ref="SZR75:SZV75"/>
    <mergeCell ref="SZX75:TAB75"/>
    <mergeCell ref="TAD75:TAH75"/>
    <mergeCell ref="TAJ75:TAN75"/>
    <mergeCell ref="TAP75:TAT75"/>
    <mergeCell ref="TAV75:TAZ75"/>
    <mergeCell ref="TBB75:TBF75"/>
    <mergeCell ref="TBH75:TBL75"/>
    <mergeCell ref="SXV75:SXZ75"/>
    <mergeCell ref="SYB75:SYF75"/>
    <mergeCell ref="SYH75:SYL75"/>
    <mergeCell ref="SYN75:SYR75"/>
    <mergeCell ref="SYT75:SYX75"/>
    <mergeCell ref="SYZ75:SZD75"/>
    <mergeCell ref="SZF75:SZJ75"/>
    <mergeCell ref="SZL75:SZP75"/>
    <mergeCell ref="TOL75:TOP75"/>
    <mergeCell ref="TOR75:TOV75"/>
    <mergeCell ref="TOX75:TPB75"/>
    <mergeCell ref="TPD75:TPH75"/>
    <mergeCell ref="TPJ75:TPN75"/>
    <mergeCell ref="TPP75:TPT75"/>
    <mergeCell ref="TPV75:TPZ75"/>
    <mergeCell ref="TQB75:TQF75"/>
    <mergeCell ref="TMP75:TMT75"/>
    <mergeCell ref="TMV75:TMZ75"/>
    <mergeCell ref="TNB75:TNF75"/>
    <mergeCell ref="TNH75:TNL75"/>
    <mergeCell ref="TNN75:TNR75"/>
    <mergeCell ref="TNT75:TNX75"/>
    <mergeCell ref="TNZ75:TOD75"/>
    <mergeCell ref="TOF75:TOJ75"/>
    <mergeCell ref="TKT75:TKX75"/>
    <mergeCell ref="TKZ75:TLD75"/>
    <mergeCell ref="TLF75:TLJ75"/>
    <mergeCell ref="TLL75:TLP75"/>
    <mergeCell ref="TLR75:TLV75"/>
    <mergeCell ref="TLX75:TMB75"/>
    <mergeCell ref="TMD75:TMH75"/>
    <mergeCell ref="TMJ75:TMN75"/>
    <mergeCell ref="TIX75:TJB75"/>
    <mergeCell ref="TJD75:TJH75"/>
    <mergeCell ref="TJJ75:TJN75"/>
    <mergeCell ref="TJP75:TJT75"/>
    <mergeCell ref="TJV75:TJZ75"/>
    <mergeCell ref="TKB75:TKF75"/>
    <mergeCell ref="TKH75:TKL75"/>
    <mergeCell ref="TKN75:TKR75"/>
    <mergeCell ref="THB75:THF75"/>
    <mergeCell ref="THH75:THL75"/>
    <mergeCell ref="THN75:THR75"/>
    <mergeCell ref="THT75:THX75"/>
    <mergeCell ref="THZ75:TID75"/>
    <mergeCell ref="TIF75:TIJ75"/>
    <mergeCell ref="TIL75:TIP75"/>
    <mergeCell ref="TIR75:TIV75"/>
    <mergeCell ref="TXR75:TXV75"/>
    <mergeCell ref="TXX75:TYB75"/>
    <mergeCell ref="TYD75:TYH75"/>
    <mergeCell ref="TYJ75:TYN75"/>
    <mergeCell ref="TYP75:TYT75"/>
    <mergeCell ref="TYV75:TYZ75"/>
    <mergeCell ref="TZB75:TZF75"/>
    <mergeCell ref="TZH75:TZL75"/>
    <mergeCell ref="TVV75:TVZ75"/>
    <mergeCell ref="TWB75:TWF75"/>
    <mergeCell ref="TWH75:TWL75"/>
    <mergeCell ref="TWN75:TWR75"/>
    <mergeCell ref="TWT75:TWX75"/>
    <mergeCell ref="TWZ75:TXD75"/>
    <mergeCell ref="TXF75:TXJ75"/>
    <mergeCell ref="TXL75:TXP75"/>
    <mergeCell ref="TTZ75:TUD75"/>
    <mergeCell ref="TUF75:TUJ75"/>
    <mergeCell ref="TUL75:TUP75"/>
    <mergeCell ref="TUR75:TUV75"/>
    <mergeCell ref="TUX75:TVB75"/>
    <mergeCell ref="TVD75:TVH75"/>
    <mergeCell ref="TVJ75:TVN75"/>
    <mergeCell ref="TVP75:TVT75"/>
    <mergeCell ref="TSD75:TSH75"/>
    <mergeCell ref="TSJ75:TSN75"/>
    <mergeCell ref="TSP75:TST75"/>
    <mergeCell ref="TSV75:TSZ75"/>
    <mergeCell ref="TTB75:TTF75"/>
    <mergeCell ref="TTH75:TTL75"/>
    <mergeCell ref="TTN75:TTR75"/>
    <mergeCell ref="TTT75:TTX75"/>
    <mergeCell ref="TQH75:TQL75"/>
    <mergeCell ref="TQN75:TQR75"/>
    <mergeCell ref="TQT75:TQX75"/>
    <mergeCell ref="TQZ75:TRD75"/>
    <mergeCell ref="TRF75:TRJ75"/>
    <mergeCell ref="TRL75:TRP75"/>
    <mergeCell ref="TRR75:TRV75"/>
    <mergeCell ref="TRX75:TSB75"/>
    <mergeCell ref="UGX75:UHB75"/>
    <mergeCell ref="UHD75:UHH75"/>
    <mergeCell ref="UHJ75:UHN75"/>
    <mergeCell ref="UHP75:UHT75"/>
    <mergeCell ref="UHV75:UHZ75"/>
    <mergeCell ref="UIB75:UIF75"/>
    <mergeCell ref="UIH75:UIL75"/>
    <mergeCell ref="UIN75:UIR75"/>
    <mergeCell ref="UFB75:UFF75"/>
    <mergeCell ref="UFH75:UFL75"/>
    <mergeCell ref="UFN75:UFR75"/>
    <mergeCell ref="UFT75:UFX75"/>
    <mergeCell ref="UFZ75:UGD75"/>
    <mergeCell ref="UGF75:UGJ75"/>
    <mergeCell ref="UGL75:UGP75"/>
    <mergeCell ref="UGR75:UGV75"/>
    <mergeCell ref="UDF75:UDJ75"/>
    <mergeCell ref="UDL75:UDP75"/>
    <mergeCell ref="UDR75:UDV75"/>
    <mergeCell ref="UDX75:UEB75"/>
    <mergeCell ref="UED75:UEH75"/>
    <mergeCell ref="UEJ75:UEN75"/>
    <mergeCell ref="UEP75:UET75"/>
    <mergeCell ref="UEV75:UEZ75"/>
    <mergeCell ref="UBJ75:UBN75"/>
    <mergeCell ref="UBP75:UBT75"/>
    <mergeCell ref="UBV75:UBZ75"/>
    <mergeCell ref="UCB75:UCF75"/>
    <mergeCell ref="UCH75:UCL75"/>
    <mergeCell ref="UCN75:UCR75"/>
    <mergeCell ref="UCT75:UCX75"/>
    <mergeCell ref="UCZ75:UDD75"/>
    <mergeCell ref="TZN75:TZR75"/>
    <mergeCell ref="TZT75:TZX75"/>
    <mergeCell ref="TZZ75:UAD75"/>
    <mergeCell ref="UAF75:UAJ75"/>
    <mergeCell ref="UAL75:UAP75"/>
    <mergeCell ref="UAR75:UAV75"/>
    <mergeCell ref="UAX75:UBB75"/>
    <mergeCell ref="UBD75:UBH75"/>
    <mergeCell ref="UQD75:UQH75"/>
    <mergeCell ref="UQJ75:UQN75"/>
    <mergeCell ref="UQP75:UQT75"/>
    <mergeCell ref="UQV75:UQZ75"/>
    <mergeCell ref="URB75:URF75"/>
    <mergeCell ref="URH75:URL75"/>
    <mergeCell ref="URN75:URR75"/>
    <mergeCell ref="URT75:URX75"/>
    <mergeCell ref="UOH75:UOL75"/>
    <mergeCell ref="UON75:UOR75"/>
    <mergeCell ref="UOT75:UOX75"/>
    <mergeCell ref="UOZ75:UPD75"/>
    <mergeCell ref="UPF75:UPJ75"/>
    <mergeCell ref="UPL75:UPP75"/>
    <mergeCell ref="UPR75:UPV75"/>
    <mergeCell ref="UPX75:UQB75"/>
    <mergeCell ref="UML75:UMP75"/>
    <mergeCell ref="UMR75:UMV75"/>
    <mergeCell ref="UMX75:UNB75"/>
    <mergeCell ref="UND75:UNH75"/>
    <mergeCell ref="UNJ75:UNN75"/>
    <mergeCell ref="UNP75:UNT75"/>
    <mergeCell ref="UNV75:UNZ75"/>
    <mergeCell ref="UOB75:UOF75"/>
    <mergeCell ref="UKP75:UKT75"/>
    <mergeCell ref="UKV75:UKZ75"/>
    <mergeCell ref="ULB75:ULF75"/>
    <mergeCell ref="ULH75:ULL75"/>
    <mergeCell ref="ULN75:ULR75"/>
    <mergeCell ref="ULT75:ULX75"/>
    <mergeCell ref="ULZ75:UMD75"/>
    <mergeCell ref="UMF75:UMJ75"/>
    <mergeCell ref="UIT75:UIX75"/>
    <mergeCell ref="UIZ75:UJD75"/>
    <mergeCell ref="UJF75:UJJ75"/>
    <mergeCell ref="UJL75:UJP75"/>
    <mergeCell ref="UJR75:UJV75"/>
    <mergeCell ref="UJX75:UKB75"/>
    <mergeCell ref="UKD75:UKH75"/>
    <mergeCell ref="UKJ75:UKN75"/>
    <mergeCell ref="UZJ75:UZN75"/>
    <mergeCell ref="UZP75:UZT75"/>
    <mergeCell ref="UZV75:UZZ75"/>
    <mergeCell ref="VAB75:VAF75"/>
    <mergeCell ref="VAH75:VAL75"/>
    <mergeCell ref="VAN75:VAR75"/>
    <mergeCell ref="VAT75:VAX75"/>
    <mergeCell ref="VAZ75:VBD75"/>
    <mergeCell ref="UXN75:UXR75"/>
    <mergeCell ref="UXT75:UXX75"/>
    <mergeCell ref="UXZ75:UYD75"/>
    <mergeCell ref="UYF75:UYJ75"/>
    <mergeCell ref="UYL75:UYP75"/>
    <mergeCell ref="UYR75:UYV75"/>
    <mergeCell ref="UYX75:UZB75"/>
    <mergeCell ref="UZD75:UZH75"/>
    <mergeCell ref="UVR75:UVV75"/>
    <mergeCell ref="UVX75:UWB75"/>
    <mergeCell ref="UWD75:UWH75"/>
    <mergeCell ref="UWJ75:UWN75"/>
    <mergeCell ref="UWP75:UWT75"/>
    <mergeCell ref="UWV75:UWZ75"/>
    <mergeCell ref="UXB75:UXF75"/>
    <mergeCell ref="UXH75:UXL75"/>
    <mergeCell ref="UTV75:UTZ75"/>
    <mergeCell ref="UUB75:UUF75"/>
    <mergeCell ref="UUH75:UUL75"/>
    <mergeCell ref="UUN75:UUR75"/>
    <mergeCell ref="UUT75:UUX75"/>
    <mergeCell ref="UUZ75:UVD75"/>
    <mergeCell ref="UVF75:UVJ75"/>
    <mergeCell ref="UVL75:UVP75"/>
    <mergeCell ref="URZ75:USD75"/>
    <mergeCell ref="USF75:USJ75"/>
    <mergeCell ref="USL75:USP75"/>
    <mergeCell ref="USR75:USV75"/>
    <mergeCell ref="USX75:UTB75"/>
    <mergeCell ref="UTD75:UTH75"/>
    <mergeCell ref="UTJ75:UTN75"/>
    <mergeCell ref="UTP75:UTT75"/>
    <mergeCell ref="VIP75:VIT75"/>
    <mergeCell ref="VIV75:VIZ75"/>
    <mergeCell ref="VJB75:VJF75"/>
    <mergeCell ref="VJH75:VJL75"/>
    <mergeCell ref="VJN75:VJR75"/>
    <mergeCell ref="VJT75:VJX75"/>
    <mergeCell ref="VJZ75:VKD75"/>
    <mergeCell ref="VKF75:VKJ75"/>
    <mergeCell ref="VGT75:VGX75"/>
    <mergeCell ref="VGZ75:VHD75"/>
    <mergeCell ref="VHF75:VHJ75"/>
    <mergeCell ref="VHL75:VHP75"/>
    <mergeCell ref="VHR75:VHV75"/>
    <mergeCell ref="VHX75:VIB75"/>
    <mergeCell ref="VID75:VIH75"/>
    <mergeCell ref="VIJ75:VIN75"/>
    <mergeCell ref="VEX75:VFB75"/>
    <mergeCell ref="VFD75:VFH75"/>
    <mergeCell ref="VFJ75:VFN75"/>
    <mergeCell ref="VFP75:VFT75"/>
    <mergeCell ref="VFV75:VFZ75"/>
    <mergeCell ref="VGB75:VGF75"/>
    <mergeCell ref="VGH75:VGL75"/>
    <mergeCell ref="VGN75:VGR75"/>
    <mergeCell ref="VDB75:VDF75"/>
    <mergeCell ref="VDH75:VDL75"/>
    <mergeCell ref="VDN75:VDR75"/>
    <mergeCell ref="VDT75:VDX75"/>
    <mergeCell ref="VDZ75:VED75"/>
    <mergeCell ref="VEF75:VEJ75"/>
    <mergeCell ref="VEL75:VEP75"/>
    <mergeCell ref="VER75:VEV75"/>
    <mergeCell ref="VBF75:VBJ75"/>
    <mergeCell ref="VBL75:VBP75"/>
    <mergeCell ref="VBR75:VBV75"/>
    <mergeCell ref="VBX75:VCB75"/>
    <mergeCell ref="VCD75:VCH75"/>
    <mergeCell ref="VCJ75:VCN75"/>
    <mergeCell ref="VCP75:VCT75"/>
    <mergeCell ref="VCV75:VCZ75"/>
    <mergeCell ref="VRV75:VRZ75"/>
    <mergeCell ref="VSB75:VSF75"/>
    <mergeCell ref="VSH75:VSL75"/>
    <mergeCell ref="VSN75:VSR75"/>
    <mergeCell ref="VST75:VSX75"/>
    <mergeCell ref="VSZ75:VTD75"/>
    <mergeCell ref="VTF75:VTJ75"/>
    <mergeCell ref="VTL75:VTP75"/>
    <mergeCell ref="VPZ75:VQD75"/>
    <mergeCell ref="VQF75:VQJ75"/>
    <mergeCell ref="VQL75:VQP75"/>
    <mergeCell ref="VQR75:VQV75"/>
    <mergeCell ref="VQX75:VRB75"/>
    <mergeCell ref="VRD75:VRH75"/>
    <mergeCell ref="VRJ75:VRN75"/>
    <mergeCell ref="VRP75:VRT75"/>
    <mergeCell ref="VOD75:VOH75"/>
    <mergeCell ref="VOJ75:VON75"/>
    <mergeCell ref="VOP75:VOT75"/>
    <mergeCell ref="VOV75:VOZ75"/>
    <mergeCell ref="VPB75:VPF75"/>
    <mergeCell ref="VPH75:VPL75"/>
    <mergeCell ref="VPN75:VPR75"/>
    <mergeCell ref="VPT75:VPX75"/>
    <mergeCell ref="VMH75:VML75"/>
    <mergeCell ref="VMN75:VMR75"/>
    <mergeCell ref="VMT75:VMX75"/>
    <mergeCell ref="VMZ75:VND75"/>
    <mergeCell ref="VNF75:VNJ75"/>
    <mergeCell ref="VNL75:VNP75"/>
    <mergeCell ref="VNR75:VNV75"/>
    <mergeCell ref="VNX75:VOB75"/>
    <mergeCell ref="VKL75:VKP75"/>
    <mergeCell ref="VKR75:VKV75"/>
    <mergeCell ref="VKX75:VLB75"/>
    <mergeCell ref="VLD75:VLH75"/>
    <mergeCell ref="VLJ75:VLN75"/>
    <mergeCell ref="VLP75:VLT75"/>
    <mergeCell ref="VLV75:VLZ75"/>
    <mergeCell ref="VMB75:VMF75"/>
    <mergeCell ref="WBB75:WBF75"/>
    <mergeCell ref="WBH75:WBL75"/>
    <mergeCell ref="WBN75:WBR75"/>
    <mergeCell ref="WBT75:WBX75"/>
    <mergeCell ref="WBZ75:WCD75"/>
    <mergeCell ref="WCF75:WCJ75"/>
    <mergeCell ref="WCL75:WCP75"/>
    <mergeCell ref="WCR75:WCV75"/>
    <mergeCell ref="VZF75:VZJ75"/>
    <mergeCell ref="VZL75:VZP75"/>
    <mergeCell ref="VZR75:VZV75"/>
    <mergeCell ref="VZX75:WAB75"/>
    <mergeCell ref="WAD75:WAH75"/>
    <mergeCell ref="WAJ75:WAN75"/>
    <mergeCell ref="WAP75:WAT75"/>
    <mergeCell ref="WAV75:WAZ75"/>
    <mergeCell ref="VXJ75:VXN75"/>
    <mergeCell ref="VXP75:VXT75"/>
    <mergeCell ref="VXV75:VXZ75"/>
    <mergeCell ref="VYB75:VYF75"/>
    <mergeCell ref="VYH75:VYL75"/>
    <mergeCell ref="VYN75:VYR75"/>
    <mergeCell ref="VYT75:VYX75"/>
    <mergeCell ref="VYZ75:VZD75"/>
    <mergeCell ref="VVN75:VVR75"/>
    <mergeCell ref="VVT75:VVX75"/>
    <mergeCell ref="VVZ75:VWD75"/>
    <mergeCell ref="VWF75:VWJ75"/>
    <mergeCell ref="VWL75:VWP75"/>
    <mergeCell ref="VWR75:VWV75"/>
    <mergeCell ref="VWX75:VXB75"/>
    <mergeCell ref="VXD75:VXH75"/>
    <mergeCell ref="VTR75:VTV75"/>
    <mergeCell ref="VTX75:VUB75"/>
    <mergeCell ref="VUD75:VUH75"/>
    <mergeCell ref="VUJ75:VUN75"/>
    <mergeCell ref="VUP75:VUT75"/>
    <mergeCell ref="VUV75:VUZ75"/>
    <mergeCell ref="VVB75:VVF75"/>
    <mergeCell ref="VVH75:VVL75"/>
    <mergeCell ref="WKH75:WKL75"/>
    <mergeCell ref="WKN75:WKR75"/>
    <mergeCell ref="WKT75:WKX75"/>
    <mergeCell ref="WKZ75:WLD75"/>
    <mergeCell ref="WLF75:WLJ75"/>
    <mergeCell ref="WLL75:WLP75"/>
    <mergeCell ref="WLR75:WLV75"/>
    <mergeCell ref="WLX75:WMB75"/>
    <mergeCell ref="WIL75:WIP75"/>
    <mergeCell ref="WIR75:WIV75"/>
    <mergeCell ref="WIX75:WJB75"/>
    <mergeCell ref="WJD75:WJH75"/>
    <mergeCell ref="WJJ75:WJN75"/>
    <mergeCell ref="WJP75:WJT75"/>
    <mergeCell ref="WJV75:WJZ75"/>
    <mergeCell ref="WKB75:WKF75"/>
    <mergeCell ref="WGP75:WGT75"/>
    <mergeCell ref="WGV75:WGZ75"/>
    <mergeCell ref="WHB75:WHF75"/>
    <mergeCell ref="WHH75:WHL75"/>
    <mergeCell ref="WHN75:WHR75"/>
    <mergeCell ref="WHT75:WHX75"/>
    <mergeCell ref="WHZ75:WID75"/>
    <mergeCell ref="WIF75:WIJ75"/>
    <mergeCell ref="WET75:WEX75"/>
    <mergeCell ref="WEZ75:WFD75"/>
    <mergeCell ref="WFF75:WFJ75"/>
    <mergeCell ref="WFL75:WFP75"/>
    <mergeCell ref="WFR75:WFV75"/>
    <mergeCell ref="WFX75:WGB75"/>
    <mergeCell ref="WGD75:WGH75"/>
    <mergeCell ref="WGJ75:WGN75"/>
    <mergeCell ref="WCX75:WDB75"/>
    <mergeCell ref="WDD75:WDH75"/>
    <mergeCell ref="WDJ75:WDN75"/>
    <mergeCell ref="WDP75:WDT75"/>
    <mergeCell ref="WDV75:WDZ75"/>
    <mergeCell ref="WEB75:WEF75"/>
    <mergeCell ref="WEH75:WEL75"/>
    <mergeCell ref="WEN75:WER75"/>
    <mergeCell ref="WUX75:WVB75"/>
    <mergeCell ref="WVD75:WVH75"/>
    <mergeCell ref="WRR75:WRV75"/>
    <mergeCell ref="WRX75:WSB75"/>
    <mergeCell ref="WSD75:WSH75"/>
    <mergeCell ref="WSJ75:WSN75"/>
    <mergeCell ref="WSP75:WST75"/>
    <mergeCell ref="WSV75:WSZ75"/>
    <mergeCell ref="WTB75:WTF75"/>
    <mergeCell ref="WTH75:WTL75"/>
    <mergeCell ref="WPV75:WPZ75"/>
    <mergeCell ref="WQB75:WQF75"/>
    <mergeCell ref="WQH75:WQL75"/>
    <mergeCell ref="WQN75:WQR75"/>
    <mergeCell ref="WQT75:WQX75"/>
    <mergeCell ref="WQZ75:WRD75"/>
    <mergeCell ref="WRF75:WRJ75"/>
    <mergeCell ref="WRL75:WRP75"/>
    <mergeCell ref="WNZ75:WOD75"/>
    <mergeCell ref="WOF75:WOJ75"/>
    <mergeCell ref="WOL75:WOP75"/>
    <mergeCell ref="WOR75:WOV75"/>
    <mergeCell ref="WOX75:WPB75"/>
    <mergeCell ref="WPD75:WPH75"/>
    <mergeCell ref="WPJ75:WPN75"/>
    <mergeCell ref="WPP75:WPT75"/>
    <mergeCell ref="WMD75:WMH75"/>
    <mergeCell ref="WMJ75:WMN75"/>
    <mergeCell ref="WMP75:WMT75"/>
    <mergeCell ref="WMV75:WMZ75"/>
    <mergeCell ref="WNB75:WNF75"/>
    <mergeCell ref="WNH75:WNL75"/>
    <mergeCell ref="WNN75:WNR75"/>
    <mergeCell ref="WNT75:WNX75"/>
    <mergeCell ref="AX76:BB76"/>
    <mergeCell ref="BD76:BH76"/>
    <mergeCell ref="BJ76:BN76"/>
    <mergeCell ref="BP76:BT76"/>
    <mergeCell ref="BV76:BZ76"/>
    <mergeCell ref="CB76:CF76"/>
    <mergeCell ref="CH76:CL76"/>
    <mergeCell ref="CN76:CR76"/>
    <mergeCell ref="H76:L76"/>
    <mergeCell ref="N76:R76"/>
    <mergeCell ref="T76:X76"/>
    <mergeCell ref="Z76:AD76"/>
    <mergeCell ref="AF76:AJ76"/>
    <mergeCell ref="AL76:AP76"/>
    <mergeCell ref="AR76:AV76"/>
    <mergeCell ref="XEP75:XET75"/>
    <mergeCell ref="XEV75:XEZ75"/>
    <mergeCell ref="XFB75:XFD75"/>
    <mergeCell ref="XCT75:XCX75"/>
    <mergeCell ref="XCZ75:XDD75"/>
    <mergeCell ref="XDF75:XDJ75"/>
    <mergeCell ref="XDL75:XDP75"/>
    <mergeCell ref="XDR75:XDV75"/>
    <mergeCell ref="XDX75:XEB75"/>
    <mergeCell ref="XED75:XEH75"/>
    <mergeCell ref="XEJ75:XEN75"/>
    <mergeCell ref="XAX75:XBB75"/>
    <mergeCell ref="XBD75:XBH75"/>
    <mergeCell ref="XBJ75:XBN75"/>
    <mergeCell ref="XBP75:XBT75"/>
    <mergeCell ref="XBV75:XBZ75"/>
    <mergeCell ref="XCB75:XCF75"/>
    <mergeCell ref="XCH75:XCL75"/>
    <mergeCell ref="XCN75:XCR75"/>
    <mergeCell ref="WZB75:WZF75"/>
    <mergeCell ref="WZH75:WZL75"/>
    <mergeCell ref="WZN75:WZR75"/>
    <mergeCell ref="WZT75:WZX75"/>
    <mergeCell ref="WZZ75:XAD75"/>
    <mergeCell ref="XAF75:XAJ75"/>
    <mergeCell ref="XAL75:XAP75"/>
    <mergeCell ref="XAR75:XAV75"/>
    <mergeCell ref="WXF75:WXJ75"/>
    <mergeCell ref="WXL75:WXP75"/>
    <mergeCell ref="WXR75:WXV75"/>
    <mergeCell ref="WXX75:WYB75"/>
    <mergeCell ref="WYD75:WYH75"/>
    <mergeCell ref="WYJ75:WYN75"/>
    <mergeCell ref="WYP75:WYT75"/>
    <mergeCell ref="WYV75:WYZ75"/>
    <mergeCell ref="WVJ75:WVN75"/>
    <mergeCell ref="WVP75:WVT75"/>
    <mergeCell ref="WVV75:WVZ75"/>
    <mergeCell ref="WWB75:WWF75"/>
    <mergeCell ref="WWH75:WWL75"/>
    <mergeCell ref="WWN75:WWR75"/>
    <mergeCell ref="WWT75:WWX75"/>
    <mergeCell ref="WWZ75:WXD75"/>
    <mergeCell ref="WTN75:WTR75"/>
    <mergeCell ref="WTT75:WTX75"/>
    <mergeCell ref="WTZ75:WUD75"/>
    <mergeCell ref="WUF75:WUJ75"/>
    <mergeCell ref="WUL75:WUP75"/>
    <mergeCell ref="WUR75:WUV75"/>
    <mergeCell ref="KD76:KH76"/>
    <mergeCell ref="KJ76:KN76"/>
    <mergeCell ref="KP76:KT76"/>
    <mergeCell ref="KV76:KZ76"/>
    <mergeCell ref="LB76:LF76"/>
    <mergeCell ref="LH76:LL76"/>
    <mergeCell ref="LN76:LR76"/>
    <mergeCell ref="LT76:LX76"/>
    <mergeCell ref="IH76:IL76"/>
    <mergeCell ref="IN76:IR76"/>
    <mergeCell ref="IT76:IX76"/>
    <mergeCell ref="IZ76:JD76"/>
    <mergeCell ref="JF76:JJ76"/>
    <mergeCell ref="JL76:JP76"/>
    <mergeCell ref="JR76:JV76"/>
    <mergeCell ref="JX76:KB76"/>
    <mergeCell ref="GL76:GP76"/>
    <mergeCell ref="GR76:GV76"/>
    <mergeCell ref="GX76:HB76"/>
    <mergeCell ref="HD76:HH76"/>
    <mergeCell ref="HJ76:HN76"/>
    <mergeCell ref="HP76:HT76"/>
    <mergeCell ref="HV76:HZ76"/>
    <mergeCell ref="IB76:IF76"/>
    <mergeCell ref="EP76:ET76"/>
    <mergeCell ref="EV76:EZ76"/>
    <mergeCell ref="FB76:FF76"/>
    <mergeCell ref="FH76:FL76"/>
    <mergeCell ref="FN76:FR76"/>
    <mergeCell ref="FT76:FX76"/>
    <mergeCell ref="FZ76:GD76"/>
    <mergeCell ref="GF76:GJ76"/>
    <mergeCell ref="CT76:CX76"/>
    <mergeCell ref="CZ76:DD76"/>
    <mergeCell ref="DF76:DJ76"/>
    <mergeCell ref="DL76:DP76"/>
    <mergeCell ref="DR76:DV76"/>
    <mergeCell ref="DX76:EB76"/>
    <mergeCell ref="ED76:EH76"/>
    <mergeCell ref="EJ76:EN76"/>
    <mergeCell ref="TJ76:TN76"/>
    <mergeCell ref="TP76:TT76"/>
    <mergeCell ref="TV76:TZ76"/>
    <mergeCell ref="UB76:UF76"/>
    <mergeCell ref="UH76:UL76"/>
    <mergeCell ref="UN76:UR76"/>
    <mergeCell ref="UT76:UX76"/>
    <mergeCell ref="UZ76:VD76"/>
    <mergeCell ref="RN76:RR76"/>
    <mergeCell ref="RT76:RX76"/>
    <mergeCell ref="RZ76:SD76"/>
    <mergeCell ref="SF76:SJ76"/>
    <mergeCell ref="SL76:SP76"/>
    <mergeCell ref="SR76:SV76"/>
    <mergeCell ref="SX76:TB76"/>
    <mergeCell ref="TD76:TH76"/>
    <mergeCell ref="PR76:PV76"/>
    <mergeCell ref="PX76:QB76"/>
    <mergeCell ref="QD76:QH76"/>
    <mergeCell ref="QJ76:QN76"/>
    <mergeCell ref="QP76:QT76"/>
    <mergeCell ref="QV76:QZ76"/>
    <mergeCell ref="RB76:RF76"/>
    <mergeCell ref="RH76:RL76"/>
    <mergeCell ref="NV76:NZ76"/>
    <mergeCell ref="OB76:OF76"/>
    <mergeCell ref="OH76:OL76"/>
    <mergeCell ref="ON76:OR76"/>
    <mergeCell ref="OT76:OX76"/>
    <mergeCell ref="OZ76:PD76"/>
    <mergeCell ref="PF76:PJ76"/>
    <mergeCell ref="PL76:PP76"/>
    <mergeCell ref="LZ76:MD76"/>
    <mergeCell ref="MF76:MJ76"/>
    <mergeCell ref="ML76:MP76"/>
    <mergeCell ref="MR76:MV76"/>
    <mergeCell ref="MX76:NB76"/>
    <mergeCell ref="ND76:NH76"/>
    <mergeCell ref="NJ76:NN76"/>
    <mergeCell ref="NP76:NT76"/>
    <mergeCell ref="ACP76:ACT76"/>
    <mergeCell ref="ACV76:ACZ76"/>
    <mergeCell ref="ADB76:ADF76"/>
    <mergeCell ref="ADH76:ADL76"/>
    <mergeCell ref="ADN76:ADR76"/>
    <mergeCell ref="ADT76:ADX76"/>
    <mergeCell ref="ADZ76:AED76"/>
    <mergeCell ref="AEF76:AEJ76"/>
    <mergeCell ref="AAT76:AAX76"/>
    <mergeCell ref="AAZ76:ABD76"/>
    <mergeCell ref="ABF76:ABJ76"/>
    <mergeCell ref="ABL76:ABP76"/>
    <mergeCell ref="ABR76:ABV76"/>
    <mergeCell ref="ABX76:ACB76"/>
    <mergeCell ref="ACD76:ACH76"/>
    <mergeCell ref="ACJ76:ACN76"/>
    <mergeCell ref="YX76:ZB76"/>
    <mergeCell ref="ZD76:ZH76"/>
    <mergeCell ref="ZJ76:ZN76"/>
    <mergeCell ref="ZP76:ZT76"/>
    <mergeCell ref="ZV76:ZZ76"/>
    <mergeCell ref="AAB76:AAF76"/>
    <mergeCell ref="AAH76:AAL76"/>
    <mergeCell ref="AAN76:AAR76"/>
    <mergeCell ref="XB76:XF76"/>
    <mergeCell ref="XH76:XL76"/>
    <mergeCell ref="XN76:XR76"/>
    <mergeCell ref="XT76:XX76"/>
    <mergeCell ref="XZ76:YD76"/>
    <mergeCell ref="YF76:YJ76"/>
    <mergeCell ref="YL76:YP76"/>
    <mergeCell ref="YR76:YV76"/>
    <mergeCell ref="VF76:VJ76"/>
    <mergeCell ref="VL76:VP76"/>
    <mergeCell ref="VR76:VV76"/>
    <mergeCell ref="VX76:WB76"/>
    <mergeCell ref="WD76:WH76"/>
    <mergeCell ref="WJ76:WN76"/>
    <mergeCell ref="WP76:WT76"/>
    <mergeCell ref="WV76:WZ76"/>
    <mergeCell ref="ALV76:ALZ76"/>
    <mergeCell ref="AMB76:AMF76"/>
    <mergeCell ref="AMH76:AML76"/>
    <mergeCell ref="AMN76:AMR76"/>
    <mergeCell ref="AMT76:AMX76"/>
    <mergeCell ref="AMZ76:AND76"/>
    <mergeCell ref="ANF76:ANJ76"/>
    <mergeCell ref="ANL76:ANP76"/>
    <mergeCell ref="AJZ76:AKD76"/>
    <mergeCell ref="AKF76:AKJ76"/>
    <mergeCell ref="AKL76:AKP76"/>
    <mergeCell ref="AKR76:AKV76"/>
    <mergeCell ref="AKX76:ALB76"/>
    <mergeCell ref="ALD76:ALH76"/>
    <mergeCell ref="ALJ76:ALN76"/>
    <mergeCell ref="ALP76:ALT76"/>
    <mergeCell ref="AID76:AIH76"/>
    <mergeCell ref="AIJ76:AIN76"/>
    <mergeCell ref="AIP76:AIT76"/>
    <mergeCell ref="AIV76:AIZ76"/>
    <mergeCell ref="AJB76:AJF76"/>
    <mergeCell ref="AJH76:AJL76"/>
    <mergeCell ref="AJN76:AJR76"/>
    <mergeCell ref="AJT76:AJX76"/>
    <mergeCell ref="AGH76:AGL76"/>
    <mergeCell ref="AGN76:AGR76"/>
    <mergeCell ref="AGT76:AGX76"/>
    <mergeCell ref="AGZ76:AHD76"/>
    <mergeCell ref="AHF76:AHJ76"/>
    <mergeCell ref="AHL76:AHP76"/>
    <mergeCell ref="AHR76:AHV76"/>
    <mergeCell ref="AHX76:AIB76"/>
    <mergeCell ref="AEL76:AEP76"/>
    <mergeCell ref="AER76:AEV76"/>
    <mergeCell ref="AEX76:AFB76"/>
    <mergeCell ref="AFD76:AFH76"/>
    <mergeCell ref="AFJ76:AFN76"/>
    <mergeCell ref="AFP76:AFT76"/>
    <mergeCell ref="AFV76:AFZ76"/>
    <mergeCell ref="AGB76:AGF76"/>
    <mergeCell ref="AVB76:AVF76"/>
    <mergeCell ref="AVH76:AVL76"/>
    <mergeCell ref="AVN76:AVR76"/>
    <mergeCell ref="AVT76:AVX76"/>
    <mergeCell ref="AVZ76:AWD76"/>
    <mergeCell ref="AWF76:AWJ76"/>
    <mergeCell ref="AWL76:AWP76"/>
    <mergeCell ref="AWR76:AWV76"/>
    <mergeCell ref="ATF76:ATJ76"/>
    <mergeCell ref="ATL76:ATP76"/>
    <mergeCell ref="ATR76:ATV76"/>
    <mergeCell ref="ATX76:AUB76"/>
    <mergeCell ref="AUD76:AUH76"/>
    <mergeCell ref="AUJ76:AUN76"/>
    <mergeCell ref="AUP76:AUT76"/>
    <mergeCell ref="AUV76:AUZ76"/>
    <mergeCell ref="ARJ76:ARN76"/>
    <mergeCell ref="ARP76:ART76"/>
    <mergeCell ref="ARV76:ARZ76"/>
    <mergeCell ref="ASB76:ASF76"/>
    <mergeCell ref="ASH76:ASL76"/>
    <mergeCell ref="ASN76:ASR76"/>
    <mergeCell ref="AST76:ASX76"/>
    <mergeCell ref="ASZ76:ATD76"/>
    <mergeCell ref="APN76:APR76"/>
    <mergeCell ref="APT76:APX76"/>
    <mergeCell ref="APZ76:AQD76"/>
    <mergeCell ref="AQF76:AQJ76"/>
    <mergeCell ref="AQL76:AQP76"/>
    <mergeCell ref="AQR76:AQV76"/>
    <mergeCell ref="AQX76:ARB76"/>
    <mergeCell ref="ARD76:ARH76"/>
    <mergeCell ref="ANR76:ANV76"/>
    <mergeCell ref="ANX76:AOB76"/>
    <mergeCell ref="AOD76:AOH76"/>
    <mergeCell ref="AOJ76:AON76"/>
    <mergeCell ref="AOP76:AOT76"/>
    <mergeCell ref="AOV76:AOZ76"/>
    <mergeCell ref="APB76:APF76"/>
    <mergeCell ref="APH76:APL76"/>
    <mergeCell ref="BEH76:BEL76"/>
    <mergeCell ref="BEN76:BER76"/>
    <mergeCell ref="BET76:BEX76"/>
    <mergeCell ref="BEZ76:BFD76"/>
    <mergeCell ref="BFF76:BFJ76"/>
    <mergeCell ref="BFL76:BFP76"/>
    <mergeCell ref="BFR76:BFV76"/>
    <mergeCell ref="BFX76:BGB76"/>
    <mergeCell ref="BCL76:BCP76"/>
    <mergeCell ref="BCR76:BCV76"/>
    <mergeCell ref="BCX76:BDB76"/>
    <mergeCell ref="BDD76:BDH76"/>
    <mergeCell ref="BDJ76:BDN76"/>
    <mergeCell ref="BDP76:BDT76"/>
    <mergeCell ref="BDV76:BDZ76"/>
    <mergeCell ref="BEB76:BEF76"/>
    <mergeCell ref="BAP76:BAT76"/>
    <mergeCell ref="BAV76:BAZ76"/>
    <mergeCell ref="BBB76:BBF76"/>
    <mergeCell ref="BBH76:BBL76"/>
    <mergeCell ref="BBN76:BBR76"/>
    <mergeCell ref="BBT76:BBX76"/>
    <mergeCell ref="BBZ76:BCD76"/>
    <mergeCell ref="BCF76:BCJ76"/>
    <mergeCell ref="AYT76:AYX76"/>
    <mergeCell ref="AYZ76:AZD76"/>
    <mergeCell ref="AZF76:AZJ76"/>
    <mergeCell ref="AZL76:AZP76"/>
    <mergeCell ref="AZR76:AZV76"/>
    <mergeCell ref="AZX76:BAB76"/>
    <mergeCell ref="BAD76:BAH76"/>
    <mergeCell ref="BAJ76:BAN76"/>
    <mergeCell ref="AWX76:AXB76"/>
    <mergeCell ref="AXD76:AXH76"/>
    <mergeCell ref="AXJ76:AXN76"/>
    <mergeCell ref="AXP76:AXT76"/>
    <mergeCell ref="AXV76:AXZ76"/>
    <mergeCell ref="AYB76:AYF76"/>
    <mergeCell ref="AYH76:AYL76"/>
    <mergeCell ref="AYN76:AYR76"/>
    <mergeCell ref="BNN76:BNR76"/>
    <mergeCell ref="BNT76:BNX76"/>
    <mergeCell ref="BNZ76:BOD76"/>
    <mergeCell ref="BOF76:BOJ76"/>
    <mergeCell ref="BOL76:BOP76"/>
    <mergeCell ref="BOR76:BOV76"/>
    <mergeCell ref="BOX76:BPB76"/>
    <mergeCell ref="BPD76:BPH76"/>
    <mergeCell ref="BLR76:BLV76"/>
    <mergeCell ref="BLX76:BMB76"/>
    <mergeCell ref="BMD76:BMH76"/>
    <mergeCell ref="BMJ76:BMN76"/>
    <mergeCell ref="BMP76:BMT76"/>
    <mergeCell ref="BMV76:BMZ76"/>
    <mergeCell ref="BNB76:BNF76"/>
    <mergeCell ref="BNH76:BNL76"/>
    <mergeCell ref="BJV76:BJZ76"/>
    <mergeCell ref="BKB76:BKF76"/>
    <mergeCell ref="BKH76:BKL76"/>
    <mergeCell ref="BKN76:BKR76"/>
    <mergeCell ref="BKT76:BKX76"/>
    <mergeCell ref="BKZ76:BLD76"/>
    <mergeCell ref="BLF76:BLJ76"/>
    <mergeCell ref="BLL76:BLP76"/>
    <mergeCell ref="BHZ76:BID76"/>
    <mergeCell ref="BIF76:BIJ76"/>
    <mergeCell ref="BIL76:BIP76"/>
    <mergeCell ref="BIR76:BIV76"/>
    <mergeCell ref="BIX76:BJB76"/>
    <mergeCell ref="BJD76:BJH76"/>
    <mergeCell ref="BJJ76:BJN76"/>
    <mergeCell ref="BJP76:BJT76"/>
    <mergeCell ref="BGD76:BGH76"/>
    <mergeCell ref="BGJ76:BGN76"/>
    <mergeCell ref="BGP76:BGT76"/>
    <mergeCell ref="BGV76:BGZ76"/>
    <mergeCell ref="BHB76:BHF76"/>
    <mergeCell ref="BHH76:BHL76"/>
    <mergeCell ref="BHN76:BHR76"/>
    <mergeCell ref="BHT76:BHX76"/>
    <mergeCell ref="BWT76:BWX76"/>
    <mergeCell ref="BWZ76:BXD76"/>
    <mergeCell ref="BXF76:BXJ76"/>
    <mergeCell ref="BXL76:BXP76"/>
    <mergeCell ref="BXR76:BXV76"/>
    <mergeCell ref="BXX76:BYB76"/>
    <mergeCell ref="BYD76:BYH76"/>
    <mergeCell ref="BYJ76:BYN76"/>
    <mergeCell ref="BUX76:BVB76"/>
    <mergeCell ref="BVD76:BVH76"/>
    <mergeCell ref="BVJ76:BVN76"/>
    <mergeCell ref="BVP76:BVT76"/>
    <mergeCell ref="BVV76:BVZ76"/>
    <mergeCell ref="BWB76:BWF76"/>
    <mergeCell ref="BWH76:BWL76"/>
    <mergeCell ref="BWN76:BWR76"/>
    <mergeCell ref="BTB76:BTF76"/>
    <mergeCell ref="BTH76:BTL76"/>
    <mergeCell ref="BTN76:BTR76"/>
    <mergeCell ref="BTT76:BTX76"/>
    <mergeCell ref="BTZ76:BUD76"/>
    <mergeCell ref="BUF76:BUJ76"/>
    <mergeCell ref="BUL76:BUP76"/>
    <mergeCell ref="BUR76:BUV76"/>
    <mergeCell ref="BRF76:BRJ76"/>
    <mergeCell ref="BRL76:BRP76"/>
    <mergeCell ref="BRR76:BRV76"/>
    <mergeCell ref="BRX76:BSB76"/>
    <mergeCell ref="BSD76:BSH76"/>
    <mergeCell ref="BSJ76:BSN76"/>
    <mergeCell ref="BSP76:BST76"/>
    <mergeCell ref="BSV76:BSZ76"/>
    <mergeCell ref="BPJ76:BPN76"/>
    <mergeCell ref="BPP76:BPT76"/>
    <mergeCell ref="BPV76:BPZ76"/>
    <mergeCell ref="BQB76:BQF76"/>
    <mergeCell ref="BQH76:BQL76"/>
    <mergeCell ref="BQN76:BQR76"/>
    <mergeCell ref="BQT76:BQX76"/>
    <mergeCell ref="BQZ76:BRD76"/>
    <mergeCell ref="CFZ76:CGD76"/>
    <mergeCell ref="CGF76:CGJ76"/>
    <mergeCell ref="CGL76:CGP76"/>
    <mergeCell ref="CGR76:CGV76"/>
    <mergeCell ref="CGX76:CHB76"/>
    <mergeCell ref="CHD76:CHH76"/>
    <mergeCell ref="CHJ76:CHN76"/>
    <mergeCell ref="CHP76:CHT76"/>
    <mergeCell ref="CED76:CEH76"/>
    <mergeCell ref="CEJ76:CEN76"/>
    <mergeCell ref="CEP76:CET76"/>
    <mergeCell ref="CEV76:CEZ76"/>
    <mergeCell ref="CFB76:CFF76"/>
    <mergeCell ref="CFH76:CFL76"/>
    <mergeCell ref="CFN76:CFR76"/>
    <mergeCell ref="CFT76:CFX76"/>
    <mergeCell ref="CCH76:CCL76"/>
    <mergeCell ref="CCN76:CCR76"/>
    <mergeCell ref="CCT76:CCX76"/>
    <mergeCell ref="CCZ76:CDD76"/>
    <mergeCell ref="CDF76:CDJ76"/>
    <mergeCell ref="CDL76:CDP76"/>
    <mergeCell ref="CDR76:CDV76"/>
    <mergeCell ref="CDX76:CEB76"/>
    <mergeCell ref="CAL76:CAP76"/>
    <mergeCell ref="CAR76:CAV76"/>
    <mergeCell ref="CAX76:CBB76"/>
    <mergeCell ref="CBD76:CBH76"/>
    <mergeCell ref="CBJ76:CBN76"/>
    <mergeCell ref="CBP76:CBT76"/>
    <mergeCell ref="CBV76:CBZ76"/>
    <mergeCell ref="CCB76:CCF76"/>
    <mergeCell ref="BYP76:BYT76"/>
    <mergeCell ref="BYV76:BYZ76"/>
    <mergeCell ref="BZB76:BZF76"/>
    <mergeCell ref="BZH76:BZL76"/>
    <mergeCell ref="BZN76:BZR76"/>
    <mergeCell ref="BZT76:BZX76"/>
    <mergeCell ref="BZZ76:CAD76"/>
    <mergeCell ref="CAF76:CAJ76"/>
    <mergeCell ref="CPF76:CPJ76"/>
    <mergeCell ref="CPL76:CPP76"/>
    <mergeCell ref="CPR76:CPV76"/>
    <mergeCell ref="CPX76:CQB76"/>
    <mergeCell ref="CQD76:CQH76"/>
    <mergeCell ref="CQJ76:CQN76"/>
    <mergeCell ref="CQP76:CQT76"/>
    <mergeCell ref="CQV76:CQZ76"/>
    <mergeCell ref="CNJ76:CNN76"/>
    <mergeCell ref="CNP76:CNT76"/>
    <mergeCell ref="CNV76:CNZ76"/>
    <mergeCell ref="COB76:COF76"/>
    <mergeCell ref="COH76:COL76"/>
    <mergeCell ref="CON76:COR76"/>
    <mergeCell ref="COT76:COX76"/>
    <mergeCell ref="COZ76:CPD76"/>
    <mergeCell ref="CLN76:CLR76"/>
    <mergeCell ref="CLT76:CLX76"/>
    <mergeCell ref="CLZ76:CMD76"/>
    <mergeCell ref="CMF76:CMJ76"/>
    <mergeCell ref="CML76:CMP76"/>
    <mergeCell ref="CMR76:CMV76"/>
    <mergeCell ref="CMX76:CNB76"/>
    <mergeCell ref="CND76:CNH76"/>
    <mergeCell ref="CJR76:CJV76"/>
    <mergeCell ref="CJX76:CKB76"/>
    <mergeCell ref="CKD76:CKH76"/>
    <mergeCell ref="CKJ76:CKN76"/>
    <mergeCell ref="CKP76:CKT76"/>
    <mergeCell ref="CKV76:CKZ76"/>
    <mergeCell ref="CLB76:CLF76"/>
    <mergeCell ref="CLH76:CLL76"/>
    <mergeCell ref="CHV76:CHZ76"/>
    <mergeCell ref="CIB76:CIF76"/>
    <mergeCell ref="CIH76:CIL76"/>
    <mergeCell ref="CIN76:CIR76"/>
    <mergeCell ref="CIT76:CIX76"/>
    <mergeCell ref="CIZ76:CJD76"/>
    <mergeCell ref="CJF76:CJJ76"/>
    <mergeCell ref="CJL76:CJP76"/>
    <mergeCell ref="CYL76:CYP76"/>
    <mergeCell ref="CYR76:CYV76"/>
    <mergeCell ref="CYX76:CZB76"/>
    <mergeCell ref="CZD76:CZH76"/>
    <mergeCell ref="CZJ76:CZN76"/>
    <mergeCell ref="CZP76:CZT76"/>
    <mergeCell ref="CZV76:CZZ76"/>
    <mergeCell ref="DAB76:DAF76"/>
    <mergeCell ref="CWP76:CWT76"/>
    <mergeCell ref="CWV76:CWZ76"/>
    <mergeCell ref="CXB76:CXF76"/>
    <mergeCell ref="CXH76:CXL76"/>
    <mergeCell ref="CXN76:CXR76"/>
    <mergeCell ref="CXT76:CXX76"/>
    <mergeCell ref="CXZ76:CYD76"/>
    <mergeCell ref="CYF76:CYJ76"/>
    <mergeCell ref="CUT76:CUX76"/>
    <mergeCell ref="CUZ76:CVD76"/>
    <mergeCell ref="CVF76:CVJ76"/>
    <mergeCell ref="CVL76:CVP76"/>
    <mergeCell ref="CVR76:CVV76"/>
    <mergeCell ref="CVX76:CWB76"/>
    <mergeCell ref="CWD76:CWH76"/>
    <mergeCell ref="CWJ76:CWN76"/>
    <mergeCell ref="CSX76:CTB76"/>
    <mergeCell ref="CTD76:CTH76"/>
    <mergeCell ref="CTJ76:CTN76"/>
    <mergeCell ref="CTP76:CTT76"/>
    <mergeCell ref="CTV76:CTZ76"/>
    <mergeCell ref="CUB76:CUF76"/>
    <mergeCell ref="CUH76:CUL76"/>
    <mergeCell ref="CUN76:CUR76"/>
    <mergeCell ref="CRB76:CRF76"/>
    <mergeCell ref="CRH76:CRL76"/>
    <mergeCell ref="CRN76:CRR76"/>
    <mergeCell ref="CRT76:CRX76"/>
    <mergeCell ref="CRZ76:CSD76"/>
    <mergeCell ref="CSF76:CSJ76"/>
    <mergeCell ref="CSL76:CSP76"/>
    <mergeCell ref="CSR76:CSV76"/>
    <mergeCell ref="DHR76:DHV76"/>
    <mergeCell ref="DHX76:DIB76"/>
    <mergeCell ref="DID76:DIH76"/>
    <mergeCell ref="DIJ76:DIN76"/>
    <mergeCell ref="DIP76:DIT76"/>
    <mergeCell ref="DIV76:DIZ76"/>
    <mergeCell ref="DJB76:DJF76"/>
    <mergeCell ref="DJH76:DJL76"/>
    <mergeCell ref="DFV76:DFZ76"/>
    <mergeCell ref="DGB76:DGF76"/>
    <mergeCell ref="DGH76:DGL76"/>
    <mergeCell ref="DGN76:DGR76"/>
    <mergeCell ref="DGT76:DGX76"/>
    <mergeCell ref="DGZ76:DHD76"/>
    <mergeCell ref="DHF76:DHJ76"/>
    <mergeCell ref="DHL76:DHP76"/>
    <mergeCell ref="DDZ76:DED76"/>
    <mergeCell ref="DEF76:DEJ76"/>
    <mergeCell ref="DEL76:DEP76"/>
    <mergeCell ref="DER76:DEV76"/>
    <mergeCell ref="DEX76:DFB76"/>
    <mergeCell ref="DFD76:DFH76"/>
    <mergeCell ref="DFJ76:DFN76"/>
    <mergeCell ref="DFP76:DFT76"/>
    <mergeCell ref="DCD76:DCH76"/>
    <mergeCell ref="DCJ76:DCN76"/>
    <mergeCell ref="DCP76:DCT76"/>
    <mergeCell ref="DCV76:DCZ76"/>
    <mergeCell ref="DDB76:DDF76"/>
    <mergeCell ref="DDH76:DDL76"/>
    <mergeCell ref="DDN76:DDR76"/>
    <mergeCell ref="DDT76:DDX76"/>
    <mergeCell ref="DAH76:DAL76"/>
    <mergeCell ref="DAN76:DAR76"/>
    <mergeCell ref="DAT76:DAX76"/>
    <mergeCell ref="DAZ76:DBD76"/>
    <mergeCell ref="DBF76:DBJ76"/>
    <mergeCell ref="DBL76:DBP76"/>
    <mergeCell ref="DBR76:DBV76"/>
    <mergeCell ref="DBX76:DCB76"/>
    <mergeCell ref="DQX76:DRB76"/>
    <mergeCell ref="DRD76:DRH76"/>
    <mergeCell ref="DRJ76:DRN76"/>
    <mergeCell ref="DRP76:DRT76"/>
    <mergeCell ref="DRV76:DRZ76"/>
    <mergeCell ref="DSB76:DSF76"/>
    <mergeCell ref="DSH76:DSL76"/>
    <mergeCell ref="DSN76:DSR76"/>
    <mergeCell ref="DPB76:DPF76"/>
    <mergeCell ref="DPH76:DPL76"/>
    <mergeCell ref="DPN76:DPR76"/>
    <mergeCell ref="DPT76:DPX76"/>
    <mergeCell ref="DPZ76:DQD76"/>
    <mergeCell ref="DQF76:DQJ76"/>
    <mergeCell ref="DQL76:DQP76"/>
    <mergeCell ref="DQR76:DQV76"/>
    <mergeCell ref="DNF76:DNJ76"/>
    <mergeCell ref="DNL76:DNP76"/>
    <mergeCell ref="DNR76:DNV76"/>
    <mergeCell ref="DNX76:DOB76"/>
    <mergeCell ref="DOD76:DOH76"/>
    <mergeCell ref="DOJ76:DON76"/>
    <mergeCell ref="DOP76:DOT76"/>
    <mergeCell ref="DOV76:DOZ76"/>
    <mergeCell ref="DLJ76:DLN76"/>
    <mergeCell ref="DLP76:DLT76"/>
    <mergeCell ref="DLV76:DLZ76"/>
    <mergeCell ref="DMB76:DMF76"/>
    <mergeCell ref="DMH76:DML76"/>
    <mergeCell ref="DMN76:DMR76"/>
    <mergeCell ref="DMT76:DMX76"/>
    <mergeCell ref="DMZ76:DND76"/>
    <mergeCell ref="DJN76:DJR76"/>
    <mergeCell ref="DJT76:DJX76"/>
    <mergeCell ref="DJZ76:DKD76"/>
    <mergeCell ref="DKF76:DKJ76"/>
    <mergeCell ref="DKL76:DKP76"/>
    <mergeCell ref="DKR76:DKV76"/>
    <mergeCell ref="DKX76:DLB76"/>
    <mergeCell ref="DLD76:DLH76"/>
    <mergeCell ref="EAD76:EAH76"/>
    <mergeCell ref="EAJ76:EAN76"/>
    <mergeCell ref="EAP76:EAT76"/>
    <mergeCell ref="EAV76:EAZ76"/>
    <mergeCell ref="EBB76:EBF76"/>
    <mergeCell ref="EBH76:EBL76"/>
    <mergeCell ref="EBN76:EBR76"/>
    <mergeCell ref="EBT76:EBX76"/>
    <mergeCell ref="DYH76:DYL76"/>
    <mergeCell ref="DYN76:DYR76"/>
    <mergeCell ref="DYT76:DYX76"/>
    <mergeCell ref="DYZ76:DZD76"/>
    <mergeCell ref="DZF76:DZJ76"/>
    <mergeCell ref="DZL76:DZP76"/>
    <mergeCell ref="DZR76:DZV76"/>
    <mergeCell ref="DZX76:EAB76"/>
    <mergeCell ref="DWL76:DWP76"/>
    <mergeCell ref="DWR76:DWV76"/>
    <mergeCell ref="DWX76:DXB76"/>
    <mergeCell ref="DXD76:DXH76"/>
    <mergeCell ref="DXJ76:DXN76"/>
    <mergeCell ref="DXP76:DXT76"/>
    <mergeCell ref="DXV76:DXZ76"/>
    <mergeCell ref="DYB76:DYF76"/>
    <mergeCell ref="DUP76:DUT76"/>
    <mergeCell ref="DUV76:DUZ76"/>
    <mergeCell ref="DVB76:DVF76"/>
    <mergeCell ref="DVH76:DVL76"/>
    <mergeCell ref="DVN76:DVR76"/>
    <mergeCell ref="DVT76:DVX76"/>
    <mergeCell ref="DVZ76:DWD76"/>
    <mergeCell ref="DWF76:DWJ76"/>
    <mergeCell ref="DST76:DSX76"/>
    <mergeCell ref="DSZ76:DTD76"/>
    <mergeCell ref="DTF76:DTJ76"/>
    <mergeCell ref="DTL76:DTP76"/>
    <mergeCell ref="DTR76:DTV76"/>
    <mergeCell ref="DTX76:DUB76"/>
    <mergeCell ref="DUD76:DUH76"/>
    <mergeCell ref="DUJ76:DUN76"/>
    <mergeCell ref="EJJ76:EJN76"/>
    <mergeCell ref="EJP76:EJT76"/>
    <mergeCell ref="EJV76:EJZ76"/>
    <mergeCell ref="EKB76:EKF76"/>
    <mergeCell ref="EKH76:EKL76"/>
    <mergeCell ref="EKN76:EKR76"/>
    <mergeCell ref="EKT76:EKX76"/>
    <mergeCell ref="EKZ76:ELD76"/>
    <mergeCell ref="EHN76:EHR76"/>
    <mergeCell ref="EHT76:EHX76"/>
    <mergeCell ref="EHZ76:EID76"/>
    <mergeCell ref="EIF76:EIJ76"/>
    <mergeCell ref="EIL76:EIP76"/>
    <mergeCell ref="EIR76:EIV76"/>
    <mergeCell ref="EIX76:EJB76"/>
    <mergeCell ref="EJD76:EJH76"/>
    <mergeCell ref="EFR76:EFV76"/>
    <mergeCell ref="EFX76:EGB76"/>
    <mergeCell ref="EGD76:EGH76"/>
    <mergeCell ref="EGJ76:EGN76"/>
    <mergeCell ref="EGP76:EGT76"/>
    <mergeCell ref="EGV76:EGZ76"/>
    <mergeCell ref="EHB76:EHF76"/>
    <mergeCell ref="EHH76:EHL76"/>
    <mergeCell ref="EDV76:EDZ76"/>
    <mergeCell ref="EEB76:EEF76"/>
    <mergeCell ref="EEH76:EEL76"/>
    <mergeCell ref="EEN76:EER76"/>
    <mergeCell ref="EET76:EEX76"/>
    <mergeCell ref="EEZ76:EFD76"/>
    <mergeCell ref="EFF76:EFJ76"/>
    <mergeCell ref="EFL76:EFP76"/>
    <mergeCell ref="EBZ76:ECD76"/>
    <mergeCell ref="ECF76:ECJ76"/>
    <mergeCell ref="ECL76:ECP76"/>
    <mergeCell ref="ECR76:ECV76"/>
    <mergeCell ref="ECX76:EDB76"/>
    <mergeCell ref="EDD76:EDH76"/>
    <mergeCell ref="EDJ76:EDN76"/>
    <mergeCell ref="EDP76:EDT76"/>
    <mergeCell ref="ESP76:EST76"/>
    <mergeCell ref="ESV76:ESZ76"/>
    <mergeCell ref="ETB76:ETF76"/>
    <mergeCell ref="ETH76:ETL76"/>
    <mergeCell ref="ETN76:ETR76"/>
    <mergeCell ref="ETT76:ETX76"/>
    <mergeCell ref="ETZ76:EUD76"/>
    <mergeCell ref="EUF76:EUJ76"/>
    <mergeCell ref="EQT76:EQX76"/>
    <mergeCell ref="EQZ76:ERD76"/>
    <mergeCell ref="ERF76:ERJ76"/>
    <mergeCell ref="ERL76:ERP76"/>
    <mergeCell ref="ERR76:ERV76"/>
    <mergeCell ref="ERX76:ESB76"/>
    <mergeCell ref="ESD76:ESH76"/>
    <mergeCell ref="ESJ76:ESN76"/>
    <mergeCell ref="EOX76:EPB76"/>
    <mergeCell ref="EPD76:EPH76"/>
    <mergeCell ref="EPJ76:EPN76"/>
    <mergeCell ref="EPP76:EPT76"/>
    <mergeCell ref="EPV76:EPZ76"/>
    <mergeCell ref="EQB76:EQF76"/>
    <mergeCell ref="EQH76:EQL76"/>
    <mergeCell ref="EQN76:EQR76"/>
    <mergeCell ref="ENB76:ENF76"/>
    <mergeCell ref="ENH76:ENL76"/>
    <mergeCell ref="ENN76:ENR76"/>
    <mergeCell ref="ENT76:ENX76"/>
    <mergeCell ref="ENZ76:EOD76"/>
    <mergeCell ref="EOF76:EOJ76"/>
    <mergeCell ref="EOL76:EOP76"/>
    <mergeCell ref="EOR76:EOV76"/>
    <mergeCell ref="ELF76:ELJ76"/>
    <mergeCell ref="ELL76:ELP76"/>
    <mergeCell ref="ELR76:ELV76"/>
    <mergeCell ref="ELX76:EMB76"/>
    <mergeCell ref="EMD76:EMH76"/>
    <mergeCell ref="EMJ76:EMN76"/>
    <mergeCell ref="EMP76:EMT76"/>
    <mergeCell ref="EMV76:EMZ76"/>
    <mergeCell ref="FBV76:FBZ76"/>
    <mergeCell ref="FCB76:FCF76"/>
    <mergeCell ref="FCH76:FCL76"/>
    <mergeCell ref="FCN76:FCR76"/>
    <mergeCell ref="FCT76:FCX76"/>
    <mergeCell ref="FCZ76:FDD76"/>
    <mergeCell ref="FDF76:FDJ76"/>
    <mergeCell ref="FDL76:FDP76"/>
    <mergeCell ref="EZZ76:FAD76"/>
    <mergeCell ref="FAF76:FAJ76"/>
    <mergeCell ref="FAL76:FAP76"/>
    <mergeCell ref="FAR76:FAV76"/>
    <mergeCell ref="FAX76:FBB76"/>
    <mergeCell ref="FBD76:FBH76"/>
    <mergeCell ref="FBJ76:FBN76"/>
    <mergeCell ref="FBP76:FBT76"/>
    <mergeCell ref="EYD76:EYH76"/>
    <mergeCell ref="EYJ76:EYN76"/>
    <mergeCell ref="EYP76:EYT76"/>
    <mergeCell ref="EYV76:EYZ76"/>
    <mergeCell ref="EZB76:EZF76"/>
    <mergeCell ref="EZH76:EZL76"/>
    <mergeCell ref="EZN76:EZR76"/>
    <mergeCell ref="EZT76:EZX76"/>
    <mergeCell ref="EWH76:EWL76"/>
    <mergeCell ref="EWN76:EWR76"/>
    <mergeCell ref="EWT76:EWX76"/>
    <mergeCell ref="EWZ76:EXD76"/>
    <mergeCell ref="EXF76:EXJ76"/>
    <mergeCell ref="EXL76:EXP76"/>
    <mergeCell ref="EXR76:EXV76"/>
    <mergeCell ref="EXX76:EYB76"/>
    <mergeCell ref="EUL76:EUP76"/>
    <mergeCell ref="EUR76:EUV76"/>
    <mergeCell ref="EUX76:EVB76"/>
    <mergeCell ref="EVD76:EVH76"/>
    <mergeCell ref="EVJ76:EVN76"/>
    <mergeCell ref="EVP76:EVT76"/>
    <mergeCell ref="EVV76:EVZ76"/>
    <mergeCell ref="EWB76:EWF76"/>
    <mergeCell ref="FLB76:FLF76"/>
    <mergeCell ref="FLH76:FLL76"/>
    <mergeCell ref="FLN76:FLR76"/>
    <mergeCell ref="FLT76:FLX76"/>
    <mergeCell ref="FLZ76:FMD76"/>
    <mergeCell ref="FMF76:FMJ76"/>
    <mergeCell ref="FML76:FMP76"/>
    <mergeCell ref="FMR76:FMV76"/>
    <mergeCell ref="FJF76:FJJ76"/>
    <mergeCell ref="FJL76:FJP76"/>
    <mergeCell ref="FJR76:FJV76"/>
    <mergeCell ref="FJX76:FKB76"/>
    <mergeCell ref="FKD76:FKH76"/>
    <mergeCell ref="FKJ76:FKN76"/>
    <mergeCell ref="FKP76:FKT76"/>
    <mergeCell ref="FKV76:FKZ76"/>
    <mergeCell ref="FHJ76:FHN76"/>
    <mergeCell ref="FHP76:FHT76"/>
    <mergeCell ref="FHV76:FHZ76"/>
    <mergeCell ref="FIB76:FIF76"/>
    <mergeCell ref="FIH76:FIL76"/>
    <mergeCell ref="FIN76:FIR76"/>
    <mergeCell ref="FIT76:FIX76"/>
    <mergeCell ref="FIZ76:FJD76"/>
    <mergeCell ref="FFN76:FFR76"/>
    <mergeCell ref="FFT76:FFX76"/>
    <mergeCell ref="FFZ76:FGD76"/>
    <mergeCell ref="FGF76:FGJ76"/>
    <mergeCell ref="FGL76:FGP76"/>
    <mergeCell ref="FGR76:FGV76"/>
    <mergeCell ref="FGX76:FHB76"/>
    <mergeCell ref="FHD76:FHH76"/>
    <mergeCell ref="FDR76:FDV76"/>
    <mergeCell ref="FDX76:FEB76"/>
    <mergeCell ref="FED76:FEH76"/>
    <mergeCell ref="FEJ76:FEN76"/>
    <mergeCell ref="FEP76:FET76"/>
    <mergeCell ref="FEV76:FEZ76"/>
    <mergeCell ref="FFB76:FFF76"/>
    <mergeCell ref="FFH76:FFL76"/>
    <mergeCell ref="FUH76:FUL76"/>
    <mergeCell ref="FUN76:FUR76"/>
    <mergeCell ref="FUT76:FUX76"/>
    <mergeCell ref="FUZ76:FVD76"/>
    <mergeCell ref="FVF76:FVJ76"/>
    <mergeCell ref="FVL76:FVP76"/>
    <mergeCell ref="FVR76:FVV76"/>
    <mergeCell ref="FVX76:FWB76"/>
    <mergeCell ref="FSL76:FSP76"/>
    <mergeCell ref="FSR76:FSV76"/>
    <mergeCell ref="FSX76:FTB76"/>
    <mergeCell ref="FTD76:FTH76"/>
    <mergeCell ref="FTJ76:FTN76"/>
    <mergeCell ref="FTP76:FTT76"/>
    <mergeCell ref="FTV76:FTZ76"/>
    <mergeCell ref="FUB76:FUF76"/>
    <mergeCell ref="FQP76:FQT76"/>
    <mergeCell ref="FQV76:FQZ76"/>
    <mergeCell ref="FRB76:FRF76"/>
    <mergeCell ref="FRH76:FRL76"/>
    <mergeCell ref="FRN76:FRR76"/>
    <mergeCell ref="FRT76:FRX76"/>
    <mergeCell ref="FRZ76:FSD76"/>
    <mergeCell ref="FSF76:FSJ76"/>
    <mergeCell ref="FOT76:FOX76"/>
    <mergeCell ref="FOZ76:FPD76"/>
    <mergeCell ref="FPF76:FPJ76"/>
    <mergeCell ref="FPL76:FPP76"/>
    <mergeCell ref="FPR76:FPV76"/>
    <mergeCell ref="FPX76:FQB76"/>
    <mergeCell ref="FQD76:FQH76"/>
    <mergeCell ref="FQJ76:FQN76"/>
    <mergeCell ref="FMX76:FNB76"/>
    <mergeCell ref="FND76:FNH76"/>
    <mergeCell ref="FNJ76:FNN76"/>
    <mergeCell ref="FNP76:FNT76"/>
    <mergeCell ref="FNV76:FNZ76"/>
    <mergeCell ref="FOB76:FOF76"/>
    <mergeCell ref="FOH76:FOL76"/>
    <mergeCell ref="FON76:FOR76"/>
    <mergeCell ref="GDN76:GDR76"/>
    <mergeCell ref="GDT76:GDX76"/>
    <mergeCell ref="GDZ76:GED76"/>
    <mergeCell ref="GEF76:GEJ76"/>
    <mergeCell ref="GEL76:GEP76"/>
    <mergeCell ref="GER76:GEV76"/>
    <mergeCell ref="GEX76:GFB76"/>
    <mergeCell ref="GFD76:GFH76"/>
    <mergeCell ref="GBR76:GBV76"/>
    <mergeCell ref="GBX76:GCB76"/>
    <mergeCell ref="GCD76:GCH76"/>
    <mergeCell ref="GCJ76:GCN76"/>
    <mergeCell ref="GCP76:GCT76"/>
    <mergeCell ref="GCV76:GCZ76"/>
    <mergeCell ref="GDB76:GDF76"/>
    <mergeCell ref="GDH76:GDL76"/>
    <mergeCell ref="FZV76:FZZ76"/>
    <mergeCell ref="GAB76:GAF76"/>
    <mergeCell ref="GAH76:GAL76"/>
    <mergeCell ref="GAN76:GAR76"/>
    <mergeCell ref="GAT76:GAX76"/>
    <mergeCell ref="GAZ76:GBD76"/>
    <mergeCell ref="GBF76:GBJ76"/>
    <mergeCell ref="GBL76:GBP76"/>
    <mergeCell ref="FXZ76:FYD76"/>
    <mergeCell ref="FYF76:FYJ76"/>
    <mergeCell ref="FYL76:FYP76"/>
    <mergeCell ref="FYR76:FYV76"/>
    <mergeCell ref="FYX76:FZB76"/>
    <mergeCell ref="FZD76:FZH76"/>
    <mergeCell ref="FZJ76:FZN76"/>
    <mergeCell ref="FZP76:FZT76"/>
    <mergeCell ref="FWD76:FWH76"/>
    <mergeCell ref="FWJ76:FWN76"/>
    <mergeCell ref="FWP76:FWT76"/>
    <mergeCell ref="FWV76:FWZ76"/>
    <mergeCell ref="FXB76:FXF76"/>
    <mergeCell ref="FXH76:FXL76"/>
    <mergeCell ref="FXN76:FXR76"/>
    <mergeCell ref="FXT76:FXX76"/>
    <mergeCell ref="GMT76:GMX76"/>
    <mergeCell ref="GMZ76:GND76"/>
    <mergeCell ref="GNF76:GNJ76"/>
    <mergeCell ref="GNL76:GNP76"/>
    <mergeCell ref="GNR76:GNV76"/>
    <mergeCell ref="GNX76:GOB76"/>
    <mergeCell ref="GOD76:GOH76"/>
    <mergeCell ref="GOJ76:GON76"/>
    <mergeCell ref="GKX76:GLB76"/>
    <mergeCell ref="GLD76:GLH76"/>
    <mergeCell ref="GLJ76:GLN76"/>
    <mergeCell ref="GLP76:GLT76"/>
    <mergeCell ref="GLV76:GLZ76"/>
    <mergeCell ref="GMB76:GMF76"/>
    <mergeCell ref="GMH76:GML76"/>
    <mergeCell ref="GMN76:GMR76"/>
    <mergeCell ref="GJB76:GJF76"/>
    <mergeCell ref="GJH76:GJL76"/>
    <mergeCell ref="GJN76:GJR76"/>
    <mergeCell ref="GJT76:GJX76"/>
    <mergeCell ref="GJZ76:GKD76"/>
    <mergeCell ref="GKF76:GKJ76"/>
    <mergeCell ref="GKL76:GKP76"/>
    <mergeCell ref="GKR76:GKV76"/>
    <mergeCell ref="GHF76:GHJ76"/>
    <mergeCell ref="GHL76:GHP76"/>
    <mergeCell ref="GHR76:GHV76"/>
    <mergeCell ref="GHX76:GIB76"/>
    <mergeCell ref="GID76:GIH76"/>
    <mergeCell ref="GIJ76:GIN76"/>
    <mergeCell ref="GIP76:GIT76"/>
    <mergeCell ref="GIV76:GIZ76"/>
    <mergeCell ref="GFJ76:GFN76"/>
    <mergeCell ref="GFP76:GFT76"/>
    <mergeCell ref="GFV76:GFZ76"/>
    <mergeCell ref="GGB76:GGF76"/>
    <mergeCell ref="GGH76:GGL76"/>
    <mergeCell ref="GGN76:GGR76"/>
    <mergeCell ref="GGT76:GGX76"/>
    <mergeCell ref="GGZ76:GHD76"/>
    <mergeCell ref="GVZ76:GWD76"/>
    <mergeCell ref="GWF76:GWJ76"/>
    <mergeCell ref="GWL76:GWP76"/>
    <mergeCell ref="GWR76:GWV76"/>
    <mergeCell ref="GWX76:GXB76"/>
    <mergeCell ref="GXD76:GXH76"/>
    <mergeCell ref="GXJ76:GXN76"/>
    <mergeCell ref="GXP76:GXT76"/>
    <mergeCell ref="GUD76:GUH76"/>
    <mergeCell ref="GUJ76:GUN76"/>
    <mergeCell ref="GUP76:GUT76"/>
    <mergeCell ref="GUV76:GUZ76"/>
    <mergeCell ref="GVB76:GVF76"/>
    <mergeCell ref="GVH76:GVL76"/>
    <mergeCell ref="GVN76:GVR76"/>
    <mergeCell ref="GVT76:GVX76"/>
    <mergeCell ref="GSH76:GSL76"/>
    <mergeCell ref="GSN76:GSR76"/>
    <mergeCell ref="GST76:GSX76"/>
    <mergeCell ref="GSZ76:GTD76"/>
    <mergeCell ref="GTF76:GTJ76"/>
    <mergeCell ref="GTL76:GTP76"/>
    <mergeCell ref="GTR76:GTV76"/>
    <mergeCell ref="GTX76:GUB76"/>
    <mergeCell ref="GQL76:GQP76"/>
    <mergeCell ref="GQR76:GQV76"/>
    <mergeCell ref="GQX76:GRB76"/>
    <mergeCell ref="GRD76:GRH76"/>
    <mergeCell ref="GRJ76:GRN76"/>
    <mergeCell ref="GRP76:GRT76"/>
    <mergeCell ref="GRV76:GRZ76"/>
    <mergeCell ref="GSB76:GSF76"/>
    <mergeCell ref="GOP76:GOT76"/>
    <mergeCell ref="GOV76:GOZ76"/>
    <mergeCell ref="GPB76:GPF76"/>
    <mergeCell ref="GPH76:GPL76"/>
    <mergeCell ref="GPN76:GPR76"/>
    <mergeCell ref="GPT76:GPX76"/>
    <mergeCell ref="GPZ76:GQD76"/>
    <mergeCell ref="GQF76:GQJ76"/>
    <mergeCell ref="HFF76:HFJ76"/>
    <mergeCell ref="HFL76:HFP76"/>
    <mergeCell ref="HFR76:HFV76"/>
    <mergeCell ref="HFX76:HGB76"/>
    <mergeCell ref="HGD76:HGH76"/>
    <mergeCell ref="HGJ76:HGN76"/>
    <mergeCell ref="HGP76:HGT76"/>
    <mergeCell ref="HGV76:HGZ76"/>
    <mergeCell ref="HDJ76:HDN76"/>
    <mergeCell ref="HDP76:HDT76"/>
    <mergeCell ref="HDV76:HDZ76"/>
    <mergeCell ref="HEB76:HEF76"/>
    <mergeCell ref="HEH76:HEL76"/>
    <mergeCell ref="HEN76:HER76"/>
    <mergeCell ref="HET76:HEX76"/>
    <mergeCell ref="HEZ76:HFD76"/>
    <mergeCell ref="HBN76:HBR76"/>
    <mergeCell ref="HBT76:HBX76"/>
    <mergeCell ref="HBZ76:HCD76"/>
    <mergeCell ref="HCF76:HCJ76"/>
    <mergeCell ref="HCL76:HCP76"/>
    <mergeCell ref="HCR76:HCV76"/>
    <mergeCell ref="HCX76:HDB76"/>
    <mergeCell ref="HDD76:HDH76"/>
    <mergeCell ref="GZR76:GZV76"/>
    <mergeCell ref="GZX76:HAB76"/>
    <mergeCell ref="HAD76:HAH76"/>
    <mergeCell ref="HAJ76:HAN76"/>
    <mergeCell ref="HAP76:HAT76"/>
    <mergeCell ref="HAV76:HAZ76"/>
    <mergeCell ref="HBB76:HBF76"/>
    <mergeCell ref="HBH76:HBL76"/>
    <mergeCell ref="GXV76:GXZ76"/>
    <mergeCell ref="GYB76:GYF76"/>
    <mergeCell ref="GYH76:GYL76"/>
    <mergeCell ref="GYN76:GYR76"/>
    <mergeCell ref="GYT76:GYX76"/>
    <mergeCell ref="GYZ76:GZD76"/>
    <mergeCell ref="GZF76:GZJ76"/>
    <mergeCell ref="GZL76:GZP76"/>
    <mergeCell ref="HOL76:HOP76"/>
    <mergeCell ref="HOR76:HOV76"/>
    <mergeCell ref="HOX76:HPB76"/>
    <mergeCell ref="HPD76:HPH76"/>
    <mergeCell ref="HPJ76:HPN76"/>
    <mergeCell ref="HPP76:HPT76"/>
    <mergeCell ref="HPV76:HPZ76"/>
    <mergeCell ref="HQB76:HQF76"/>
    <mergeCell ref="HMP76:HMT76"/>
    <mergeCell ref="HMV76:HMZ76"/>
    <mergeCell ref="HNB76:HNF76"/>
    <mergeCell ref="HNH76:HNL76"/>
    <mergeCell ref="HNN76:HNR76"/>
    <mergeCell ref="HNT76:HNX76"/>
    <mergeCell ref="HNZ76:HOD76"/>
    <mergeCell ref="HOF76:HOJ76"/>
    <mergeCell ref="HKT76:HKX76"/>
    <mergeCell ref="HKZ76:HLD76"/>
    <mergeCell ref="HLF76:HLJ76"/>
    <mergeCell ref="HLL76:HLP76"/>
    <mergeCell ref="HLR76:HLV76"/>
    <mergeCell ref="HLX76:HMB76"/>
    <mergeCell ref="HMD76:HMH76"/>
    <mergeCell ref="HMJ76:HMN76"/>
    <mergeCell ref="HIX76:HJB76"/>
    <mergeCell ref="HJD76:HJH76"/>
    <mergeCell ref="HJJ76:HJN76"/>
    <mergeCell ref="HJP76:HJT76"/>
    <mergeCell ref="HJV76:HJZ76"/>
    <mergeCell ref="HKB76:HKF76"/>
    <mergeCell ref="HKH76:HKL76"/>
    <mergeCell ref="HKN76:HKR76"/>
    <mergeCell ref="HHB76:HHF76"/>
    <mergeCell ref="HHH76:HHL76"/>
    <mergeCell ref="HHN76:HHR76"/>
    <mergeCell ref="HHT76:HHX76"/>
    <mergeCell ref="HHZ76:HID76"/>
    <mergeCell ref="HIF76:HIJ76"/>
    <mergeCell ref="HIL76:HIP76"/>
    <mergeCell ref="HIR76:HIV76"/>
    <mergeCell ref="HXR76:HXV76"/>
    <mergeCell ref="HXX76:HYB76"/>
    <mergeCell ref="HYD76:HYH76"/>
    <mergeCell ref="HYJ76:HYN76"/>
    <mergeCell ref="HYP76:HYT76"/>
    <mergeCell ref="HYV76:HYZ76"/>
    <mergeCell ref="HZB76:HZF76"/>
    <mergeCell ref="HZH76:HZL76"/>
    <mergeCell ref="HVV76:HVZ76"/>
    <mergeCell ref="HWB76:HWF76"/>
    <mergeCell ref="HWH76:HWL76"/>
    <mergeCell ref="HWN76:HWR76"/>
    <mergeCell ref="HWT76:HWX76"/>
    <mergeCell ref="HWZ76:HXD76"/>
    <mergeCell ref="HXF76:HXJ76"/>
    <mergeCell ref="HXL76:HXP76"/>
    <mergeCell ref="HTZ76:HUD76"/>
    <mergeCell ref="HUF76:HUJ76"/>
    <mergeCell ref="HUL76:HUP76"/>
    <mergeCell ref="HUR76:HUV76"/>
    <mergeCell ref="HUX76:HVB76"/>
    <mergeCell ref="HVD76:HVH76"/>
    <mergeCell ref="HVJ76:HVN76"/>
    <mergeCell ref="HVP76:HVT76"/>
    <mergeCell ref="HSD76:HSH76"/>
    <mergeCell ref="HSJ76:HSN76"/>
    <mergeCell ref="HSP76:HST76"/>
    <mergeCell ref="HSV76:HSZ76"/>
    <mergeCell ref="HTB76:HTF76"/>
    <mergeCell ref="HTH76:HTL76"/>
    <mergeCell ref="HTN76:HTR76"/>
    <mergeCell ref="HTT76:HTX76"/>
    <mergeCell ref="HQH76:HQL76"/>
    <mergeCell ref="HQN76:HQR76"/>
    <mergeCell ref="HQT76:HQX76"/>
    <mergeCell ref="HQZ76:HRD76"/>
    <mergeCell ref="HRF76:HRJ76"/>
    <mergeCell ref="HRL76:HRP76"/>
    <mergeCell ref="HRR76:HRV76"/>
    <mergeCell ref="HRX76:HSB76"/>
    <mergeCell ref="IGX76:IHB76"/>
    <mergeCell ref="IHD76:IHH76"/>
    <mergeCell ref="IHJ76:IHN76"/>
    <mergeCell ref="IHP76:IHT76"/>
    <mergeCell ref="IHV76:IHZ76"/>
    <mergeCell ref="IIB76:IIF76"/>
    <mergeCell ref="IIH76:IIL76"/>
    <mergeCell ref="IIN76:IIR76"/>
    <mergeCell ref="IFB76:IFF76"/>
    <mergeCell ref="IFH76:IFL76"/>
    <mergeCell ref="IFN76:IFR76"/>
    <mergeCell ref="IFT76:IFX76"/>
    <mergeCell ref="IFZ76:IGD76"/>
    <mergeCell ref="IGF76:IGJ76"/>
    <mergeCell ref="IGL76:IGP76"/>
    <mergeCell ref="IGR76:IGV76"/>
    <mergeCell ref="IDF76:IDJ76"/>
    <mergeCell ref="IDL76:IDP76"/>
    <mergeCell ref="IDR76:IDV76"/>
    <mergeCell ref="IDX76:IEB76"/>
    <mergeCell ref="IED76:IEH76"/>
    <mergeCell ref="IEJ76:IEN76"/>
    <mergeCell ref="IEP76:IET76"/>
    <mergeCell ref="IEV76:IEZ76"/>
    <mergeCell ref="IBJ76:IBN76"/>
    <mergeCell ref="IBP76:IBT76"/>
    <mergeCell ref="IBV76:IBZ76"/>
    <mergeCell ref="ICB76:ICF76"/>
    <mergeCell ref="ICH76:ICL76"/>
    <mergeCell ref="ICN76:ICR76"/>
    <mergeCell ref="ICT76:ICX76"/>
    <mergeCell ref="ICZ76:IDD76"/>
    <mergeCell ref="HZN76:HZR76"/>
    <mergeCell ref="HZT76:HZX76"/>
    <mergeCell ref="HZZ76:IAD76"/>
    <mergeCell ref="IAF76:IAJ76"/>
    <mergeCell ref="IAL76:IAP76"/>
    <mergeCell ref="IAR76:IAV76"/>
    <mergeCell ref="IAX76:IBB76"/>
    <mergeCell ref="IBD76:IBH76"/>
    <mergeCell ref="IQD76:IQH76"/>
    <mergeCell ref="IQJ76:IQN76"/>
    <mergeCell ref="IQP76:IQT76"/>
    <mergeCell ref="IQV76:IQZ76"/>
    <mergeCell ref="IRB76:IRF76"/>
    <mergeCell ref="IRH76:IRL76"/>
    <mergeCell ref="IRN76:IRR76"/>
    <mergeCell ref="IRT76:IRX76"/>
    <mergeCell ref="IOH76:IOL76"/>
    <mergeCell ref="ION76:IOR76"/>
    <mergeCell ref="IOT76:IOX76"/>
    <mergeCell ref="IOZ76:IPD76"/>
    <mergeCell ref="IPF76:IPJ76"/>
    <mergeCell ref="IPL76:IPP76"/>
    <mergeCell ref="IPR76:IPV76"/>
    <mergeCell ref="IPX76:IQB76"/>
    <mergeCell ref="IML76:IMP76"/>
    <mergeCell ref="IMR76:IMV76"/>
    <mergeCell ref="IMX76:INB76"/>
    <mergeCell ref="IND76:INH76"/>
    <mergeCell ref="INJ76:INN76"/>
    <mergeCell ref="INP76:INT76"/>
    <mergeCell ref="INV76:INZ76"/>
    <mergeCell ref="IOB76:IOF76"/>
    <mergeCell ref="IKP76:IKT76"/>
    <mergeCell ref="IKV76:IKZ76"/>
    <mergeCell ref="ILB76:ILF76"/>
    <mergeCell ref="ILH76:ILL76"/>
    <mergeCell ref="ILN76:ILR76"/>
    <mergeCell ref="ILT76:ILX76"/>
    <mergeCell ref="ILZ76:IMD76"/>
    <mergeCell ref="IMF76:IMJ76"/>
    <mergeCell ref="IIT76:IIX76"/>
    <mergeCell ref="IIZ76:IJD76"/>
    <mergeCell ref="IJF76:IJJ76"/>
    <mergeCell ref="IJL76:IJP76"/>
    <mergeCell ref="IJR76:IJV76"/>
    <mergeCell ref="IJX76:IKB76"/>
    <mergeCell ref="IKD76:IKH76"/>
    <mergeCell ref="IKJ76:IKN76"/>
    <mergeCell ref="IZJ76:IZN76"/>
    <mergeCell ref="IZP76:IZT76"/>
    <mergeCell ref="IZV76:IZZ76"/>
    <mergeCell ref="JAB76:JAF76"/>
    <mergeCell ref="JAH76:JAL76"/>
    <mergeCell ref="JAN76:JAR76"/>
    <mergeCell ref="JAT76:JAX76"/>
    <mergeCell ref="JAZ76:JBD76"/>
    <mergeCell ref="IXN76:IXR76"/>
    <mergeCell ref="IXT76:IXX76"/>
    <mergeCell ref="IXZ76:IYD76"/>
    <mergeCell ref="IYF76:IYJ76"/>
    <mergeCell ref="IYL76:IYP76"/>
    <mergeCell ref="IYR76:IYV76"/>
    <mergeCell ref="IYX76:IZB76"/>
    <mergeCell ref="IZD76:IZH76"/>
    <mergeCell ref="IVR76:IVV76"/>
    <mergeCell ref="IVX76:IWB76"/>
    <mergeCell ref="IWD76:IWH76"/>
    <mergeCell ref="IWJ76:IWN76"/>
    <mergeCell ref="IWP76:IWT76"/>
    <mergeCell ref="IWV76:IWZ76"/>
    <mergeCell ref="IXB76:IXF76"/>
    <mergeCell ref="IXH76:IXL76"/>
    <mergeCell ref="ITV76:ITZ76"/>
    <mergeCell ref="IUB76:IUF76"/>
    <mergeCell ref="IUH76:IUL76"/>
    <mergeCell ref="IUN76:IUR76"/>
    <mergeCell ref="IUT76:IUX76"/>
    <mergeCell ref="IUZ76:IVD76"/>
    <mergeCell ref="IVF76:IVJ76"/>
    <mergeCell ref="IVL76:IVP76"/>
    <mergeCell ref="IRZ76:ISD76"/>
    <mergeCell ref="ISF76:ISJ76"/>
    <mergeCell ref="ISL76:ISP76"/>
    <mergeCell ref="ISR76:ISV76"/>
    <mergeCell ref="ISX76:ITB76"/>
    <mergeCell ref="ITD76:ITH76"/>
    <mergeCell ref="ITJ76:ITN76"/>
    <mergeCell ref="ITP76:ITT76"/>
    <mergeCell ref="JIP76:JIT76"/>
    <mergeCell ref="JIV76:JIZ76"/>
    <mergeCell ref="JJB76:JJF76"/>
    <mergeCell ref="JJH76:JJL76"/>
    <mergeCell ref="JJN76:JJR76"/>
    <mergeCell ref="JJT76:JJX76"/>
    <mergeCell ref="JJZ76:JKD76"/>
    <mergeCell ref="JKF76:JKJ76"/>
    <mergeCell ref="JGT76:JGX76"/>
    <mergeCell ref="JGZ76:JHD76"/>
    <mergeCell ref="JHF76:JHJ76"/>
    <mergeCell ref="JHL76:JHP76"/>
    <mergeCell ref="JHR76:JHV76"/>
    <mergeCell ref="JHX76:JIB76"/>
    <mergeCell ref="JID76:JIH76"/>
    <mergeCell ref="JIJ76:JIN76"/>
    <mergeCell ref="JEX76:JFB76"/>
    <mergeCell ref="JFD76:JFH76"/>
    <mergeCell ref="JFJ76:JFN76"/>
    <mergeCell ref="JFP76:JFT76"/>
    <mergeCell ref="JFV76:JFZ76"/>
    <mergeCell ref="JGB76:JGF76"/>
    <mergeCell ref="JGH76:JGL76"/>
    <mergeCell ref="JGN76:JGR76"/>
    <mergeCell ref="JDB76:JDF76"/>
    <mergeCell ref="JDH76:JDL76"/>
    <mergeCell ref="JDN76:JDR76"/>
    <mergeCell ref="JDT76:JDX76"/>
    <mergeCell ref="JDZ76:JED76"/>
    <mergeCell ref="JEF76:JEJ76"/>
    <mergeCell ref="JEL76:JEP76"/>
    <mergeCell ref="JER76:JEV76"/>
    <mergeCell ref="JBF76:JBJ76"/>
    <mergeCell ref="JBL76:JBP76"/>
    <mergeCell ref="JBR76:JBV76"/>
    <mergeCell ref="JBX76:JCB76"/>
    <mergeCell ref="JCD76:JCH76"/>
    <mergeCell ref="JCJ76:JCN76"/>
    <mergeCell ref="JCP76:JCT76"/>
    <mergeCell ref="JCV76:JCZ76"/>
    <mergeCell ref="JRV76:JRZ76"/>
    <mergeCell ref="JSB76:JSF76"/>
    <mergeCell ref="JSH76:JSL76"/>
    <mergeCell ref="JSN76:JSR76"/>
    <mergeCell ref="JST76:JSX76"/>
    <mergeCell ref="JSZ76:JTD76"/>
    <mergeCell ref="JTF76:JTJ76"/>
    <mergeCell ref="JTL76:JTP76"/>
    <mergeCell ref="JPZ76:JQD76"/>
    <mergeCell ref="JQF76:JQJ76"/>
    <mergeCell ref="JQL76:JQP76"/>
    <mergeCell ref="JQR76:JQV76"/>
    <mergeCell ref="JQX76:JRB76"/>
    <mergeCell ref="JRD76:JRH76"/>
    <mergeCell ref="JRJ76:JRN76"/>
    <mergeCell ref="JRP76:JRT76"/>
    <mergeCell ref="JOD76:JOH76"/>
    <mergeCell ref="JOJ76:JON76"/>
    <mergeCell ref="JOP76:JOT76"/>
    <mergeCell ref="JOV76:JOZ76"/>
    <mergeCell ref="JPB76:JPF76"/>
    <mergeCell ref="JPH76:JPL76"/>
    <mergeCell ref="JPN76:JPR76"/>
    <mergeCell ref="JPT76:JPX76"/>
    <mergeCell ref="JMH76:JML76"/>
    <mergeCell ref="JMN76:JMR76"/>
    <mergeCell ref="JMT76:JMX76"/>
    <mergeCell ref="JMZ76:JND76"/>
    <mergeCell ref="JNF76:JNJ76"/>
    <mergeCell ref="JNL76:JNP76"/>
    <mergeCell ref="JNR76:JNV76"/>
    <mergeCell ref="JNX76:JOB76"/>
    <mergeCell ref="JKL76:JKP76"/>
    <mergeCell ref="JKR76:JKV76"/>
    <mergeCell ref="JKX76:JLB76"/>
    <mergeCell ref="JLD76:JLH76"/>
    <mergeCell ref="JLJ76:JLN76"/>
    <mergeCell ref="JLP76:JLT76"/>
    <mergeCell ref="JLV76:JLZ76"/>
    <mergeCell ref="JMB76:JMF76"/>
    <mergeCell ref="KBB76:KBF76"/>
    <mergeCell ref="KBH76:KBL76"/>
    <mergeCell ref="KBN76:KBR76"/>
    <mergeCell ref="KBT76:KBX76"/>
    <mergeCell ref="KBZ76:KCD76"/>
    <mergeCell ref="KCF76:KCJ76"/>
    <mergeCell ref="KCL76:KCP76"/>
    <mergeCell ref="KCR76:KCV76"/>
    <mergeCell ref="JZF76:JZJ76"/>
    <mergeCell ref="JZL76:JZP76"/>
    <mergeCell ref="JZR76:JZV76"/>
    <mergeCell ref="JZX76:KAB76"/>
    <mergeCell ref="KAD76:KAH76"/>
    <mergeCell ref="KAJ76:KAN76"/>
    <mergeCell ref="KAP76:KAT76"/>
    <mergeCell ref="KAV76:KAZ76"/>
    <mergeCell ref="JXJ76:JXN76"/>
    <mergeCell ref="JXP76:JXT76"/>
    <mergeCell ref="JXV76:JXZ76"/>
    <mergeCell ref="JYB76:JYF76"/>
    <mergeCell ref="JYH76:JYL76"/>
    <mergeCell ref="JYN76:JYR76"/>
    <mergeCell ref="JYT76:JYX76"/>
    <mergeCell ref="JYZ76:JZD76"/>
    <mergeCell ref="JVN76:JVR76"/>
    <mergeCell ref="JVT76:JVX76"/>
    <mergeCell ref="JVZ76:JWD76"/>
    <mergeCell ref="JWF76:JWJ76"/>
    <mergeCell ref="JWL76:JWP76"/>
    <mergeCell ref="JWR76:JWV76"/>
    <mergeCell ref="JWX76:JXB76"/>
    <mergeCell ref="JXD76:JXH76"/>
    <mergeCell ref="JTR76:JTV76"/>
    <mergeCell ref="JTX76:JUB76"/>
    <mergeCell ref="JUD76:JUH76"/>
    <mergeCell ref="JUJ76:JUN76"/>
    <mergeCell ref="JUP76:JUT76"/>
    <mergeCell ref="JUV76:JUZ76"/>
    <mergeCell ref="JVB76:JVF76"/>
    <mergeCell ref="JVH76:JVL76"/>
    <mergeCell ref="KKH76:KKL76"/>
    <mergeCell ref="KKN76:KKR76"/>
    <mergeCell ref="KKT76:KKX76"/>
    <mergeCell ref="KKZ76:KLD76"/>
    <mergeCell ref="KLF76:KLJ76"/>
    <mergeCell ref="KLL76:KLP76"/>
    <mergeCell ref="KLR76:KLV76"/>
    <mergeCell ref="KLX76:KMB76"/>
    <mergeCell ref="KIL76:KIP76"/>
    <mergeCell ref="KIR76:KIV76"/>
    <mergeCell ref="KIX76:KJB76"/>
    <mergeCell ref="KJD76:KJH76"/>
    <mergeCell ref="KJJ76:KJN76"/>
    <mergeCell ref="KJP76:KJT76"/>
    <mergeCell ref="KJV76:KJZ76"/>
    <mergeCell ref="KKB76:KKF76"/>
    <mergeCell ref="KGP76:KGT76"/>
    <mergeCell ref="KGV76:KGZ76"/>
    <mergeCell ref="KHB76:KHF76"/>
    <mergeCell ref="KHH76:KHL76"/>
    <mergeCell ref="KHN76:KHR76"/>
    <mergeCell ref="KHT76:KHX76"/>
    <mergeCell ref="KHZ76:KID76"/>
    <mergeCell ref="KIF76:KIJ76"/>
    <mergeCell ref="KET76:KEX76"/>
    <mergeCell ref="KEZ76:KFD76"/>
    <mergeCell ref="KFF76:KFJ76"/>
    <mergeCell ref="KFL76:KFP76"/>
    <mergeCell ref="KFR76:KFV76"/>
    <mergeCell ref="KFX76:KGB76"/>
    <mergeCell ref="KGD76:KGH76"/>
    <mergeCell ref="KGJ76:KGN76"/>
    <mergeCell ref="KCX76:KDB76"/>
    <mergeCell ref="KDD76:KDH76"/>
    <mergeCell ref="KDJ76:KDN76"/>
    <mergeCell ref="KDP76:KDT76"/>
    <mergeCell ref="KDV76:KDZ76"/>
    <mergeCell ref="KEB76:KEF76"/>
    <mergeCell ref="KEH76:KEL76"/>
    <mergeCell ref="KEN76:KER76"/>
    <mergeCell ref="KTN76:KTR76"/>
    <mergeCell ref="KTT76:KTX76"/>
    <mergeCell ref="KTZ76:KUD76"/>
    <mergeCell ref="KUF76:KUJ76"/>
    <mergeCell ref="KUL76:KUP76"/>
    <mergeCell ref="KUR76:KUV76"/>
    <mergeCell ref="KUX76:KVB76"/>
    <mergeCell ref="KVD76:KVH76"/>
    <mergeCell ref="KRR76:KRV76"/>
    <mergeCell ref="KRX76:KSB76"/>
    <mergeCell ref="KSD76:KSH76"/>
    <mergeCell ref="KSJ76:KSN76"/>
    <mergeCell ref="KSP76:KST76"/>
    <mergeCell ref="KSV76:KSZ76"/>
    <mergeCell ref="KTB76:KTF76"/>
    <mergeCell ref="KTH76:KTL76"/>
    <mergeCell ref="KPV76:KPZ76"/>
    <mergeCell ref="KQB76:KQF76"/>
    <mergeCell ref="KQH76:KQL76"/>
    <mergeCell ref="KQN76:KQR76"/>
    <mergeCell ref="KQT76:KQX76"/>
    <mergeCell ref="KQZ76:KRD76"/>
    <mergeCell ref="KRF76:KRJ76"/>
    <mergeCell ref="KRL76:KRP76"/>
    <mergeCell ref="KNZ76:KOD76"/>
    <mergeCell ref="KOF76:KOJ76"/>
    <mergeCell ref="KOL76:KOP76"/>
    <mergeCell ref="KOR76:KOV76"/>
    <mergeCell ref="KOX76:KPB76"/>
    <mergeCell ref="KPD76:KPH76"/>
    <mergeCell ref="KPJ76:KPN76"/>
    <mergeCell ref="KPP76:KPT76"/>
    <mergeCell ref="KMD76:KMH76"/>
    <mergeCell ref="KMJ76:KMN76"/>
    <mergeCell ref="KMP76:KMT76"/>
    <mergeCell ref="KMV76:KMZ76"/>
    <mergeCell ref="KNB76:KNF76"/>
    <mergeCell ref="KNH76:KNL76"/>
    <mergeCell ref="KNN76:KNR76"/>
    <mergeCell ref="KNT76:KNX76"/>
    <mergeCell ref="LCT76:LCX76"/>
    <mergeCell ref="LCZ76:LDD76"/>
    <mergeCell ref="LDF76:LDJ76"/>
    <mergeCell ref="LDL76:LDP76"/>
    <mergeCell ref="LDR76:LDV76"/>
    <mergeCell ref="LDX76:LEB76"/>
    <mergeCell ref="LED76:LEH76"/>
    <mergeCell ref="LEJ76:LEN76"/>
    <mergeCell ref="LAX76:LBB76"/>
    <mergeCell ref="LBD76:LBH76"/>
    <mergeCell ref="LBJ76:LBN76"/>
    <mergeCell ref="LBP76:LBT76"/>
    <mergeCell ref="LBV76:LBZ76"/>
    <mergeCell ref="LCB76:LCF76"/>
    <mergeCell ref="LCH76:LCL76"/>
    <mergeCell ref="LCN76:LCR76"/>
    <mergeCell ref="KZB76:KZF76"/>
    <mergeCell ref="KZH76:KZL76"/>
    <mergeCell ref="KZN76:KZR76"/>
    <mergeCell ref="KZT76:KZX76"/>
    <mergeCell ref="KZZ76:LAD76"/>
    <mergeCell ref="LAF76:LAJ76"/>
    <mergeCell ref="LAL76:LAP76"/>
    <mergeCell ref="LAR76:LAV76"/>
    <mergeCell ref="KXF76:KXJ76"/>
    <mergeCell ref="KXL76:KXP76"/>
    <mergeCell ref="KXR76:KXV76"/>
    <mergeCell ref="KXX76:KYB76"/>
    <mergeCell ref="KYD76:KYH76"/>
    <mergeCell ref="KYJ76:KYN76"/>
    <mergeCell ref="KYP76:KYT76"/>
    <mergeCell ref="KYV76:KYZ76"/>
    <mergeCell ref="KVJ76:KVN76"/>
    <mergeCell ref="KVP76:KVT76"/>
    <mergeCell ref="KVV76:KVZ76"/>
    <mergeCell ref="KWB76:KWF76"/>
    <mergeCell ref="KWH76:KWL76"/>
    <mergeCell ref="KWN76:KWR76"/>
    <mergeCell ref="KWT76:KWX76"/>
    <mergeCell ref="KWZ76:KXD76"/>
    <mergeCell ref="LLZ76:LMD76"/>
    <mergeCell ref="LMF76:LMJ76"/>
    <mergeCell ref="LML76:LMP76"/>
    <mergeCell ref="LMR76:LMV76"/>
    <mergeCell ref="LMX76:LNB76"/>
    <mergeCell ref="LND76:LNH76"/>
    <mergeCell ref="LNJ76:LNN76"/>
    <mergeCell ref="LNP76:LNT76"/>
    <mergeCell ref="LKD76:LKH76"/>
    <mergeCell ref="LKJ76:LKN76"/>
    <mergeCell ref="LKP76:LKT76"/>
    <mergeCell ref="LKV76:LKZ76"/>
    <mergeCell ref="LLB76:LLF76"/>
    <mergeCell ref="LLH76:LLL76"/>
    <mergeCell ref="LLN76:LLR76"/>
    <mergeCell ref="LLT76:LLX76"/>
    <mergeCell ref="LIH76:LIL76"/>
    <mergeCell ref="LIN76:LIR76"/>
    <mergeCell ref="LIT76:LIX76"/>
    <mergeCell ref="LIZ76:LJD76"/>
    <mergeCell ref="LJF76:LJJ76"/>
    <mergeCell ref="LJL76:LJP76"/>
    <mergeCell ref="LJR76:LJV76"/>
    <mergeCell ref="LJX76:LKB76"/>
    <mergeCell ref="LGL76:LGP76"/>
    <mergeCell ref="LGR76:LGV76"/>
    <mergeCell ref="LGX76:LHB76"/>
    <mergeCell ref="LHD76:LHH76"/>
    <mergeCell ref="LHJ76:LHN76"/>
    <mergeCell ref="LHP76:LHT76"/>
    <mergeCell ref="LHV76:LHZ76"/>
    <mergeCell ref="LIB76:LIF76"/>
    <mergeCell ref="LEP76:LET76"/>
    <mergeCell ref="LEV76:LEZ76"/>
    <mergeCell ref="LFB76:LFF76"/>
    <mergeCell ref="LFH76:LFL76"/>
    <mergeCell ref="LFN76:LFR76"/>
    <mergeCell ref="LFT76:LFX76"/>
    <mergeCell ref="LFZ76:LGD76"/>
    <mergeCell ref="LGF76:LGJ76"/>
    <mergeCell ref="LVF76:LVJ76"/>
    <mergeCell ref="LVL76:LVP76"/>
    <mergeCell ref="LVR76:LVV76"/>
    <mergeCell ref="LVX76:LWB76"/>
    <mergeCell ref="LWD76:LWH76"/>
    <mergeCell ref="LWJ76:LWN76"/>
    <mergeCell ref="LWP76:LWT76"/>
    <mergeCell ref="LWV76:LWZ76"/>
    <mergeCell ref="LTJ76:LTN76"/>
    <mergeCell ref="LTP76:LTT76"/>
    <mergeCell ref="LTV76:LTZ76"/>
    <mergeCell ref="LUB76:LUF76"/>
    <mergeCell ref="LUH76:LUL76"/>
    <mergeCell ref="LUN76:LUR76"/>
    <mergeCell ref="LUT76:LUX76"/>
    <mergeCell ref="LUZ76:LVD76"/>
    <mergeCell ref="LRN76:LRR76"/>
    <mergeCell ref="LRT76:LRX76"/>
    <mergeCell ref="LRZ76:LSD76"/>
    <mergeCell ref="LSF76:LSJ76"/>
    <mergeCell ref="LSL76:LSP76"/>
    <mergeCell ref="LSR76:LSV76"/>
    <mergeCell ref="LSX76:LTB76"/>
    <mergeCell ref="LTD76:LTH76"/>
    <mergeCell ref="LPR76:LPV76"/>
    <mergeCell ref="LPX76:LQB76"/>
    <mergeCell ref="LQD76:LQH76"/>
    <mergeCell ref="LQJ76:LQN76"/>
    <mergeCell ref="LQP76:LQT76"/>
    <mergeCell ref="LQV76:LQZ76"/>
    <mergeCell ref="LRB76:LRF76"/>
    <mergeCell ref="LRH76:LRL76"/>
    <mergeCell ref="LNV76:LNZ76"/>
    <mergeCell ref="LOB76:LOF76"/>
    <mergeCell ref="LOH76:LOL76"/>
    <mergeCell ref="LON76:LOR76"/>
    <mergeCell ref="LOT76:LOX76"/>
    <mergeCell ref="LOZ76:LPD76"/>
    <mergeCell ref="LPF76:LPJ76"/>
    <mergeCell ref="LPL76:LPP76"/>
    <mergeCell ref="MEL76:MEP76"/>
    <mergeCell ref="MER76:MEV76"/>
    <mergeCell ref="MEX76:MFB76"/>
    <mergeCell ref="MFD76:MFH76"/>
    <mergeCell ref="MFJ76:MFN76"/>
    <mergeCell ref="MFP76:MFT76"/>
    <mergeCell ref="MFV76:MFZ76"/>
    <mergeCell ref="MGB76:MGF76"/>
    <mergeCell ref="MCP76:MCT76"/>
    <mergeCell ref="MCV76:MCZ76"/>
    <mergeCell ref="MDB76:MDF76"/>
    <mergeCell ref="MDH76:MDL76"/>
    <mergeCell ref="MDN76:MDR76"/>
    <mergeCell ref="MDT76:MDX76"/>
    <mergeCell ref="MDZ76:MED76"/>
    <mergeCell ref="MEF76:MEJ76"/>
    <mergeCell ref="MAT76:MAX76"/>
    <mergeCell ref="MAZ76:MBD76"/>
    <mergeCell ref="MBF76:MBJ76"/>
    <mergeCell ref="MBL76:MBP76"/>
    <mergeCell ref="MBR76:MBV76"/>
    <mergeCell ref="MBX76:MCB76"/>
    <mergeCell ref="MCD76:MCH76"/>
    <mergeCell ref="MCJ76:MCN76"/>
    <mergeCell ref="LYX76:LZB76"/>
    <mergeCell ref="LZD76:LZH76"/>
    <mergeCell ref="LZJ76:LZN76"/>
    <mergeCell ref="LZP76:LZT76"/>
    <mergeCell ref="LZV76:LZZ76"/>
    <mergeCell ref="MAB76:MAF76"/>
    <mergeCell ref="MAH76:MAL76"/>
    <mergeCell ref="MAN76:MAR76"/>
    <mergeCell ref="LXB76:LXF76"/>
    <mergeCell ref="LXH76:LXL76"/>
    <mergeCell ref="LXN76:LXR76"/>
    <mergeCell ref="LXT76:LXX76"/>
    <mergeCell ref="LXZ76:LYD76"/>
    <mergeCell ref="LYF76:LYJ76"/>
    <mergeCell ref="LYL76:LYP76"/>
    <mergeCell ref="LYR76:LYV76"/>
    <mergeCell ref="MNR76:MNV76"/>
    <mergeCell ref="MNX76:MOB76"/>
    <mergeCell ref="MOD76:MOH76"/>
    <mergeCell ref="MOJ76:MON76"/>
    <mergeCell ref="MOP76:MOT76"/>
    <mergeCell ref="MOV76:MOZ76"/>
    <mergeCell ref="MPB76:MPF76"/>
    <mergeCell ref="MPH76:MPL76"/>
    <mergeCell ref="MLV76:MLZ76"/>
    <mergeCell ref="MMB76:MMF76"/>
    <mergeCell ref="MMH76:MML76"/>
    <mergeCell ref="MMN76:MMR76"/>
    <mergeCell ref="MMT76:MMX76"/>
    <mergeCell ref="MMZ76:MND76"/>
    <mergeCell ref="MNF76:MNJ76"/>
    <mergeCell ref="MNL76:MNP76"/>
    <mergeCell ref="MJZ76:MKD76"/>
    <mergeCell ref="MKF76:MKJ76"/>
    <mergeCell ref="MKL76:MKP76"/>
    <mergeCell ref="MKR76:MKV76"/>
    <mergeCell ref="MKX76:MLB76"/>
    <mergeCell ref="MLD76:MLH76"/>
    <mergeCell ref="MLJ76:MLN76"/>
    <mergeCell ref="MLP76:MLT76"/>
    <mergeCell ref="MID76:MIH76"/>
    <mergeCell ref="MIJ76:MIN76"/>
    <mergeCell ref="MIP76:MIT76"/>
    <mergeCell ref="MIV76:MIZ76"/>
    <mergeCell ref="MJB76:MJF76"/>
    <mergeCell ref="MJH76:MJL76"/>
    <mergeCell ref="MJN76:MJR76"/>
    <mergeCell ref="MJT76:MJX76"/>
    <mergeCell ref="MGH76:MGL76"/>
    <mergeCell ref="MGN76:MGR76"/>
    <mergeCell ref="MGT76:MGX76"/>
    <mergeCell ref="MGZ76:MHD76"/>
    <mergeCell ref="MHF76:MHJ76"/>
    <mergeCell ref="MHL76:MHP76"/>
    <mergeCell ref="MHR76:MHV76"/>
    <mergeCell ref="MHX76:MIB76"/>
    <mergeCell ref="MWX76:MXB76"/>
    <mergeCell ref="MXD76:MXH76"/>
    <mergeCell ref="MXJ76:MXN76"/>
    <mergeCell ref="MXP76:MXT76"/>
    <mergeCell ref="MXV76:MXZ76"/>
    <mergeCell ref="MYB76:MYF76"/>
    <mergeCell ref="MYH76:MYL76"/>
    <mergeCell ref="MYN76:MYR76"/>
    <mergeCell ref="MVB76:MVF76"/>
    <mergeCell ref="MVH76:MVL76"/>
    <mergeCell ref="MVN76:MVR76"/>
    <mergeCell ref="MVT76:MVX76"/>
    <mergeCell ref="MVZ76:MWD76"/>
    <mergeCell ref="MWF76:MWJ76"/>
    <mergeCell ref="MWL76:MWP76"/>
    <mergeCell ref="MWR76:MWV76"/>
    <mergeCell ref="MTF76:MTJ76"/>
    <mergeCell ref="MTL76:MTP76"/>
    <mergeCell ref="MTR76:MTV76"/>
    <mergeCell ref="MTX76:MUB76"/>
    <mergeCell ref="MUD76:MUH76"/>
    <mergeCell ref="MUJ76:MUN76"/>
    <mergeCell ref="MUP76:MUT76"/>
    <mergeCell ref="MUV76:MUZ76"/>
    <mergeCell ref="MRJ76:MRN76"/>
    <mergeCell ref="MRP76:MRT76"/>
    <mergeCell ref="MRV76:MRZ76"/>
    <mergeCell ref="MSB76:MSF76"/>
    <mergeCell ref="MSH76:MSL76"/>
    <mergeCell ref="MSN76:MSR76"/>
    <mergeCell ref="MST76:MSX76"/>
    <mergeCell ref="MSZ76:MTD76"/>
    <mergeCell ref="MPN76:MPR76"/>
    <mergeCell ref="MPT76:MPX76"/>
    <mergeCell ref="MPZ76:MQD76"/>
    <mergeCell ref="MQF76:MQJ76"/>
    <mergeCell ref="MQL76:MQP76"/>
    <mergeCell ref="MQR76:MQV76"/>
    <mergeCell ref="MQX76:MRB76"/>
    <mergeCell ref="MRD76:MRH76"/>
    <mergeCell ref="NGD76:NGH76"/>
    <mergeCell ref="NGJ76:NGN76"/>
    <mergeCell ref="NGP76:NGT76"/>
    <mergeCell ref="NGV76:NGZ76"/>
    <mergeCell ref="NHB76:NHF76"/>
    <mergeCell ref="NHH76:NHL76"/>
    <mergeCell ref="NHN76:NHR76"/>
    <mergeCell ref="NHT76:NHX76"/>
    <mergeCell ref="NEH76:NEL76"/>
    <mergeCell ref="NEN76:NER76"/>
    <mergeCell ref="NET76:NEX76"/>
    <mergeCell ref="NEZ76:NFD76"/>
    <mergeCell ref="NFF76:NFJ76"/>
    <mergeCell ref="NFL76:NFP76"/>
    <mergeCell ref="NFR76:NFV76"/>
    <mergeCell ref="NFX76:NGB76"/>
    <mergeCell ref="NCL76:NCP76"/>
    <mergeCell ref="NCR76:NCV76"/>
    <mergeCell ref="NCX76:NDB76"/>
    <mergeCell ref="NDD76:NDH76"/>
    <mergeCell ref="NDJ76:NDN76"/>
    <mergeCell ref="NDP76:NDT76"/>
    <mergeCell ref="NDV76:NDZ76"/>
    <mergeCell ref="NEB76:NEF76"/>
    <mergeCell ref="NAP76:NAT76"/>
    <mergeCell ref="NAV76:NAZ76"/>
    <mergeCell ref="NBB76:NBF76"/>
    <mergeCell ref="NBH76:NBL76"/>
    <mergeCell ref="NBN76:NBR76"/>
    <mergeCell ref="NBT76:NBX76"/>
    <mergeCell ref="NBZ76:NCD76"/>
    <mergeCell ref="NCF76:NCJ76"/>
    <mergeCell ref="MYT76:MYX76"/>
    <mergeCell ref="MYZ76:MZD76"/>
    <mergeCell ref="MZF76:MZJ76"/>
    <mergeCell ref="MZL76:MZP76"/>
    <mergeCell ref="MZR76:MZV76"/>
    <mergeCell ref="MZX76:NAB76"/>
    <mergeCell ref="NAD76:NAH76"/>
    <mergeCell ref="NAJ76:NAN76"/>
    <mergeCell ref="NPJ76:NPN76"/>
    <mergeCell ref="NPP76:NPT76"/>
    <mergeCell ref="NPV76:NPZ76"/>
    <mergeCell ref="NQB76:NQF76"/>
    <mergeCell ref="NQH76:NQL76"/>
    <mergeCell ref="NQN76:NQR76"/>
    <mergeCell ref="NQT76:NQX76"/>
    <mergeCell ref="NQZ76:NRD76"/>
    <mergeCell ref="NNN76:NNR76"/>
    <mergeCell ref="NNT76:NNX76"/>
    <mergeCell ref="NNZ76:NOD76"/>
    <mergeCell ref="NOF76:NOJ76"/>
    <mergeCell ref="NOL76:NOP76"/>
    <mergeCell ref="NOR76:NOV76"/>
    <mergeCell ref="NOX76:NPB76"/>
    <mergeCell ref="NPD76:NPH76"/>
    <mergeCell ref="NLR76:NLV76"/>
    <mergeCell ref="NLX76:NMB76"/>
    <mergeCell ref="NMD76:NMH76"/>
    <mergeCell ref="NMJ76:NMN76"/>
    <mergeCell ref="NMP76:NMT76"/>
    <mergeCell ref="NMV76:NMZ76"/>
    <mergeCell ref="NNB76:NNF76"/>
    <mergeCell ref="NNH76:NNL76"/>
    <mergeCell ref="NJV76:NJZ76"/>
    <mergeCell ref="NKB76:NKF76"/>
    <mergeCell ref="NKH76:NKL76"/>
    <mergeCell ref="NKN76:NKR76"/>
    <mergeCell ref="NKT76:NKX76"/>
    <mergeCell ref="NKZ76:NLD76"/>
    <mergeCell ref="NLF76:NLJ76"/>
    <mergeCell ref="NLL76:NLP76"/>
    <mergeCell ref="NHZ76:NID76"/>
    <mergeCell ref="NIF76:NIJ76"/>
    <mergeCell ref="NIL76:NIP76"/>
    <mergeCell ref="NIR76:NIV76"/>
    <mergeCell ref="NIX76:NJB76"/>
    <mergeCell ref="NJD76:NJH76"/>
    <mergeCell ref="NJJ76:NJN76"/>
    <mergeCell ref="NJP76:NJT76"/>
    <mergeCell ref="NYP76:NYT76"/>
    <mergeCell ref="NYV76:NYZ76"/>
    <mergeCell ref="NZB76:NZF76"/>
    <mergeCell ref="NZH76:NZL76"/>
    <mergeCell ref="NZN76:NZR76"/>
    <mergeCell ref="NZT76:NZX76"/>
    <mergeCell ref="NZZ76:OAD76"/>
    <mergeCell ref="OAF76:OAJ76"/>
    <mergeCell ref="NWT76:NWX76"/>
    <mergeCell ref="NWZ76:NXD76"/>
    <mergeCell ref="NXF76:NXJ76"/>
    <mergeCell ref="NXL76:NXP76"/>
    <mergeCell ref="NXR76:NXV76"/>
    <mergeCell ref="NXX76:NYB76"/>
    <mergeCell ref="NYD76:NYH76"/>
    <mergeCell ref="NYJ76:NYN76"/>
    <mergeCell ref="NUX76:NVB76"/>
    <mergeCell ref="NVD76:NVH76"/>
    <mergeCell ref="NVJ76:NVN76"/>
    <mergeCell ref="NVP76:NVT76"/>
    <mergeCell ref="NVV76:NVZ76"/>
    <mergeCell ref="NWB76:NWF76"/>
    <mergeCell ref="NWH76:NWL76"/>
    <mergeCell ref="NWN76:NWR76"/>
    <mergeCell ref="NTB76:NTF76"/>
    <mergeCell ref="NTH76:NTL76"/>
    <mergeCell ref="NTN76:NTR76"/>
    <mergeCell ref="NTT76:NTX76"/>
    <mergeCell ref="NTZ76:NUD76"/>
    <mergeCell ref="NUF76:NUJ76"/>
    <mergeCell ref="NUL76:NUP76"/>
    <mergeCell ref="NUR76:NUV76"/>
    <mergeCell ref="NRF76:NRJ76"/>
    <mergeCell ref="NRL76:NRP76"/>
    <mergeCell ref="NRR76:NRV76"/>
    <mergeCell ref="NRX76:NSB76"/>
    <mergeCell ref="NSD76:NSH76"/>
    <mergeCell ref="NSJ76:NSN76"/>
    <mergeCell ref="NSP76:NST76"/>
    <mergeCell ref="NSV76:NSZ76"/>
    <mergeCell ref="OHV76:OHZ76"/>
    <mergeCell ref="OIB76:OIF76"/>
    <mergeCell ref="OIH76:OIL76"/>
    <mergeCell ref="OIN76:OIR76"/>
    <mergeCell ref="OIT76:OIX76"/>
    <mergeCell ref="OIZ76:OJD76"/>
    <mergeCell ref="OJF76:OJJ76"/>
    <mergeCell ref="OJL76:OJP76"/>
    <mergeCell ref="OFZ76:OGD76"/>
    <mergeCell ref="OGF76:OGJ76"/>
    <mergeCell ref="OGL76:OGP76"/>
    <mergeCell ref="OGR76:OGV76"/>
    <mergeCell ref="OGX76:OHB76"/>
    <mergeCell ref="OHD76:OHH76"/>
    <mergeCell ref="OHJ76:OHN76"/>
    <mergeCell ref="OHP76:OHT76"/>
    <mergeCell ref="OED76:OEH76"/>
    <mergeCell ref="OEJ76:OEN76"/>
    <mergeCell ref="OEP76:OET76"/>
    <mergeCell ref="OEV76:OEZ76"/>
    <mergeCell ref="OFB76:OFF76"/>
    <mergeCell ref="OFH76:OFL76"/>
    <mergeCell ref="OFN76:OFR76"/>
    <mergeCell ref="OFT76:OFX76"/>
    <mergeCell ref="OCH76:OCL76"/>
    <mergeCell ref="OCN76:OCR76"/>
    <mergeCell ref="OCT76:OCX76"/>
    <mergeCell ref="OCZ76:ODD76"/>
    <mergeCell ref="ODF76:ODJ76"/>
    <mergeCell ref="ODL76:ODP76"/>
    <mergeCell ref="ODR76:ODV76"/>
    <mergeCell ref="ODX76:OEB76"/>
    <mergeCell ref="OAL76:OAP76"/>
    <mergeCell ref="OAR76:OAV76"/>
    <mergeCell ref="OAX76:OBB76"/>
    <mergeCell ref="OBD76:OBH76"/>
    <mergeCell ref="OBJ76:OBN76"/>
    <mergeCell ref="OBP76:OBT76"/>
    <mergeCell ref="OBV76:OBZ76"/>
    <mergeCell ref="OCB76:OCF76"/>
    <mergeCell ref="ORB76:ORF76"/>
    <mergeCell ref="ORH76:ORL76"/>
    <mergeCell ref="ORN76:ORR76"/>
    <mergeCell ref="ORT76:ORX76"/>
    <mergeCell ref="ORZ76:OSD76"/>
    <mergeCell ref="OSF76:OSJ76"/>
    <mergeCell ref="OSL76:OSP76"/>
    <mergeCell ref="OSR76:OSV76"/>
    <mergeCell ref="OPF76:OPJ76"/>
    <mergeCell ref="OPL76:OPP76"/>
    <mergeCell ref="OPR76:OPV76"/>
    <mergeCell ref="OPX76:OQB76"/>
    <mergeCell ref="OQD76:OQH76"/>
    <mergeCell ref="OQJ76:OQN76"/>
    <mergeCell ref="OQP76:OQT76"/>
    <mergeCell ref="OQV76:OQZ76"/>
    <mergeCell ref="ONJ76:ONN76"/>
    <mergeCell ref="ONP76:ONT76"/>
    <mergeCell ref="ONV76:ONZ76"/>
    <mergeCell ref="OOB76:OOF76"/>
    <mergeCell ref="OOH76:OOL76"/>
    <mergeCell ref="OON76:OOR76"/>
    <mergeCell ref="OOT76:OOX76"/>
    <mergeCell ref="OOZ76:OPD76"/>
    <mergeCell ref="OLN76:OLR76"/>
    <mergeCell ref="OLT76:OLX76"/>
    <mergeCell ref="OLZ76:OMD76"/>
    <mergeCell ref="OMF76:OMJ76"/>
    <mergeCell ref="OML76:OMP76"/>
    <mergeCell ref="OMR76:OMV76"/>
    <mergeCell ref="OMX76:ONB76"/>
    <mergeCell ref="OND76:ONH76"/>
    <mergeCell ref="OJR76:OJV76"/>
    <mergeCell ref="OJX76:OKB76"/>
    <mergeCell ref="OKD76:OKH76"/>
    <mergeCell ref="OKJ76:OKN76"/>
    <mergeCell ref="OKP76:OKT76"/>
    <mergeCell ref="OKV76:OKZ76"/>
    <mergeCell ref="OLB76:OLF76"/>
    <mergeCell ref="OLH76:OLL76"/>
    <mergeCell ref="PAH76:PAL76"/>
    <mergeCell ref="PAN76:PAR76"/>
    <mergeCell ref="PAT76:PAX76"/>
    <mergeCell ref="PAZ76:PBD76"/>
    <mergeCell ref="PBF76:PBJ76"/>
    <mergeCell ref="PBL76:PBP76"/>
    <mergeCell ref="PBR76:PBV76"/>
    <mergeCell ref="PBX76:PCB76"/>
    <mergeCell ref="OYL76:OYP76"/>
    <mergeCell ref="OYR76:OYV76"/>
    <mergeCell ref="OYX76:OZB76"/>
    <mergeCell ref="OZD76:OZH76"/>
    <mergeCell ref="OZJ76:OZN76"/>
    <mergeCell ref="OZP76:OZT76"/>
    <mergeCell ref="OZV76:OZZ76"/>
    <mergeCell ref="PAB76:PAF76"/>
    <mergeCell ref="OWP76:OWT76"/>
    <mergeCell ref="OWV76:OWZ76"/>
    <mergeCell ref="OXB76:OXF76"/>
    <mergeCell ref="OXH76:OXL76"/>
    <mergeCell ref="OXN76:OXR76"/>
    <mergeCell ref="OXT76:OXX76"/>
    <mergeCell ref="OXZ76:OYD76"/>
    <mergeCell ref="OYF76:OYJ76"/>
    <mergeCell ref="OUT76:OUX76"/>
    <mergeCell ref="OUZ76:OVD76"/>
    <mergeCell ref="OVF76:OVJ76"/>
    <mergeCell ref="OVL76:OVP76"/>
    <mergeCell ref="OVR76:OVV76"/>
    <mergeCell ref="OVX76:OWB76"/>
    <mergeCell ref="OWD76:OWH76"/>
    <mergeCell ref="OWJ76:OWN76"/>
    <mergeCell ref="OSX76:OTB76"/>
    <mergeCell ref="OTD76:OTH76"/>
    <mergeCell ref="OTJ76:OTN76"/>
    <mergeCell ref="OTP76:OTT76"/>
    <mergeCell ref="OTV76:OTZ76"/>
    <mergeCell ref="OUB76:OUF76"/>
    <mergeCell ref="OUH76:OUL76"/>
    <mergeCell ref="OUN76:OUR76"/>
    <mergeCell ref="PJN76:PJR76"/>
    <mergeCell ref="PJT76:PJX76"/>
    <mergeCell ref="PJZ76:PKD76"/>
    <mergeCell ref="PKF76:PKJ76"/>
    <mergeCell ref="PKL76:PKP76"/>
    <mergeCell ref="PKR76:PKV76"/>
    <mergeCell ref="PKX76:PLB76"/>
    <mergeCell ref="PLD76:PLH76"/>
    <mergeCell ref="PHR76:PHV76"/>
    <mergeCell ref="PHX76:PIB76"/>
    <mergeCell ref="PID76:PIH76"/>
    <mergeCell ref="PIJ76:PIN76"/>
    <mergeCell ref="PIP76:PIT76"/>
    <mergeCell ref="PIV76:PIZ76"/>
    <mergeCell ref="PJB76:PJF76"/>
    <mergeCell ref="PJH76:PJL76"/>
    <mergeCell ref="PFV76:PFZ76"/>
    <mergeCell ref="PGB76:PGF76"/>
    <mergeCell ref="PGH76:PGL76"/>
    <mergeCell ref="PGN76:PGR76"/>
    <mergeCell ref="PGT76:PGX76"/>
    <mergeCell ref="PGZ76:PHD76"/>
    <mergeCell ref="PHF76:PHJ76"/>
    <mergeCell ref="PHL76:PHP76"/>
    <mergeCell ref="PDZ76:PED76"/>
    <mergeCell ref="PEF76:PEJ76"/>
    <mergeCell ref="PEL76:PEP76"/>
    <mergeCell ref="PER76:PEV76"/>
    <mergeCell ref="PEX76:PFB76"/>
    <mergeCell ref="PFD76:PFH76"/>
    <mergeCell ref="PFJ76:PFN76"/>
    <mergeCell ref="PFP76:PFT76"/>
    <mergeCell ref="PCD76:PCH76"/>
    <mergeCell ref="PCJ76:PCN76"/>
    <mergeCell ref="PCP76:PCT76"/>
    <mergeCell ref="PCV76:PCZ76"/>
    <mergeCell ref="PDB76:PDF76"/>
    <mergeCell ref="PDH76:PDL76"/>
    <mergeCell ref="PDN76:PDR76"/>
    <mergeCell ref="PDT76:PDX76"/>
    <mergeCell ref="PST76:PSX76"/>
    <mergeCell ref="PSZ76:PTD76"/>
    <mergeCell ref="PTF76:PTJ76"/>
    <mergeCell ref="PTL76:PTP76"/>
    <mergeCell ref="PTR76:PTV76"/>
    <mergeCell ref="PTX76:PUB76"/>
    <mergeCell ref="PUD76:PUH76"/>
    <mergeCell ref="PUJ76:PUN76"/>
    <mergeCell ref="PQX76:PRB76"/>
    <mergeCell ref="PRD76:PRH76"/>
    <mergeCell ref="PRJ76:PRN76"/>
    <mergeCell ref="PRP76:PRT76"/>
    <mergeCell ref="PRV76:PRZ76"/>
    <mergeCell ref="PSB76:PSF76"/>
    <mergeCell ref="PSH76:PSL76"/>
    <mergeCell ref="PSN76:PSR76"/>
    <mergeCell ref="PPB76:PPF76"/>
    <mergeCell ref="PPH76:PPL76"/>
    <mergeCell ref="PPN76:PPR76"/>
    <mergeCell ref="PPT76:PPX76"/>
    <mergeCell ref="PPZ76:PQD76"/>
    <mergeCell ref="PQF76:PQJ76"/>
    <mergeCell ref="PQL76:PQP76"/>
    <mergeCell ref="PQR76:PQV76"/>
    <mergeCell ref="PNF76:PNJ76"/>
    <mergeCell ref="PNL76:PNP76"/>
    <mergeCell ref="PNR76:PNV76"/>
    <mergeCell ref="PNX76:POB76"/>
    <mergeCell ref="POD76:POH76"/>
    <mergeCell ref="POJ76:PON76"/>
    <mergeCell ref="POP76:POT76"/>
    <mergeCell ref="POV76:POZ76"/>
    <mergeCell ref="PLJ76:PLN76"/>
    <mergeCell ref="PLP76:PLT76"/>
    <mergeCell ref="PLV76:PLZ76"/>
    <mergeCell ref="PMB76:PMF76"/>
    <mergeCell ref="PMH76:PML76"/>
    <mergeCell ref="PMN76:PMR76"/>
    <mergeCell ref="PMT76:PMX76"/>
    <mergeCell ref="PMZ76:PND76"/>
    <mergeCell ref="QBZ76:QCD76"/>
    <mergeCell ref="QCF76:QCJ76"/>
    <mergeCell ref="QCL76:QCP76"/>
    <mergeCell ref="QCR76:QCV76"/>
    <mergeCell ref="QCX76:QDB76"/>
    <mergeCell ref="QDD76:QDH76"/>
    <mergeCell ref="QDJ76:QDN76"/>
    <mergeCell ref="QDP76:QDT76"/>
    <mergeCell ref="QAD76:QAH76"/>
    <mergeCell ref="QAJ76:QAN76"/>
    <mergeCell ref="QAP76:QAT76"/>
    <mergeCell ref="QAV76:QAZ76"/>
    <mergeCell ref="QBB76:QBF76"/>
    <mergeCell ref="QBH76:QBL76"/>
    <mergeCell ref="QBN76:QBR76"/>
    <mergeCell ref="QBT76:QBX76"/>
    <mergeCell ref="PYH76:PYL76"/>
    <mergeCell ref="PYN76:PYR76"/>
    <mergeCell ref="PYT76:PYX76"/>
    <mergeCell ref="PYZ76:PZD76"/>
    <mergeCell ref="PZF76:PZJ76"/>
    <mergeCell ref="PZL76:PZP76"/>
    <mergeCell ref="PZR76:PZV76"/>
    <mergeCell ref="PZX76:QAB76"/>
    <mergeCell ref="PWL76:PWP76"/>
    <mergeCell ref="PWR76:PWV76"/>
    <mergeCell ref="PWX76:PXB76"/>
    <mergeCell ref="PXD76:PXH76"/>
    <mergeCell ref="PXJ76:PXN76"/>
    <mergeCell ref="PXP76:PXT76"/>
    <mergeCell ref="PXV76:PXZ76"/>
    <mergeCell ref="PYB76:PYF76"/>
    <mergeCell ref="PUP76:PUT76"/>
    <mergeCell ref="PUV76:PUZ76"/>
    <mergeCell ref="PVB76:PVF76"/>
    <mergeCell ref="PVH76:PVL76"/>
    <mergeCell ref="PVN76:PVR76"/>
    <mergeCell ref="PVT76:PVX76"/>
    <mergeCell ref="PVZ76:PWD76"/>
    <mergeCell ref="PWF76:PWJ76"/>
    <mergeCell ref="QLF76:QLJ76"/>
    <mergeCell ref="QLL76:QLP76"/>
    <mergeCell ref="QLR76:QLV76"/>
    <mergeCell ref="QLX76:QMB76"/>
    <mergeCell ref="QMD76:QMH76"/>
    <mergeCell ref="QMJ76:QMN76"/>
    <mergeCell ref="QMP76:QMT76"/>
    <mergeCell ref="QMV76:QMZ76"/>
    <mergeCell ref="QJJ76:QJN76"/>
    <mergeCell ref="QJP76:QJT76"/>
    <mergeCell ref="QJV76:QJZ76"/>
    <mergeCell ref="QKB76:QKF76"/>
    <mergeCell ref="QKH76:QKL76"/>
    <mergeCell ref="QKN76:QKR76"/>
    <mergeCell ref="QKT76:QKX76"/>
    <mergeCell ref="QKZ76:QLD76"/>
    <mergeCell ref="QHN76:QHR76"/>
    <mergeCell ref="QHT76:QHX76"/>
    <mergeCell ref="QHZ76:QID76"/>
    <mergeCell ref="QIF76:QIJ76"/>
    <mergeCell ref="QIL76:QIP76"/>
    <mergeCell ref="QIR76:QIV76"/>
    <mergeCell ref="QIX76:QJB76"/>
    <mergeCell ref="QJD76:QJH76"/>
    <mergeCell ref="QFR76:QFV76"/>
    <mergeCell ref="QFX76:QGB76"/>
    <mergeCell ref="QGD76:QGH76"/>
    <mergeCell ref="QGJ76:QGN76"/>
    <mergeCell ref="QGP76:QGT76"/>
    <mergeCell ref="QGV76:QGZ76"/>
    <mergeCell ref="QHB76:QHF76"/>
    <mergeCell ref="QHH76:QHL76"/>
    <mergeCell ref="QDV76:QDZ76"/>
    <mergeCell ref="QEB76:QEF76"/>
    <mergeCell ref="QEH76:QEL76"/>
    <mergeCell ref="QEN76:QER76"/>
    <mergeCell ref="QET76:QEX76"/>
    <mergeCell ref="QEZ76:QFD76"/>
    <mergeCell ref="QFF76:QFJ76"/>
    <mergeCell ref="QFL76:QFP76"/>
    <mergeCell ref="QUL76:QUP76"/>
    <mergeCell ref="QUR76:QUV76"/>
    <mergeCell ref="QUX76:QVB76"/>
    <mergeCell ref="QVD76:QVH76"/>
    <mergeCell ref="QVJ76:QVN76"/>
    <mergeCell ref="QVP76:QVT76"/>
    <mergeCell ref="QVV76:QVZ76"/>
    <mergeCell ref="QWB76:QWF76"/>
    <mergeCell ref="QSP76:QST76"/>
    <mergeCell ref="QSV76:QSZ76"/>
    <mergeCell ref="QTB76:QTF76"/>
    <mergeCell ref="QTH76:QTL76"/>
    <mergeCell ref="QTN76:QTR76"/>
    <mergeCell ref="QTT76:QTX76"/>
    <mergeCell ref="QTZ76:QUD76"/>
    <mergeCell ref="QUF76:QUJ76"/>
    <mergeCell ref="QQT76:QQX76"/>
    <mergeCell ref="QQZ76:QRD76"/>
    <mergeCell ref="QRF76:QRJ76"/>
    <mergeCell ref="QRL76:QRP76"/>
    <mergeCell ref="QRR76:QRV76"/>
    <mergeCell ref="QRX76:QSB76"/>
    <mergeCell ref="QSD76:QSH76"/>
    <mergeCell ref="QSJ76:QSN76"/>
    <mergeCell ref="QOX76:QPB76"/>
    <mergeCell ref="QPD76:QPH76"/>
    <mergeCell ref="QPJ76:QPN76"/>
    <mergeCell ref="QPP76:QPT76"/>
    <mergeCell ref="QPV76:QPZ76"/>
    <mergeCell ref="QQB76:QQF76"/>
    <mergeCell ref="QQH76:QQL76"/>
    <mergeCell ref="QQN76:QQR76"/>
    <mergeCell ref="QNB76:QNF76"/>
    <mergeCell ref="QNH76:QNL76"/>
    <mergeCell ref="QNN76:QNR76"/>
    <mergeCell ref="QNT76:QNX76"/>
    <mergeCell ref="QNZ76:QOD76"/>
    <mergeCell ref="QOF76:QOJ76"/>
    <mergeCell ref="QOL76:QOP76"/>
    <mergeCell ref="QOR76:QOV76"/>
    <mergeCell ref="RDR76:RDV76"/>
    <mergeCell ref="RDX76:REB76"/>
    <mergeCell ref="RED76:REH76"/>
    <mergeCell ref="REJ76:REN76"/>
    <mergeCell ref="REP76:RET76"/>
    <mergeCell ref="REV76:REZ76"/>
    <mergeCell ref="RFB76:RFF76"/>
    <mergeCell ref="RFH76:RFL76"/>
    <mergeCell ref="RBV76:RBZ76"/>
    <mergeCell ref="RCB76:RCF76"/>
    <mergeCell ref="RCH76:RCL76"/>
    <mergeCell ref="RCN76:RCR76"/>
    <mergeCell ref="RCT76:RCX76"/>
    <mergeCell ref="RCZ76:RDD76"/>
    <mergeCell ref="RDF76:RDJ76"/>
    <mergeCell ref="RDL76:RDP76"/>
    <mergeCell ref="QZZ76:RAD76"/>
    <mergeCell ref="RAF76:RAJ76"/>
    <mergeCell ref="RAL76:RAP76"/>
    <mergeCell ref="RAR76:RAV76"/>
    <mergeCell ref="RAX76:RBB76"/>
    <mergeCell ref="RBD76:RBH76"/>
    <mergeCell ref="RBJ76:RBN76"/>
    <mergeCell ref="RBP76:RBT76"/>
    <mergeCell ref="QYD76:QYH76"/>
    <mergeCell ref="QYJ76:QYN76"/>
    <mergeCell ref="QYP76:QYT76"/>
    <mergeCell ref="QYV76:QYZ76"/>
    <mergeCell ref="QZB76:QZF76"/>
    <mergeCell ref="QZH76:QZL76"/>
    <mergeCell ref="QZN76:QZR76"/>
    <mergeCell ref="QZT76:QZX76"/>
    <mergeCell ref="QWH76:QWL76"/>
    <mergeCell ref="QWN76:QWR76"/>
    <mergeCell ref="QWT76:QWX76"/>
    <mergeCell ref="QWZ76:QXD76"/>
    <mergeCell ref="QXF76:QXJ76"/>
    <mergeCell ref="QXL76:QXP76"/>
    <mergeCell ref="QXR76:QXV76"/>
    <mergeCell ref="QXX76:QYB76"/>
    <mergeCell ref="RMX76:RNB76"/>
    <mergeCell ref="RND76:RNH76"/>
    <mergeCell ref="RNJ76:RNN76"/>
    <mergeCell ref="RNP76:RNT76"/>
    <mergeCell ref="RNV76:RNZ76"/>
    <mergeCell ref="ROB76:ROF76"/>
    <mergeCell ref="ROH76:ROL76"/>
    <mergeCell ref="RON76:ROR76"/>
    <mergeCell ref="RLB76:RLF76"/>
    <mergeCell ref="RLH76:RLL76"/>
    <mergeCell ref="RLN76:RLR76"/>
    <mergeCell ref="RLT76:RLX76"/>
    <mergeCell ref="RLZ76:RMD76"/>
    <mergeCell ref="RMF76:RMJ76"/>
    <mergeCell ref="RML76:RMP76"/>
    <mergeCell ref="RMR76:RMV76"/>
    <mergeCell ref="RJF76:RJJ76"/>
    <mergeCell ref="RJL76:RJP76"/>
    <mergeCell ref="RJR76:RJV76"/>
    <mergeCell ref="RJX76:RKB76"/>
    <mergeCell ref="RKD76:RKH76"/>
    <mergeCell ref="RKJ76:RKN76"/>
    <mergeCell ref="RKP76:RKT76"/>
    <mergeCell ref="RKV76:RKZ76"/>
    <mergeCell ref="RHJ76:RHN76"/>
    <mergeCell ref="RHP76:RHT76"/>
    <mergeCell ref="RHV76:RHZ76"/>
    <mergeCell ref="RIB76:RIF76"/>
    <mergeCell ref="RIH76:RIL76"/>
    <mergeCell ref="RIN76:RIR76"/>
    <mergeCell ref="RIT76:RIX76"/>
    <mergeCell ref="RIZ76:RJD76"/>
    <mergeCell ref="RFN76:RFR76"/>
    <mergeCell ref="RFT76:RFX76"/>
    <mergeCell ref="RFZ76:RGD76"/>
    <mergeCell ref="RGF76:RGJ76"/>
    <mergeCell ref="RGL76:RGP76"/>
    <mergeCell ref="RGR76:RGV76"/>
    <mergeCell ref="RGX76:RHB76"/>
    <mergeCell ref="RHD76:RHH76"/>
    <mergeCell ref="RWD76:RWH76"/>
    <mergeCell ref="RWJ76:RWN76"/>
    <mergeCell ref="RWP76:RWT76"/>
    <mergeCell ref="RWV76:RWZ76"/>
    <mergeCell ref="RXB76:RXF76"/>
    <mergeCell ref="RXH76:RXL76"/>
    <mergeCell ref="RXN76:RXR76"/>
    <mergeCell ref="RXT76:RXX76"/>
    <mergeCell ref="RUH76:RUL76"/>
    <mergeCell ref="RUN76:RUR76"/>
    <mergeCell ref="RUT76:RUX76"/>
    <mergeCell ref="RUZ76:RVD76"/>
    <mergeCell ref="RVF76:RVJ76"/>
    <mergeCell ref="RVL76:RVP76"/>
    <mergeCell ref="RVR76:RVV76"/>
    <mergeCell ref="RVX76:RWB76"/>
    <mergeCell ref="RSL76:RSP76"/>
    <mergeCell ref="RSR76:RSV76"/>
    <mergeCell ref="RSX76:RTB76"/>
    <mergeCell ref="RTD76:RTH76"/>
    <mergeCell ref="RTJ76:RTN76"/>
    <mergeCell ref="RTP76:RTT76"/>
    <mergeCell ref="RTV76:RTZ76"/>
    <mergeCell ref="RUB76:RUF76"/>
    <mergeCell ref="RQP76:RQT76"/>
    <mergeCell ref="RQV76:RQZ76"/>
    <mergeCell ref="RRB76:RRF76"/>
    <mergeCell ref="RRH76:RRL76"/>
    <mergeCell ref="RRN76:RRR76"/>
    <mergeCell ref="RRT76:RRX76"/>
    <mergeCell ref="RRZ76:RSD76"/>
    <mergeCell ref="RSF76:RSJ76"/>
    <mergeCell ref="ROT76:ROX76"/>
    <mergeCell ref="ROZ76:RPD76"/>
    <mergeCell ref="RPF76:RPJ76"/>
    <mergeCell ref="RPL76:RPP76"/>
    <mergeCell ref="RPR76:RPV76"/>
    <mergeCell ref="RPX76:RQB76"/>
    <mergeCell ref="RQD76:RQH76"/>
    <mergeCell ref="RQJ76:RQN76"/>
    <mergeCell ref="SFJ76:SFN76"/>
    <mergeCell ref="SFP76:SFT76"/>
    <mergeCell ref="SFV76:SFZ76"/>
    <mergeCell ref="SGB76:SGF76"/>
    <mergeCell ref="SGH76:SGL76"/>
    <mergeCell ref="SGN76:SGR76"/>
    <mergeCell ref="SGT76:SGX76"/>
    <mergeCell ref="SGZ76:SHD76"/>
    <mergeCell ref="SDN76:SDR76"/>
    <mergeCell ref="SDT76:SDX76"/>
    <mergeCell ref="SDZ76:SED76"/>
    <mergeCell ref="SEF76:SEJ76"/>
    <mergeCell ref="SEL76:SEP76"/>
    <mergeCell ref="SER76:SEV76"/>
    <mergeCell ref="SEX76:SFB76"/>
    <mergeCell ref="SFD76:SFH76"/>
    <mergeCell ref="SBR76:SBV76"/>
    <mergeCell ref="SBX76:SCB76"/>
    <mergeCell ref="SCD76:SCH76"/>
    <mergeCell ref="SCJ76:SCN76"/>
    <mergeCell ref="SCP76:SCT76"/>
    <mergeCell ref="SCV76:SCZ76"/>
    <mergeCell ref="SDB76:SDF76"/>
    <mergeCell ref="SDH76:SDL76"/>
    <mergeCell ref="RZV76:RZZ76"/>
    <mergeCell ref="SAB76:SAF76"/>
    <mergeCell ref="SAH76:SAL76"/>
    <mergeCell ref="SAN76:SAR76"/>
    <mergeCell ref="SAT76:SAX76"/>
    <mergeCell ref="SAZ76:SBD76"/>
    <mergeCell ref="SBF76:SBJ76"/>
    <mergeCell ref="SBL76:SBP76"/>
    <mergeCell ref="RXZ76:RYD76"/>
    <mergeCell ref="RYF76:RYJ76"/>
    <mergeCell ref="RYL76:RYP76"/>
    <mergeCell ref="RYR76:RYV76"/>
    <mergeCell ref="RYX76:RZB76"/>
    <mergeCell ref="RZD76:RZH76"/>
    <mergeCell ref="RZJ76:RZN76"/>
    <mergeCell ref="RZP76:RZT76"/>
    <mergeCell ref="SOP76:SOT76"/>
    <mergeCell ref="SOV76:SOZ76"/>
    <mergeCell ref="SPB76:SPF76"/>
    <mergeCell ref="SPH76:SPL76"/>
    <mergeCell ref="SPN76:SPR76"/>
    <mergeCell ref="SPT76:SPX76"/>
    <mergeCell ref="SPZ76:SQD76"/>
    <mergeCell ref="SQF76:SQJ76"/>
    <mergeCell ref="SMT76:SMX76"/>
    <mergeCell ref="SMZ76:SND76"/>
    <mergeCell ref="SNF76:SNJ76"/>
    <mergeCell ref="SNL76:SNP76"/>
    <mergeCell ref="SNR76:SNV76"/>
    <mergeCell ref="SNX76:SOB76"/>
    <mergeCell ref="SOD76:SOH76"/>
    <mergeCell ref="SOJ76:SON76"/>
    <mergeCell ref="SKX76:SLB76"/>
    <mergeCell ref="SLD76:SLH76"/>
    <mergeCell ref="SLJ76:SLN76"/>
    <mergeCell ref="SLP76:SLT76"/>
    <mergeCell ref="SLV76:SLZ76"/>
    <mergeCell ref="SMB76:SMF76"/>
    <mergeCell ref="SMH76:SML76"/>
    <mergeCell ref="SMN76:SMR76"/>
    <mergeCell ref="SJB76:SJF76"/>
    <mergeCell ref="SJH76:SJL76"/>
    <mergeCell ref="SJN76:SJR76"/>
    <mergeCell ref="SJT76:SJX76"/>
    <mergeCell ref="SJZ76:SKD76"/>
    <mergeCell ref="SKF76:SKJ76"/>
    <mergeCell ref="SKL76:SKP76"/>
    <mergeCell ref="SKR76:SKV76"/>
    <mergeCell ref="SHF76:SHJ76"/>
    <mergeCell ref="SHL76:SHP76"/>
    <mergeCell ref="SHR76:SHV76"/>
    <mergeCell ref="SHX76:SIB76"/>
    <mergeCell ref="SID76:SIH76"/>
    <mergeCell ref="SIJ76:SIN76"/>
    <mergeCell ref="SIP76:SIT76"/>
    <mergeCell ref="SIV76:SIZ76"/>
    <mergeCell ref="SXV76:SXZ76"/>
    <mergeCell ref="SYB76:SYF76"/>
    <mergeCell ref="SYH76:SYL76"/>
    <mergeCell ref="SYN76:SYR76"/>
    <mergeCell ref="SYT76:SYX76"/>
    <mergeCell ref="SYZ76:SZD76"/>
    <mergeCell ref="SZF76:SZJ76"/>
    <mergeCell ref="SZL76:SZP76"/>
    <mergeCell ref="SVZ76:SWD76"/>
    <mergeCell ref="SWF76:SWJ76"/>
    <mergeCell ref="SWL76:SWP76"/>
    <mergeCell ref="SWR76:SWV76"/>
    <mergeCell ref="SWX76:SXB76"/>
    <mergeCell ref="SXD76:SXH76"/>
    <mergeCell ref="SXJ76:SXN76"/>
    <mergeCell ref="SXP76:SXT76"/>
    <mergeCell ref="SUD76:SUH76"/>
    <mergeCell ref="SUJ76:SUN76"/>
    <mergeCell ref="SUP76:SUT76"/>
    <mergeCell ref="SUV76:SUZ76"/>
    <mergeCell ref="SVB76:SVF76"/>
    <mergeCell ref="SVH76:SVL76"/>
    <mergeCell ref="SVN76:SVR76"/>
    <mergeCell ref="SVT76:SVX76"/>
    <mergeCell ref="SSH76:SSL76"/>
    <mergeCell ref="SSN76:SSR76"/>
    <mergeCell ref="SST76:SSX76"/>
    <mergeCell ref="SSZ76:STD76"/>
    <mergeCell ref="STF76:STJ76"/>
    <mergeCell ref="STL76:STP76"/>
    <mergeCell ref="STR76:STV76"/>
    <mergeCell ref="STX76:SUB76"/>
    <mergeCell ref="SQL76:SQP76"/>
    <mergeCell ref="SQR76:SQV76"/>
    <mergeCell ref="SQX76:SRB76"/>
    <mergeCell ref="SRD76:SRH76"/>
    <mergeCell ref="SRJ76:SRN76"/>
    <mergeCell ref="SRP76:SRT76"/>
    <mergeCell ref="SRV76:SRZ76"/>
    <mergeCell ref="SSB76:SSF76"/>
    <mergeCell ref="THB76:THF76"/>
    <mergeCell ref="THH76:THL76"/>
    <mergeCell ref="THN76:THR76"/>
    <mergeCell ref="THT76:THX76"/>
    <mergeCell ref="THZ76:TID76"/>
    <mergeCell ref="TIF76:TIJ76"/>
    <mergeCell ref="TIL76:TIP76"/>
    <mergeCell ref="TIR76:TIV76"/>
    <mergeCell ref="TFF76:TFJ76"/>
    <mergeCell ref="TFL76:TFP76"/>
    <mergeCell ref="TFR76:TFV76"/>
    <mergeCell ref="TFX76:TGB76"/>
    <mergeCell ref="TGD76:TGH76"/>
    <mergeCell ref="TGJ76:TGN76"/>
    <mergeCell ref="TGP76:TGT76"/>
    <mergeCell ref="TGV76:TGZ76"/>
    <mergeCell ref="TDJ76:TDN76"/>
    <mergeCell ref="TDP76:TDT76"/>
    <mergeCell ref="TDV76:TDZ76"/>
    <mergeCell ref="TEB76:TEF76"/>
    <mergeCell ref="TEH76:TEL76"/>
    <mergeCell ref="TEN76:TER76"/>
    <mergeCell ref="TET76:TEX76"/>
    <mergeCell ref="TEZ76:TFD76"/>
    <mergeCell ref="TBN76:TBR76"/>
    <mergeCell ref="TBT76:TBX76"/>
    <mergeCell ref="TBZ76:TCD76"/>
    <mergeCell ref="TCF76:TCJ76"/>
    <mergeCell ref="TCL76:TCP76"/>
    <mergeCell ref="TCR76:TCV76"/>
    <mergeCell ref="TCX76:TDB76"/>
    <mergeCell ref="TDD76:TDH76"/>
    <mergeCell ref="SZR76:SZV76"/>
    <mergeCell ref="SZX76:TAB76"/>
    <mergeCell ref="TAD76:TAH76"/>
    <mergeCell ref="TAJ76:TAN76"/>
    <mergeCell ref="TAP76:TAT76"/>
    <mergeCell ref="TAV76:TAZ76"/>
    <mergeCell ref="TBB76:TBF76"/>
    <mergeCell ref="TBH76:TBL76"/>
    <mergeCell ref="TQH76:TQL76"/>
    <mergeCell ref="TQN76:TQR76"/>
    <mergeCell ref="TQT76:TQX76"/>
    <mergeCell ref="TQZ76:TRD76"/>
    <mergeCell ref="TRF76:TRJ76"/>
    <mergeCell ref="TRL76:TRP76"/>
    <mergeCell ref="TRR76:TRV76"/>
    <mergeCell ref="TRX76:TSB76"/>
    <mergeCell ref="TOL76:TOP76"/>
    <mergeCell ref="TOR76:TOV76"/>
    <mergeCell ref="TOX76:TPB76"/>
    <mergeCell ref="TPD76:TPH76"/>
    <mergeCell ref="TPJ76:TPN76"/>
    <mergeCell ref="TPP76:TPT76"/>
    <mergeCell ref="TPV76:TPZ76"/>
    <mergeCell ref="TQB76:TQF76"/>
    <mergeCell ref="TMP76:TMT76"/>
    <mergeCell ref="TMV76:TMZ76"/>
    <mergeCell ref="TNB76:TNF76"/>
    <mergeCell ref="TNH76:TNL76"/>
    <mergeCell ref="TNN76:TNR76"/>
    <mergeCell ref="TNT76:TNX76"/>
    <mergeCell ref="TNZ76:TOD76"/>
    <mergeCell ref="TOF76:TOJ76"/>
    <mergeCell ref="TKT76:TKX76"/>
    <mergeCell ref="TKZ76:TLD76"/>
    <mergeCell ref="TLF76:TLJ76"/>
    <mergeCell ref="TLL76:TLP76"/>
    <mergeCell ref="TLR76:TLV76"/>
    <mergeCell ref="TLX76:TMB76"/>
    <mergeCell ref="TMD76:TMH76"/>
    <mergeCell ref="TMJ76:TMN76"/>
    <mergeCell ref="TIX76:TJB76"/>
    <mergeCell ref="TJD76:TJH76"/>
    <mergeCell ref="TJJ76:TJN76"/>
    <mergeCell ref="TJP76:TJT76"/>
    <mergeCell ref="TJV76:TJZ76"/>
    <mergeCell ref="TKB76:TKF76"/>
    <mergeCell ref="TKH76:TKL76"/>
    <mergeCell ref="TKN76:TKR76"/>
    <mergeCell ref="TZN76:TZR76"/>
    <mergeCell ref="TZT76:TZX76"/>
    <mergeCell ref="TZZ76:UAD76"/>
    <mergeCell ref="UAF76:UAJ76"/>
    <mergeCell ref="UAL76:UAP76"/>
    <mergeCell ref="UAR76:UAV76"/>
    <mergeCell ref="UAX76:UBB76"/>
    <mergeCell ref="UBD76:UBH76"/>
    <mergeCell ref="TXR76:TXV76"/>
    <mergeCell ref="TXX76:TYB76"/>
    <mergeCell ref="TYD76:TYH76"/>
    <mergeCell ref="TYJ76:TYN76"/>
    <mergeCell ref="TYP76:TYT76"/>
    <mergeCell ref="TYV76:TYZ76"/>
    <mergeCell ref="TZB76:TZF76"/>
    <mergeCell ref="TZH76:TZL76"/>
    <mergeCell ref="TVV76:TVZ76"/>
    <mergeCell ref="TWB76:TWF76"/>
    <mergeCell ref="TWH76:TWL76"/>
    <mergeCell ref="TWN76:TWR76"/>
    <mergeCell ref="TWT76:TWX76"/>
    <mergeCell ref="TWZ76:TXD76"/>
    <mergeCell ref="TXF76:TXJ76"/>
    <mergeCell ref="TXL76:TXP76"/>
    <mergeCell ref="TTZ76:TUD76"/>
    <mergeCell ref="TUF76:TUJ76"/>
    <mergeCell ref="TUL76:TUP76"/>
    <mergeCell ref="TUR76:TUV76"/>
    <mergeCell ref="TUX76:TVB76"/>
    <mergeCell ref="TVD76:TVH76"/>
    <mergeCell ref="TVJ76:TVN76"/>
    <mergeCell ref="TVP76:TVT76"/>
    <mergeCell ref="TSD76:TSH76"/>
    <mergeCell ref="TSJ76:TSN76"/>
    <mergeCell ref="TSP76:TST76"/>
    <mergeCell ref="TSV76:TSZ76"/>
    <mergeCell ref="TTB76:TTF76"/>
    <mergeCell ref="TTH76:TTL76"/>
    <mergeCell ref="TTN76:TTR76"/>
    <mergeCell ref="TTT76:TTX76"/>
    <mergeCell ref="UIT76:UIX76"/>
    <mergeCell ref="UIZ76:UJD76"/>
    <mergeCell ref="UJF76:UJJ76"/>
    <mergeCell ref="UJL76:UJP76"/>
    <mergeCell ref="UJR76:UJV76"/>
    <mergeCell ref="UJX76:UKB76"/>
    <mergeCell ref="UKD76:UKH76"/>
    <mergeCell ref="UKJ76:UKN76"/>
    <mergeCell ref="UGX76:UHB76"/>
    <mergeCell ref="UHD76:UHH76"/>
    <mergeCell ref="UHJ76:UHN76"/>
    <mergeCell ref="UHP76:UHT76"/>
    <mergeCell ref="UHV76:UHZ76"/>
    <mergeCell ref="UIB76:UIF76"/>
    <mergeCell ref="UIH76:UIL76"/>
    <mergeCell ref="UIN76:UIR76"/>
    <mergeCell ref="UFB76:UFF76"/>
    <mergeCell ref="UFH76:UFL76"/>
    <mergeCell ref="UFN76:UFR76"/>
    <mergeCell ref="UFT76:UFX76"/>
    <mergeCell ref="UFZ76:UGD76"/>
    <mergeCell ref="UGF76:UGJ76"/>
    <mergeCell ref="UGL76:UGP76"/>
    <mergeCell ref="UGR76:UGV76"/>
    <mergeCell ref="UDF76:UDJ76"/>
    <mergeCell ref="UDL76:UDP76"/>
    <mergeCell ref="UDR76:UDV76"/>
    <mergeCell ref="UDX76:UEB76"/>
    <mergeCell ref="UED76:UEH76"/>
    <mergeCell ref="UEJ76:UEN76"/>
    <mergeCell ref="UEP76:UET76"/>
    <mergeCell ref="UEV76:UEZ76"/>
    <mergeCell ref="UBJ76:UBN76"/>
    <mergeCell ref="UBP76:UBT76"/>
    <mergeCell ref="UBV76:UBZ76"/>
    <mergeCell ref="UCB76:UCF76"/>
    <mergeCell ref="UCH76:UCL76"/>
    <mergeCell ref="UCN76:UCR76"/>
    <mergeCell ref="UCT76:UCX76"/>
    <mergeCell ref="UCZ76:UDD76"/>
    <mergeCell ref="URZ76:USD76"/>
    <mergeCell ref="USF76:USJ76"/>
    <mergeCell ref="USL76:USP76"/>
    <mergeCell ref="USR76:USV76"/>
    <mergeCell ref="USX76:UTB76"/>
    <mergeCell ref="UTD76:UTH76"/>
    <mergeCell ref="UTJ76:UTN76"/>
    <mergeCell ref="UTP76:UTT76"/>
    <mergeCell ref="UQD76:UQH76"/>
    <mergeCell ref="UQJ76:UQN76"/>
    <mergeCell ref="UQP76:UQT76"/>
    <mergeCell ref="UQV76:UQZ76"/>
    <mergeCell ref="URB76:URF76"/>
    <mergeCell ref="URH76:URL76"/>
    <mergeCell ref="URN76:URR76"/>
    <mergeCell ref="URT76:URX76"/>
    <mergeCell ref="UOH76:UOL76"/>
    <mergeCell ref="UON76:UOR76"/>
    <mergeCell ref="UOT76:UOX76"/>
    <mergeCell ref="UOZ76:UPD76"/>
    <mergeCell ref="UPF76:UPJ76"/>
    <mergeCell ref="UPL76:UPP76"/>
    <mergeCell ref="UPR76:UPV76"/>
    <mergeCell ref="UPX76:UQB76"/>
    <mergeCell ref="UML76:UMP76"/>
    <mergeCell ref="UMR76:UMV76"/>
    <mergeCell ref="UMX76:UNB76"/>
    <mergeCell ref="UND76:UNH76"/>
    <mergeCell ref="UNJ76:UNN76"/>
    <mergeCell ref="UNP76:UNT76"/>
    <mergeCell ref="UNV76:UNZ76"/>
    <mergeCell ref="UOB76:UOF76"/>
    <mergeCell ref="UKP76:UKT76"/>
    <mergeCell ref="UKV76:UKZ76"/>
    <mergeCell ref="ULB76:ULF76"/>
    <mergeCell ref="ULH76:ULL76"/>
    <mergeCell ref="ULN76:ULR76"/>
    <mergeCell ref="ULT76:ULX76"/>
    <mergeCell ref="ULZ76:UMD76"/>
    <mergeCell ref="UMF76:UMJ76"/>
    <mergeCell ref="VBF76:VBJ76"/>
    <mergeCell ref="VBL76:VBP76"/>
    <mergeCell ref="VBR76:VBV76"/>
    <mergeCell ref="VBX76:VCB76"/>
    <mergeCell ref="VCD76:VCH76"/>
    <mergeCell ref="VCJ76:VCN76"/>
    <mergeCell ref="VCP76:VCT76"/>
    <mergeCell ref="VCV76:VCZ76"/>
    <mergeCell ref="UZJ76:UZN76"/>
    <mergeCell ref="UZP76:UZT76"/>
    <mergeCell ref="UZV76:UZZ76"/>
    <mergeCell ref="VAB76:VAF76"/>
    <mergeCell ref="VAH76:VAL76"/>
    <mergeCell ref="VAN76:VAR76"/>
    <mergeCell ref="VAT76:VAX76"/>
    <mergeCell ref="VAZ76:VBD76"/>
    <mergeCell ref="UXN76:UXR76"/>
    <mergeCell ref="UXT76:UXX76"/>
    <mergeCell ref="UXZ76:UYD76"/>
    <mergeCell ref="UYF76:UYJ76"/>
    <mergeCell ref="UYL76:UYP76"/>
    <mergeCell ref="UYR76:UYV76"/>
    <mergeCell ref="UYX76:UZB76"/>
    <mergeCell ref="UZD76:UZH76"/>
    <mergeCell ref="UVR76:UVV76"/>
    <mergeCell ref="UVX76:UWB76"/>
    <mergeCell ref="UWD76:UWH76"/>
    <mergeCell ref="UWJ76:UWN76"/>
    <mergeCell ref="UWP76:UWT76"/>
    <mergeCell ref="UWV76:UWZ76"/>
    <mergeCell ref="UXB76:UXF76"/>
    <mergeCell ref="UXH76:UXL76"/>
    <mergeCell ref="UTV76:UTZ76"/>
    <mergeCell ref="UUB76:UUF76"/>
    <mergeCell ref="UUH76:UUL76"/>
    <mergeCell ref="UUN76:UUR76"/>
    <mergeCell ref="UUT76:UUX76"/>
    <mergeCell ref="UUZ76:UVD76"/>
    <mergeCell ref="UVF76:UVJ76"/>
    <mergeCell ref="UVL76:UVP76"/>
    <mergeCell ref="VKL76:VKP76"/>
    <mergeCell ref="VKR76:VKV76"/>
    <mergeCell ref="VKX76:VLB76"/>
    <mergeCell ref="VLD76:VLH76"/>
    <mergeCell ref="VLJ76:VLN76"/>
    <mergeCell ref="VLP76:VLT76"/>
    <mergeCell ref="VLV76:VLZ76"/>
    <mergeCell ref="VMB76:VMF76"/>
    <mergeCell ref="VIP76:VIT76"/>
    <mergeCell ref="VIV76:VIZ76"/>
    <mergeCell ref="VJB76:VJF76"/>
    <mergeCell ref="VJH76:VJL76"/>
    <mergeCell ref="VJN76:VJR76"/>
    <mergeCell ref="VJT76:VJX76"/>
    <mergeCell ref="VJZ76:VKD76"/>
    <mergeCell ref="VKF76:VKJ76"/>
    <mergeCell ref="VGT76:VGX76"/>
    <mergeCell ref="VGZ76:VHD76"/>
    <mergeCell ref="VHF76:VHJ76"/>
    <mergeCell ref="VHL76:VHP76"/>
    <mergeCell ref="VHR76:VHV76"/>
    <mergeCell ref="VHX76:VIB76"/>
    <mergeCell ref="VID76:VIH76"/>
    <mergeCell ref="VIJ76:VIN76"/>
    <mergeCell ref="VEX76:VFB76"/>
    <mergeCell ref="VFD76:VFH76"/>
    <mergeCell ref="VFJ76:VFN76"/>
    <mergeCell ref="VFP76:VFT76"/>
    <mergeCell ref="VFV76:VFZ76"/>
    <mergeCell ref="VGB76:VGF76"/>
    <mergeCell ref="VGH76:VGL76"/>
    <mergeCell ref="VGN76:VGR76"/>
    <mergeCell ref="VDB76:VDF76"/>
    <mergeCell ref="VDH76:VDL76"/>
    <mergeCell ref="VDN76:VDR76"/>
    <mergeCell ref="VDT76:VDX76"/>
    <mergeCell ref="VDZ76:VED76"/>
    <mergeCell ref="VEF76:VEJ76"/>
    <mergeCell ref="VEL76:VEP76"/>
    <mergeCell ref="VER76:VEV76"/>
    <mergeCell ref="VTR76:VTV76"/>
    <mergeCell ref="VTX76:VUB76"/>
    <mergeCell ref="VUD76:VUH76"/>
    <mergeCell ref="VUJ76:VUN76"/>
    <mergeCell ref="VUP76:VUT76"/>
    <mergeCell ref="VUV76:VUZ76"/>
    <mergeCell ref="VVB76:VVF76"/>
    <mergeCell ref="VVH76:VVL76"/>
    <mergeCell ref="VRV76:VRZ76"/>
    <mergeCell ref="VSB76:VSF76"/>
    <mergeCell ref="VSH76:VSL76"/>
    <mergeCell ref="VSN76:VSR76"/>
    <mergeCell ref="VST76:VSX76"/>
    <mergeCell ref="VSZ76:VTD76"/>
    <mergeCell ref="VTF76:VTJ76"/>
    <mergeCell ref="VTL76:VTP76"/>
    <mergeCell ref="VPZ76:VQD76"/>
    <mergeCell ref="VQF76:VQJ76"/>
    <mergeCell ref="VQL76:VQP76"/>
    <mergeCell ref="VQR76:VQV76"/>
    <mergeCell ref="VQX76:VRB76"/>
    <mergeCell ref="VRD76:VRH76"/>
    <mergeCell ref="VRJ76:VRN76"/>
    <mergeCell ref="VRP76:VRT76"/>
    <mergeCell ref="VOD76:VOH76"/>
    <mergeCell ref="VOJ76:VON76"/>
    <mergeCell ref="VOP76:VOT76"/>
    <mergeCell ref="VOV76:VOZ76"/>
    <mergeCell ref="VPB76:VPF76"/>
    <mergeCell ref="VPH76:VPL76"/>
    <mergeCell ref="VPN76:VPR76"/>
    <mergeCell ref="VPT76:VPX76"/>
    <mergeCell ref="VMH76:VML76"/>
    <mergeCell ref="VMN76:VMR76"/>
    <mergeCell ref="VMT76:VMX76"/>
    <mergeCell ref="VMZ76:VND76"/>
    <mergeCell ref="VNF76:VNJ76"/>
    <mergeCell ref="VNL76:VNP76"/>
    <mergeCell ref="VNR76:VNV76"/>
    <mergeCell ref="VNX76:VOB76"/>
    <mergeCell ref="WCX76:WDB76"/>
    <mergeCell ref="WDD76:WDH76"/>
    <mergeCell ref="WDJ76:WDN76"/>
    <mergeCell ref="WDP76:WDT76"/>
    <mergeCell ref="WDV76:WDZ76"/>
    <mergeCell ref="WEB76:WEF76"/>
    <mergeCell ref="WEH76:WEL76"/>
    <mergeCell ref="WEN76:WER76"/>
    <mergeCell ref="WBB76:WBF76"/>
    <mergeCell ref="WBH76:WBL76"/>
    <mergeCell ref="WBN76:WBR76"/>
    <mergeCell ref="WBT76:WBX76"/>
    <mergeCell ref="WBZ76:WCD76"/>
    <mergeCell ref="WCF76:WCJ76"/>
    <mergeCell ref="WCL76:WCP76"/>
    <mergeCell ref="WCR76:WCV76"/>
    <mergeCell ref="VZF76:VZJ76"/>
    <mergeCell ref="VZL76:VZP76"/>
    <mergeCell ref="VZR76:VZV76"/>
    <mergeCell ref="VZX76:WAB76"/>
    <mergeCell ref="WAD76:WAH76"/>
    <mergeCell ref="WAJ76:WAN76"/>
    <mergeCell ref="WAP76:WAT76"/>
    <mergeCell ref="WAV76:WAZ76"/>
    <mergeCell ref="VXJ76:VXN76"/>
    <mergeCell ref="VXP76:VXT76"/>
    <mergeCell ref="VXV76:VXZ76"/>
    <mergeCell ref="VYB76:VYF76"/>
    <mergeCell ref="VYH76:VYL76"/>
    <mergeCell ref="VYN76:VYR76"/>
    <mergeCell ref="VYT76:VYX76"/>
    <mergeCell ref="VYZ76:VZD76"/>
    <mergeCell ref="VVN76:VVR76"/>
    <mergeCell ref="VVT76:VVX76"/>
    <mergeCell ref="VVZ76:VWD76"/>
    <mergeCell ref="VWF76:VWJ76"/>
    <mergeCell ref="VWL76:VWP76"/>
    <mergeCell ref="VWR76:VWV76"/>
    <mergeCell ref="VWX76:VXB76"/>
    <mergeCell ref="VXD76:VXH76"/>
    <mergeCell ref="WMD76:WMH76"/>
    <mergeCell ref="WMJ76:WMN76"/>
    <mergeCell ref="WMP76:WMT76"/>
    <mergeCell ref="WMV76:WMZ76"/>
    <mergeCell ref="WNB76:WNF76"/>
    <mergeCell ref="WNH76:WNL76"/>
    <mergeCell ref="WNN76:WNR76"/>
    <mergeCell ref="WNT76:WNX76"/>
    <mergeCell ref="WKH76:WKL76"/>
    <mergeCell ref="WKN76:WKR76"/>
    <mergeCell ref="WKT76:WKX76"/>
    <mergeCell ref="WKZ76:WLD76"/>
    <mergeCell ref="WLF76:WLJ76"/>
    <mergeCell ref="WLL76:WLP76"/>
    <mergeCell ref="WLR76:WLV76"/>
    <mergeCell ref="WLX76:WMB76"/>
    <mergeCell ref="WIL76:WIP76"/>
    <mergeCell ref="WIR76:WIV76"/>
    <mergeCell ref="WIX76:WJB76"/>
    <mergeCell ref="WJD76:WJH76"/>
    <mergeCell ref="WJJ76:WJN76"/>
    <mergeCell ref="WJP76:WJT76"/>
    <mergeCell ref="WJV76:WJZ76"/>
    <mergeCell ref="WKB76:WKF76"/>
    <mergeCell ref="WGP76:WGT76"/>
    <mergeCell ref="WGV76:WGZ76"/>
    <mergeCell ref="WHB76:WHF76"/>
    <mergeCell ref="WHH76:WHL76"/>
    <mergeCell ref="WHN76:WHR76"/>
    <mergeCell ref="WHT76:WHX76"/>
    <mergeCell ref="WHZ76:WID76"/>
    <mergeCell ref="WIF76:WIJ76"/>
    <mergeCell ref="WET76:WEX76"/>
    <mergeCell ref="WEZ76:WFD76"/>
    <mergeCell ref="WFF76:WFJ76"/>
    <mergeCell ref="WFL76:WFP76"/>
    <mergeCell ref="WFR76:WFV76"/>
    <mergeCell ref="WFX76:WGB76"/>
    <mergeCell ref="WGD76:WGH76"/>
    <mergeCell ref="WGJ76:WGN76"/>
    <mergeCell ref="WVJ76:WVN76"/>
    <mergeCell ref="WVP76:WVT76"/>
    <mergeCell ref="WVV76:WVZ76"/>
    <mergeCell ref="WWB76:WWF76"/>
    <mergeCell ref="WWH76:WWL76"/>
    <mergeCell ref="WWN76:WWR76"/>
    <mergeCell ref="WWT76:WWX76"/>
    <mergeCell ref="WWZ76:WXD76"/>
    <mergeCell ref="WTN76:WTR76"/>
    <mergeCell ref="WTT76:WTX76"/>
    <mergeCell ref="WTZ76:WUD76"/>
    <mergeCell ref="WUF76:WUJ76"/>
    <mergeCell ref="WUL76:WUP76"/>
    <mergeCell ref="WUR76:WUV76"/>
    <mergeCell ref="WUX76:WVB76"/>
    <mergeCell ref="WVD76:WVH76"/>
    <mergeCell ref="WRR76:WRV76"/>
    <mergeCell ref="WRX76:WSB76"/>
    <mergeCell ref="WSD76:WSH76"/>
    <mergeCell ref="WSJ76:WSN76"/>
    <mergeCell ref="WSP76:WST76"/>
    <mergeCell ref="WSV76:WSZ76"/>
    <mergeCell ref="WTB76:WTF76"/>
    <mergeCell ref="WTH76:WTL76"/>
    <mergeCell ref="WPV76:WPZ76"/>
    <mergeCell ref="WQB76:WQF76"/>
    <mergeCell ref="WQH76:WQL76"/>
    <mergeCell ref="WQN76:WQR76"/>
    <mergeCell ref="WQT76:WQX76"/>
    <mergeCell ref="WQZ76:WRD76"/>
    <mergeCell ref="WRF76:WRJ76"/>
    <mergeCell ref="WRL76:WRP76"/>
    <mergeCell ref="WNZ76:WOD76"/>
    <mergeCell ref="WOF76:WOJ76"/>
    <mergeCell ref="WOL76:WOP76"/>
    <mergeCell ref="WOR76:WOV76"/>
    <mergeCell ref="WOX76:WPB76"/>
    <mergeCell ref="WPD76:WPH76"/>
    <mergeCell ref="WPJ76:WPN76"/>
    <mergeCell ref="WPP76:WPT76"/>
    <mergeCell ref="XEP76:XET76"/>
    <mergeCell ref="XEV76:XEZ76"/>
    <mergeCell ref="XFB76:XFD76"/>
    <mergeCell ref="XCT76:XCX76"/>
    <mergeCell ref="XCZ76:XDD76"/>
    <mergeCell ref="XDF76:XDJ76"/>
    <mergeCell ref="XDL76:XDP76"/>
    <mergeCell ref="XDR76:XDV76"/>
    <mergeCell ref="XDX76:XEB76"/>
    <mergeCell ref="XED76:XEH76"/>
    <mergeCell ref="XEJ76:XEN76"/>
    <mergeCell ref="XAX76:XBB76"/>
    <mergeCell ref="XBD76:XBH76"/>
    <mergeCell ref="XBJ76:XBN76"/>
    <mergeCell ref="XBP76:XBT76"/>
    <mergeCell ref="XBV76:XBZ76"/>
    <mergeCell ref="XCB76:XCF76"/>
    <mergeCell ref="XCH76:XCL76"/>
    <mergeCell ref="XCN76:XCR76"/>
    <mergeCell ref="WZB76:WZF76"/>
    <mergeCell ref="WZH76:WZL76"/>
    <mergeCell ref="WZN76:WZR76"/>
    <mergeCell ref="WZT76:WZX76"/>
    <mergeCell ref="WZZ76:XAD76"/>
    <mergeCell ref="XAF76:XAJ76"/>
    <mergeCell ref="XAL76:XAP76"/>
    <mergeCell ref="XAR76:XAV76"/>
    <mergeCell ref="WXF76:WXJ76"/>
    <mergeCell ref="WXL76:WXP76"/>
    <mergeCell ref="WXR76:WXV76"/>
    <mergeCell ref="WXX76:WYB76"/>
    <mergeCell ref="WYD76:WYH76"/>
    <mergeCell ref="WYJ76:WYN76"/>
    <mergeCell ref="WYP76:WYT76"/>
    <mergeCell ref="WYV76:WYZ76"/>
  </mergeCells>
  <hyperlinks>
    <hyperlink ref="B77" r:id="rId1"/>
    <hyperlink ref="B78" r:id="rId2"/>
    <hyperlink ref="C78" r:id="rId3" display="http://www.bls.gov/data/inflation_calculator.htm"/>
    <hyperlink ref="D78" r:id="rId4" display="http://www.bls.gov/data/inflation_calculator.htm"/>
    <hyperlink ref="E78" r:id="rId5" display="http://www.bls.gov/data/inflation_calculator.htm"/>
    <hyperlink ref="F78" r:id="rId6" display="http://www.bls.gov/data/inflation_calculator.ht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ta_x0020_2 xmlns="c5af2d3d-8c43-4a73-b85e-d57a858aa581" xsi:nil="true"/>
    <Meta_x0020_1 xmlns="c5af2d3d-8c43-4a73-b85e-d57a858aa5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7692A7ACC4A04EBCDDE538DB85F36B" ma:contentTypeVersion="2" ma:contentTypeDescription="Create a new document." ma:contentTypeScope="" ma:versionID="f94b6b8c3740cc5a76da6ffe2ea4ca1b">
  <xsd:schema xmlns:xsd="http://www.w3.org/2001/XMLSchema" xmlns:xs="http://www.w3.org/2001/XMLSchema" xmlns:p="http://schemas.microsoft.com/office/2006/metadata/properties" xmlns:ns2="c5af2d3d-8c43-4a73-b85e-d57a858aa581" targetNamespace="http://schemas.microsoft.com/office/2006/metadata/properties" ma:root="true" ma:fieldsID="46b8e500aadae5ceb2a52810a258be55" ns2:_="">
    <xsd:import namespace="c5af2d3d-8c43-4a73-b85e-d57a858aa581"/>
    <xsd:element name="properties">
      <xsd:complexType>
        <xsd:sequence>
          <xsd:element name="documentManagement">
            <xsd:complexType>
              <xsd:all>
                <xsd:element ref="ns2:Meta_x0020_1" minOccurs="0"/>
                <xsd:element ref="ns2:Meta_x0020_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af2d3d-8c43-4a73-b85e-d57a858aa581" elementFormDefault="qualified">
    <xsd:import namespace="http://schemas.microsoft.com/office/2006/documentManagement/types"/>
    <xsd:import namespace="http://schemas.microsoft.com/office/infopath/2007/PartnerControls"/>
    <xsd:element name="Meta_x0020_1" ma:index="8" nillable="true" ma:displayName="Meta 1" ma:format="Dropdown" ma:internalName="Meta_x0020_1">
      <xsd:simpleType>
        <xsd:restriction base="dms:Choice">
          <xsd:enumeration value="Enter Choice #1"/>
          <xsd:enumeration value="Enter Choice #2"/>
          <xsd:enumeration value="Enter Choice #3"/>
        </xsd:restriction>
      </xsd:simpleType>
    </xsd:element>
    <xsd:element name="Meta_x0020_2" ma:index="9" nillable="true" ma:displayName="Meta 2" ma:format="Dropdown" ma:internalName="Meta_x0020_2">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9D413D-0EB4-483E-B336-E84A392581CC}">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c5af2d3d-8c43-4a73-b85e-d57a858aa581"/>
    <ds:schemaRef ds:uri="http://www.w3.org/XML/1998/namespace"/>
    <ds:schemaRef ds:uri="http://purl.org/dc/dcmitype/"/>
  </ds:schemaRefs>
</ds:datastoreItem>
</file>

<file path=customXml/itemProps2.xml><?xml version="1.0" encoding="utf-8"?>
<ds:datastoreItem xmlns:ds="http://schemas.openxmlformats.org/officeDocument/2006/customXml" ds:itemID="{ABFE5503-7AF6-4B19-9A9F-A4530799C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af2d3d-8c43-4a73-b85e-d57a858aa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461A98-C753-4098-AEAC-8F8F75A63D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59</vt:i4>
      </vt:variant>
    </vt:vector>
  </HeadingPairs>
  <TitlesOfParts>
    <vt:vector size="77" baseType="lpstr">
      <vt:lpstr>Workbook Overview</vt:lpstr>
      <vt:lpstr>NDRC Format</vt:lpstr>
      <vt:lpstr>Benefit Cost Ratios</vt:lpstr>
      <vt:lpstr>Model Fire Assumptions</vt:lpstr>
      <vt:lpstr>Fire Infrastructure Detail</vt:lpstr>
      <vt:lpstr>FireFighting and Injury Cost</vt:lpstr>
      <vt:lpstr>Fire Mental Health</vt:lpstr>
      <vt:lpstr>Fire Intensity Profile</vt:lpstr>
      <vt:lpstr>ESV1-ES Landcover</vt:lpstr>
      <vt:lpstr>ESV1.1-ES Service</vt:lpstr>
      <vt:lpstr>ESV2-Carbon</vt:lpstr>
      <vt:lpstr>ESV3-References</vt:lpstr>
      <vt:lpstr>CRC Economic Development</vt:lpstr>
      <vt:lpstr>CRC-Headstart</vt:lpstr>
      <vt:lpstr>CRC Fac Rental</vt:lpstr>
      <vt:lpstr>CRC Travel Data</vt:lpstr>
      <vt:lpstr>Jobs Overview</vt:lpstr>
      <vt:lpstr>Data Summary</vt:lpstr>
      <vt:lpstr>C_TotalLoss</vt:lpstr>
      <vt:lpstr>Carbon_Ave_Annual</vt:lpstr>
      <vt:lpstr>CRC_BD_BUsNum</vt:lpstr>
      <vt:lpstr>CRC_BD_ClsNum</vt:lpstr>
      <vt:lpstr>CRC_BD_CLSRev</vt:lpstr>
      <vt:lpstr>CRC_BD_FDStudents</vt:lpstr>
      <vt:lpstr>CRC_BD_FOODPRod</vt:lpstr>
      <vt:lpstr>CRC_BD_IncSal</vt:lpstr>
      <vt:lpstr>CRC_BD_KUserAvg</vt:lpstr>
      <vt:lpstr>CRC_CD_IncNum</vt:lpstr>
      <vt:lpstr>CRC_GrovRental</vt:lpstr>
      <vt:lpstr>CRC_HS_YR1to5</vt:lpstr>
      <vt:lpstr>CRC_HS_YR5</vt:lpstr>
      <vt:lpstr>CRC_HSReturn1</vt:lpstr>
      <vt:lpstr>CRC_HSReturn2</vt:lpstr>
      <vt:lpstr>'CRC Travel Data'!CRC_TravelDay</vt:lpstr>
      <vt:lpstr>CRC_TravelDay</vt:lpstr>
      <vt:lpstr>'CRC Travel Data'!CRC_TravelTime</vt:lpstr>
      <vt:lpstr>CRC_TravelTime</vt:lpstr>
      <vt:lpstr>'CRC Travel Data'!CRC_TravPerHr</vt:lpstr>
      <vt:lpstr>CRC_TravPerHr</vt:lpstr>
      <vt:lpstr>CRC_TuRental</vt:lpstr>
      <vt:lpstr>ESV_Ave_Annual</vt:lpstr>
      <vt:lpstr>ESV_Total</vt:lpstr>
      <vt:lpstr>F</vt:lpstr>
      <vt:lpstr>F_Action_Ac</vt:lpstr>
      <vt:lpstr>F_AvoidedAcLoss</vt:lpstr>
      <vt:lpstr>F_InjuryAve</vt:lpstr>
      <vt:lpstr>F_MH_Per</vt:lpstr>
      <vt:lpstr>F_MHProdTot</vt:lpstr>
      <vt:lpstr>F_NoAction_Ac</vt:lpstr>
      <vt:lpstr>F_SizeReductPerc</vt:lpstr>
      <vt:lpstr>FBridge_Cost_Year</vt:lpstr>
      <vt:lpstr>FCasualty_Cost_Year</vt:lpstr>
      <vt:lpstr>FCasualty_Cost_Yr</vt:lpstr>
      <vt:lpstr>FCattle_Cost_Yr</vt:lpstr>
      <vt:lpstr>FDeath_Cost_Yr</vt:lpstr>
      <vt:lpstr>FEvac_number</vt:lpstr>
      <vt:lpstr>FF_AC_Cost</vt:lpstr>
      <vt:lpstr>FF_Cost_Ac</vt:lpstr>
      <vt:lpstr>FF_Cost_Yr</vt:lpstr>
      <vt:lpstr>FFCost_Ac</vt:lpstr>
      <vt:lpstr>FInjury_annual</vt:lpstr>
      <vt:lpstr>Firerecurrance</vt:lpstr>
      <vt:lpstr>FLossUse_Cost_Year</vt:lpstr>
      <vt:lpstr>FMHealth_Annual</vt:lpstr>
      <vt:lpstr>FProdLoss_Annual</vt:lpstr>
      <vt:lpstr>FRecFac_Cost_YR</vt:lpstr>
      <vt:lpstr>FRoadNat_Cost_Yr</vt:lpstr>
      <vt:lpstr>FRoadPav_Cost_Yr</vt:lpstr>
      <vt:lpstr>FStructure_Cost_Year</vt:lpstr>
      <vt:lpstr>FTimberValue</vt:lpstr>
      <vt:lpstr>FTrail_Cost_Yr</vt:lpstr>
      <vt:lpstr>FWaterInf_Cost_Year</vt:lpstr>
      <vt:lpstr>M_ModelFirePer</vt:lpstr>
      <vt:lpstr>M_ModelLossAvoid</vt:lpstr>
      <vt:lpstr>M_ModelLossAvoide</vt:lpstr>
      <vt:lpstr>M_PVRate1</vt:lpstr>
      <vt:lpstr>M_PVRATE2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 Tool</dc:title>
  <dc:subject>Cost Benefit Analysis Tool</dc:subject>
  <dc:creator>Tertiary Education Commission</dc:creator>
  <cp:lastModifiedBy>Seth Magden</cp:lastModifiedBy>
  <cp:lastPrinted>2015-10-22T00:53:41Z</cp:lastPrinted>
  <dcterms:created xsi:type="dcterms:W3CDTF">2010-11-30T09:52:00Z</dcterms:created>
  <dcterms:modified xsi:type="dcterms:W3CDTF">2015-10-26T15:55:45Z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0x0101007C7692A7ACC4A04EBCDDE538DB85F36B</vt:lpwstr>
  </property>
</Properties>
</file>