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45" windowWidth="19440" windowHeight="9870" tabRatio="935"/>
  </bookViews>
  <sheets>
    <sheet name="Population" sheetId="21" r:id="rId1"/>
    <sheet name="Employment" sheetId="2" r:id="rId2"/>
    <sheet name="Overcrowding" sheetId="12" r:id="rId3"/>
    <sheet name="Overpayment" sheetId="22" r:id="rId4"/>
    <sheet name="Households" sheetId="23" r:id="rId5"/>
    <sheet name="Housing Stock" sheetId="18" r:id="rId6"/>
    <sheet name="Disability" sheetId="27" r:id="rId7"/>
    <sheet name="Disability_SB812" sheetId="24" r:id="rId8"/>
    <sheet name="Farm Workers" sheetId="7" r:id="rId9"/>
    <sheet name="Homeless" sheetId="28" r:id="rId10"/>
    <sheet name=" Assisted Units" sheetId="26" r:id="rId11"/>
    <sheet name="Projected Needs" sheetId="25" r:id="rId12"/>
    <sheet name="Sheet1" sheetId="20" state="hidden" r:id="rId13"/>
    <sheet name="Disability (3)" sheetId="29" state="hidden" r:id="rId14"/>
  </sheets>
  <definedNames>
    <definedName name="_xlnm.Print_Area" localSheetId="10">' Assisted Units'!$A$6:$M$28,' Assisted Units'!$A$1:$R$4</definedName>
    <definedName name="_xlnm.Print_Area" localSheetId="6">Disability!$A$1:$G$35</definedName>
    <definedName name="_xlnm.Print_Area" localSheetId="13">'Disability (3)'!$A$1:$W$36</definedName>
    <definedName name="_xlnm.Print_Area" localSheetId="7">Disability_SB812!$A$2:$F$61,Disability_SB812!$A$64:$N$76,Disability_SB812!$A$79:$I$90</definedName>
    <definedName name="_xlnm.Print_Area" localSheetId="1">Employment!$A$2:$G$22</definedName>
    <definedName name="_xlnm.Print_Area" localSheetId="8">'Farm Workers'!$A$1:$E$27</definedName>
    <definedName name="_xlnm.Print_Area" localSheetId="9">Homeless!$A$1:$Y$32</definedName>
    <definedName name="_xlnm.Print_Area" localSheetId="4">Households!$A$1:$J$36,Households!$A$59:$H$88</definedName>
    <definedName name="_xlnm.Print_Area" localSheetId="3">Overpayment!$A$1:$V$15</definedName>
    <definedName name="_xlnm.Print_Area" localSheetId="0">Population!$A$1:$J$28</definedName>
    <definedName name="_xlnm.Print_Titles" localSheetId="10">' Assisted Units'!$A:$A</definedName>
    <definedName name="_xlnm.Print_Titles" localSheetId="6">Disability!$A:$A</definedName>
    <definedName name="_xlnm.Print_Titles" localSheetId="13">'Disability (3)'!$A:$A</definedName>
    <definedName name="_xlnm.Print_Titles" localSheetId="7">Disability_SB812!$2:$6</definedName>
    <definedName name="_xlnm.Print_Titles" localSheetId="4">Households!$A:$A</definedName>
    <definedName name="_xlnm.Print_Titles" localSheetId="3">Overpayment!$A:$A,Overpayment!$1:$2</definedName>
  </definedNames>
  <calcPr calcId="145621"/>
</workbook>
</file>

<file path=xl/calcChain.xml><?xml version="1.0" encoding="utf-8"?>
<calcChain xmlns="http://schemas.openxmlformats.org/spreadsheetml/2006/main">
  <c r="H24" i="21" l="1"/>
  <c r="G24" i="21"/>
  <c r="F24" i="21"/>
  <c r="E24" i="21"/>
  <c r="D24" i="21"/>
  <c r="C24" i="21"/>
  <c r="D21" i="21"/>
  <c r="E21" i="21"/>
  <c r="F21" i="21"/>
  <c r="G21" i="21"/>
  <c r="H21" i="21"/>
  <c r="C21" i="21"/>
  <c r="M61" i="18" l="1"/>
  <c r="L61" i="18"/>
  <c r="K61" i="18"/>
  <c r="C61" i="18"/>
  <c r="D61" i="18"/>
  <c r="E61" i="18"/>
  <c r="F61" i="18"/>
  <c r="G61" i="18"/>
  <c r="H61" i="18"/>
  <c r="I61" i="18"/>
  <c r="J61" i="18"/>
  <c r="B61" i="18"/>
  <c r="I90" i="24" l="1"/>
  <c r="F90" i="24"/>
  <c r="D90" i="24"/>
  <c r="C90" i="24"/>
  <c r="G22" i="27"/>
  <c r="G23" i="27"/>
  <c r="G24" i="27"/>
  <c r="G25" i="27"/>
  <c r="G26" i="27"/>
  <c r="G27" i="27"/>
  <c r="G28" i="27"/>
  <c r="G29" i="27"/>
  <c r="G30" i="27"/>
  <c r="G31" i="27"/>
  <c r="G32" i="27"/>
  <c r="G33" i="27"/>
  <c r="G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21" i="27"/>
  <c r="N12" i="20"/>
  <c r="L12" i="20"/>
  <c r="J12" i="20"/>
  <c r="N10" i="20"/>
  <c r="N9" i="20"/>
  <c r="N8" i="20"/>
  <c r="L10" i="20"/>
  <c r="L9" i="20"/>
  <c r="L8" i="20"/>
  <c r="J10" i="20"/>
  <c r="J9" i="20"/>
  <c r="J8" i="20"/>
  <c r="M11" i="20"/>
  <c r="K11" i="20"/>
  <c r="M10" i="20"/>
  <c r="K10" i="20"/>
  <c r="I11" i="20"/>
  <c r="I10" i="20"/>
  <c r="M9" i="20"/>
  <c r="M8" i="20"/>
  <c r="K9" i="20"/>
  <c r="K8" i="20"/>
  <c r="I9" i="20"/>
  <c r="I8" i="20"/>
  <c r="AC34" i="20"/>
  <c r="AD34" i="20" s="1"/>
  <c r="AB34" i="20"/>
  <c r="Z34" i="20"/>
  <c r="X34" i="20"/>
  <c r="V34" i="20"/>
  <c r="T34" i="20"/>
  <c r="R34" i="20"/>
  <c r="P34" i="20"/>
  <c r="N34" i="20"/>
  <c r="L34" i="20"/>
  <c r="J34" i="20"/>
  <c r="AC33" i="20"/>
  <c r="AD33" i="20" s="1"/>
  <c r="AB33" i="20"/>
  <c r="Z33" i="20"/>
  <c r="X33" i="20"/>
  <c r="V33" i="20"/>
  <c r="T33" i="20"/>
  <c r="R33" i="20"/>
  <c r="P33" i="20"/>
  <c r="N33" i="20"/>
  <c r="L33" i="20"/>
  <c r="J33" i="20"/>
  <c r="AC32" i="20"/>
  <c r="AD32" i="20" s="1"/>
  <c r="AB32" i="20"/>
  <c r="Z32" i="20"/>
  <c r="X32" i="20"/>
  <c r="V32" i="20"/>
  <c r="T32" i="20"/>
  <c r="R32" i="20"/>
  <c r="P32" i="20"/>
  <c r="N32" i="20"/>
  <c r="L32" i="20"/>
  <c r="J32" i="20"/>
  <c r="AC31" i="20"/>
  <c r="AD31" i="20" s="1"/>
  <c r="AB31" i="20"/>
  <c r="Z31" i="20"/>
  <c r="X31" i="20"/>
  <c r="V31" i="20"/>
  <c r="T31" i="20"/>
  <c r="R31" i="20"/>
  <c r="P31" i="20"/>
  <c r="N31" i="20"/>
  <c r="L31" i="20"/>
  <c r="J31" i="20"/>
  <c r="AC30" i="20"/>
  <c r="AD30" i="20" s="1"/>
  <c r="AB30" i="20"/>
  <c r="Z30" i="20"/>
  <c r="X30" i="20"/>
  <c r="V30" i="20"/>
  <c r="T30" i="20"/>
  <c r="R30" i="20"/>
  <c r="P30" i="20"/>
  <c r="N30" i="20"/>
  <c r="L30" i="20"/>
  <c r="J30" i="20"/>
  <c r="AC29" i="20"/>
  <c r="AD29" i="20" s="1"/>
  <c r="AB29" i="20"/>
  <c r="Z29" i="20"/>
  <c r="X29" i="20"/>
  <c r="V29" i="20"/>
  <c r="T29" i="20"/>
  <c r="R29" i="20"/>
  <c r="P29" i="20"/>
  <c r="N29" i="20"/>
  <c r="L29" i="20"/>
  <c r="J29" i="20"/>
  <c r="AC28" i="20"/>
  <c r="AD28" i="20" s="1"/>
  <c r="AB28" i="20"/>
  <c r="Z28" i="20"/>
  <c r="X28" i="20"/>
  <c r="V28" i="20"/>
  <c r="T28" i="20"/>
  <c r="R28" i="20"/>
  <c r="P28" i="20"/>
  <c r="N28" i="20"/>
  <c r="L28" i="20"/>
  <c r="J28" i="20"/>
  <c r="AC27" i="20"/>
  <c r="AD27" i="20" s="1"/>
  <c r="AB27" i="20"/>
  <c r="Z27" i="20"/>
  <c r="X27" i="20"/>
  <c r="V27" i="20"/>
  <c r="T27" i="20"/>
  <c r="R27" i="20"/>
  <c r="P27" i="20"/>
  <c r="N27" i="20"/>
  <c r="L27" i="20"/>
  <c r="J27" i="20"/>
  <c r="AC26" i="20"/>
  <c r="AD26" i="20" s="1"/>
  <c r="AB26" i="20"/>
  <c r="Z26" i="20"/>
  <c r="X26" i="20"/>
  <c r="V26" i="20"/>
  <c r="T26" i="20"/>
  <c r="R26" i="20"/>
  <c r="P26" i="20"/>
  <c r="N26" i="20"/>
  <c r="L26" i="20"/>
  <c r="J26" i="20"/>
  <c r="AC25" i="20"/>
  <c r="AD25" i="20" s="1"/>
  <c r="AB25" i="20"/>
  <c r="Z25" i="20"/>
  <c r="X25" i="20"/>
  <c r="V25" i="20"/>
  <c r="T25" i="20"/>
  <c r="R25" i="20"/>
  <c r="P25" i="20"/>
  <c r="N25" i="20"/>
  <c r="L25" i="20"/>
  <c r="J25" i="20"/>
  <c r="AC24" i="20"/>
  <c r="AD24" i="20" s="1"/>
  <c r="AB24" i="20"/>
  <c r="Z24" i="20"/>
  <c r="X24" i="20"/>
  <c r="V24" i="20"/>
  <c r="T24" i="20"/>
  <c r="R24" i="20"/>
  <c r="P24" i="20"/>
  <c r="N24" i="20"/>
  <c r="L24" i="20"/>
  <c r="J24" i="20"/>
  <c r="AC23" i="20"/>
  <c r="AD23" i="20" s="1"/>
  <c r="AB23" i="20"/>
  <c r="Z23" i="20"/>
  <c r="X23" i="20"/>
  <c r="V23" i="20"/>
  <c r="T23" i="20"/>
  <c r="R23" i="20"/>
  <c r="P23" i="20"/>
  <c r="N23" i="20"/>
  <c r="L23" i="20"/>
  <c r="J23" i="20"/>
  <c r="AC22" i="20"/>
  <c r="AD22" i="20" s="1"/>
  <c r="AB22" i="20"/>
  <c r="Z22" i="20"/>
  <c r="X22" i="20"/>
  <c r="V22" i="20"/>
  <c r="T22" i="20"/>
  <c r="R22" i="20"/>
  <c r="P22" i="20"/>
  <c r="N22" i="20"/>
  <c r="L22" i="20"/>
  <c r="J22" i="20"/>
  <c r="AC21" i="20"/>
  <c r="AD21" i="20" s="1"/>
  <c r="AB21" i="20"/>
  <c r="Z21" i="20"/>
  <c r="X21" i="20"/>
  <c r="V21" i="20"/>
  <c r="T21" i="20"/>
  <c r="R21" i="20"/>
  <c r="P21" i="20"/>
  <c r="N21" i="20"/>
  <c r="L21" i="20"/>
  <c r="J21" i="20"/>
  <c r="V33" i="29"/>
  <c r="U33" i="29"/>
  <c r="S33" i="29"/>
  <c r="Q33" i="29"/>
  <c r="O33" i="29"/>
  <c r="M33" i="29"/>
  <c r="K33" i="29"/>
  <c r="I33" i="29"/>
  <c r="G33" i="29"/>
  <c r="E33" i="29"/>
  <c r="C33" i="29"/>
  <c r="V32" i="29"/>
  <c r="U32" i="29"/>
  <c r="S32" i="29"/>
  <c r="Q32" i="29"/>
  <c r="O32" i="29"/>
  <c r="M32" i="29"/>
  <c r="K32" i="29"/>
  <c r="I32" i="29"/>
  <c r="G32" i="29"/>
  <c r="E32" i="29"/>
  <c r="C32" i="29"/>
  <c r="V31" i="29"/>
  <c r="U31" i="29"/>
  <c r="S31" i="29"/>
  <c r="Q31" i="29"/>
  <c r="O31" i="29"/>
  <c r="M31" i="29"/>
  <c r="K31" i="29"/>
  <c r="I31" i="29"/>
  <c r="G31" i="29"/>
  <c r="E31" i="29"/>
  <c r="C31" i="29"/>
  <c r="V30" i="29"/>
  <c r="U30" i="29"/>
  <c r="S30" i="29"/>
  <c r="Q30" i="29"/>
  <c r="O30" i="29"/>
  <c r="M30" i="29"/>
  <c r="K30" i="29"/>
  <c r="I30" i="29"/>
  <c r="G30" i="29"/>
  <c r="E30" i="29"/>
  <c r="C30" i="29"/>
  <c r="V29" i="29"/>
  <c r="W29" i="29" s="1"/>
  <c r="U29" i="29"/>
  <c r="S29" i="29"/>
  <c r="Q29" i="29"/>
  <c r="O29" i="29"/>
  <c r="M29" i="29"/>
  <c r="K29" i="29"/>
  <c r="I29" i="29"/>
  <c r="G29" i="29"/>
  <c r="E29" i="29"/>
  <c r="C29" i="29"/>
  <c r="V28" i="29"/>
  <c r="W28" i="29" s="1"/>
  <c r="U28" i="29"/>
  <c r="S28" i="29"/>
  <c r="Q28" i="29"/>
  <c r="O28" i="29"/>
  <c r="M28" i="29"/>
  <c r="K28" i="29"/>
  <c r="I28" i="29"/>
  <c r="G28" i="29"/>
  <c r="E28" i="29"/>
  <c r="C28" i="29"/>
  <c r="V27" i="29"/>
  <c r="W27" i="29" s="1"/>
  <c r="U27" i="29"/>
  <c r="S27" i="29"/>
  <c r="Q27" i="29"/>
  <c r="O27" i="29"/>
  <c r="M27" i="29"/>
  <c r="K27" i="29"/>
  <c r="I27" i="29"/>
  <c r="G27" i="29"/>
  <c r="E27" i="29"/>
  <c r="C27" i="29"/>
  <c r="V26" i="29"/>
  <c r="W26" i="29" s="1"/>
  <c r="U26" i="29"/>
  <c r="S26" i="29"/>
  <c r="Q26" i="29"/>
  <c r="O26" i="29"/>
  <c r="M26" i="29"/>
  <c r="K26" i="29"/>
  <c r="I26" i="29"/>
  <c r="G26" i="29"/>
  <c r="E26" i="29"/>
  <c r="C26" i="29"/>
  <c r="V25" i="29"/>
  <c r="W25" i="29" s="1"/>
  <c r="U25" i="29"/>
  <c r="S25" i="29"/>
  <c r="Q25" i="29"/>
  <c r="O25" i="29"/>
  <c r="M25" i="29"/>
  <c r="K25" i="29"/>
  <c r="I25" i="29"/>
  <c r="G25" i="29"/>
  <c r="E25" i="29"/>
  <c r="C25" i="29"/>
  <c r="V24" i="29"/>
  <c r="W24" i="29" s="1"/>
  <c r="U24" i="29"/>
  <c r="S24" i="29"/>
  <c r="Q24" i="29"/>
  <c r="O24" i="29"/>
  <c r="M24" i="29"/>
  <c r="K24" i="29"/>
  <c r="I24" i="29"/>
  <c r="G24" i="29"/>
  <c r="E24" i="29"/>
  <c r="C24" i="29"/>
  <c r="V23" i="29"/>
  <c r="W23" i="29" s="1"/>
  <c r="U23" i="29"/>
  <c r="S23" i="29"/>
  <c r="Q23" i="29"/>
  <c r="O23" i="29"/>
  <c r="M23" i="29"/>
  <c r="K23" i="29"/>
  <c r="I23" i="29"/>
  <c r="G23" i="29"/>
  <c r="E23" i="29"/>
  <c r="C23" i="29"/>
  <c r="V22" i="29"/>
  <c r="W22" i="29" s="1"/>
  <c r="U22" i="29"/>
  <c r="S22" i="29"/>
  <c r="Q22" i="29"/>
  <c r="O22" i="29"/>
  <c r="M22" i="29"/>
  <c r="K22" i="29"/>
  <c r="I22" i="29"/>
  <c r="G22" i="29"/>
  <c r="E22" i="29"/>
  <c r="C22" i="29"/>
  <c r="V21" i="29"/>
  <c r="W21" i="29" s="1"/>
  <c r="U21" i="29"/>
  <c r="S21" i="29"/>
  <c r="Q21" i="29"/>
  <c r="O21" i="29"/>
  <c r="M21" i="29"/>
  <c r="K21" i="29"/>
  <c r="I21" i="29"/>
  <c r="G21" i="29"/>
  <c r="E21" i="29"/>
  <c r="C21" i="29"/>
  <c r="V20" i="29"/>
  <c r="W33" i="29" s="1"/>
  <c r="U20" i="29"/>
  <c r="S20" i="29"/>
  <c r="Q20" i="29"/>
  <c r="O20" i="29"/>
  <c r="M20" i="29"/>
  <c r="K20" i="29"/>
  <c r="I20" i="29"/>
  <c r="G20" i="29"/>
  <c r="E20" i="29"/>
  <c r="C20" i="29"/>
  <c r="E11" i="29"/>
  <c r="C11" i="29"/>
  <c r="F10" i="29"/>
  <c r="G11" i="29" s="1"/>
  <c r="G9" i="29"/>
  <c r="F9" i="29"/>
  <c r="B8" i="29"/>
  <c r="F8" i="29" s="1"/>
  <c r="G8" i="29" s="1"/>
  <c r="F7" i="29"/>
  <c r="G7" i="29" s="1"/>
  <c r="G20" i="27"/>
  <c r="N11" i="20" l="1"/>
  <c r="G10" i="29"/>
  <c r="W20" i="29"/>
  <c r="W30" i="29"/>
  <c r="W31" i="29"/>
  <c r="W32" i="29"/>
  <c r="J4" i="23" l="1"/>
  <c r="I4" i="23"/>
  <c r="H4" i="23"/>
  <c r="J5" i="23"/>
  <c r="I5" i="23"/>
  <c r="H5" i="23"/>
  <c r="C64" i="23" l="1"/>
  <c r="E64" i="23"/>
  <c r="G64" i="23"/>
  <c r="C65" i="23"/>
  <c r="E65" i="23"/>
  <c r="G65" i="23"/>
  <c r="C66" i="23"/>
  <c r="E66" i="23"/>
  <c r="G66" i="23"/>
  <c r="C68" i="23"/>
  <c r="E68" i="23"/>
  <c r="G68" i="23"/>
  <c r="C69" i="23"/>
  <c r="E69" i="23"/>
  <c r="G69" i="23"/>
  <c r="C70" i="23"/>
  <c r="E70" i="23"/>
  <c r="G70" i="23"/>
  <c r="C73" i="23" l="1"/>
  <c r="D73" i="23" s="1"/>
  <c r="E74" i="23"/>
  <c r="F74" i="23" s="1"/>
  <c r="E72" i="23"/>
  <c r="F72" i="23" s="1"/>
  <c r="G74" i="23"/>
  <c r="H74" i="23" s="1"/>
  <c r="G72" i="23"/>
  <c r="H64" i="23" s="1"/>
  <c r="E73" i="23"/>
  <c r="F73" i="23" s="1"/>
  <c r="C72" i="23"/>
  <c r="D64" i="23" s="1"/>
  <c r="H70" i="23"/>
  <c r="G73" i="23"/>
  <c r="H73" i="23" s="1"/>
  <c r="C74" i="23"/>
  <c r="D74" i="23" s="1"/>
  <c r="F70" i="23" l="1"/>
  <c r="D69" i="23"/>
  <c r="F68" i="23"/>
  <c r="D65" i="23"/>
  <c r="F66" i="23"/>
  <c r="H66" i="23"/>
  <c r="F69" i="23"/>
  <c r="F64" i="23"/>
  <c r="D72" i="23"/>
  <c r="H72" i="23"/>
  <c r="F65" i="23"/>
  <c r="D68" i="23"/>
  <c r="H68" i="23"/>
  <c r="H65" i="23"/>
  <c r="H69" i="23"/>
  <c r="D70" i="23"/>
  <c r="D66" i="23"/>
  <c r="S7" i="18" l="1"/>
  <c r="S6" i="18"/>
  <c r="S5" i="18"/>
  <c r="G6" i="18"/>
  <c r="G6" i="2" l="1"/>
  <c r="M7" i="18" l="1"/>
  <c r="G7" i="18"/>
  <c r="D7" i="18"/>
  <c r="G6" i="12"/>
  <c r="G7" i="12"/>
  <c r="G8" i="12"/>
  <c r="G9" i="12"/>
  <c r="G10" i="12"/>
  <c r="G11" i="12"/>
  <c r="G12" i="12"/>
  <c r="G13" i="12"/>
  <c r="G14" i="12"/>
  <c r="G15" i="12"/>
  <c r="G16" i="12"/>
  <c r="G17" i="12"/>
  <c r="G5" i="12"/>
  <c r="G1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5" i="2"/>
  <c r="G11" i="2" l="1"/>
  <c r="G9" i="2"/>
  <c r="G17" i="2"/>
  <c r="G18" i="2"/>
  <c r="G13" i="2"/>
  <c r="G16" i="2"/>
  <c r="G12" i="2"/>
  <c r="G8" i="2"/>
  <c r="G7" i="2"/>
  <c r="G14" i="2"/>
  <c r="G10" i="2"/>
  <c r="G10" i="21"/>
  <c r="H10" i="21" s="1"/>
  <c r="G9" i="21"/>
  <c r="H9" i="21" s="1"/>
  <c r="G8" i="21"/>
  <c r="H8" i="21" s="1"/>
  <c r="D6" i="18" l="1"/>
  <c r="G18" i="12" l="1"/>
  <c r="G19" i="12"/>
  <c r="D5" i="18" l="1"/>
  <c r="M5" i="18" l="1"/>
  <c r="G5" i="18"/>
  <c r="E22" i="12" l="1"/>
  <c r="F22" i="12"/>
  <c r="E21" i="12"/>
  <c r="F21" i="12"/>
  <c r="D22" i="12"/>
  <c r="D21" i="12"/>
  <c r="E19" i="12"/>
  <c r="F19" i="12"/>
  <c r="E18" i="12"/>
  <c r="F18" i="12"/>
  <c r="D19" i="12"/>
  <c r="D18" i="12"/>
  <c r="F23" i="12" l="1"/>
  <c r="E23" i="12"/>
  <c r="D23" i="12"/>
  <c r="F20" i="12"/>
  <c r="E20" i="12"/>
  <c r="G22" i="12"/>
  <c r="D20" i="12"/>
  <c r="G21" i="12"/>
  <c r="G23" i="12" l="1"/>
  <c r="G20" i="12"/>
</calcChain>
</file>

<file path=xl/sharedStrings.xml><?xml version="1.0" encoding="utf-8"?>
<sst xmlns="http://schemas.openxmlformats.org/spreadsheetml/2006/main" count="1417" uniqueCount="687">
  <si>
    <t>Year</t>
  </si>
  <si>
    <t>Population</t>
  </si>
  <si>
    <t>Average Annual Change</t>
  </si>
  <si>
    <t>Percent</t>
  </si>
  <si>
    <t>Employment by Industry</t>
  </si>
  <si>
    <t>Number</t>
  </si>
  <si>
    <t>Existing Households</t>
  </si>
  <si>
    <t>Owner</t>
  </si>
  <si>
    <t>Renter</t>
  </si>
  <si>
    <t>Total</t>
  </si>
  <si>
    <t>Total Persons with a Disability</t>
  </si>
  <si>
    <t>% of Total Population (Civilian Non-institutional)</t>
  </si>
  <si>
    <t xml:space="preserve">    Total Disabilities Tallied</t>
  </si>
  <si>
    <t>Householder living alone</t>
  </si>
  <si>
    <t>Hired Farm Labor</t>
  </si>
  <si>
    <t>Farms</t>
  </si>
  <si>
    <t>Workers</t>
  </si>
  <si>
    <t>Farms with 10 or More Workers</t>
  </si>
  <si>
    <t>Source: USDA Census of Farmworkers 2007Atlas by County there are no COGs for these jurisdictions Or ACS S2403 (for agriculture, forestry and hunting/fishing without mining)</t>
  </si>
  <si>
    <t>Householder Type</t>
  </si>
  <si>
    <t>Female Headed Householders</t>
  </si>
  <si>
    <t xml:space="preserve">     Female Heads with Own Children</t>
  </si>
  <si>
    <t xml:space="preserve">     Female Heads without Children</t>
  </si>
  <si>
    <t>Total Householders</t>
  </si>
  <si>
    <t>Female Headed Householders Under the Poverty Level</t>
  </si>
  <si>
    <t>Total families Under the Poverty Level</t>
  </si>
  <si>
    <t>Facility Type</t>
  </si>
  <si>
    <t>Source:  Continuum of Care or HUD; www.hudhre.info</t>
  </si>
  <si>
    <t xml:space="preserve">Individual </t>
  </si>
  <si>
    <t> Total Homeless</t>
  </si>
  <si>
    <t xml:space="preserve"> Total Sheltered </t>
  </si>
  <si>
    <t> Total Unsheltered</t>
  </si>
  <si>
    <t>Project Name</t>
  </si>
  <si>
    <t> Source: CHPC http://www.chpc.net/preservation/MappingWidget.html</t>
  </si>
  <si>
    <t>COUNTY/CITY</t>
  </si>
  <si>
    <t>County Total</t>
  </si>
  <si>
    <t>Population Growth Trends  2010 -2013</t>
  </si>
  <si>
    <t>#</t>
  </si>
  <si>
    <t>%</t>
  </si>
  <si>
    <t>Table 1</t>
  </si>
  <si>
    <t>Table 2</t>
  </si>
  <si>
    <t xml:space="preserve">    Civilian employed population 16 years and over</t>
  </si>
  <si>
    <t xml:space="preserve">  Agriculture, forestry, fishing and hunting, and mining</t>
  </si>
  <si>
    <t xml:space="preserve">  Construction</t>
  </si>
  <si>
    <t xml:space="preserve">  Manufacturing</t>
  </si>
  <si>
    <t xml:space="preserve">  Wholesale trade</t>
  </si>
  <si>
    <t xml:space="preserve">  Retail trade</t>
  </si>
  <si>
    <t xml:space="preserve">  Transportation and warehousing, and utilities</t>
  </si>
  <si>
    <t xml:space="preserve">  Information</t>
  </si>
  <si>
    <t xml:space="preserve">  Finance and insurance, and real estate and rental and leasing</t>
  </si>
  <si>
    <t xml:space="preserve">  Professional, scientific, and management, and administrative and waste management services</t>
  </si>
  <si>
    <t xml:space="preserve">  Educational services, and health care and social assistance</t>
  </si>
  <si>
    <t xml:space="preserve">  Arts, entertainment, and recreation, and accommodation and food services</t>
  </si>
  <si>
    <t xml:space="preserve">  Other services, except public administration</t>
  </si>
  <si>
    <t xml:space="preserve">  Public administration</t>
  </si>
  <si>
    <t>Estimate</t>
  </si>
  <si>
    <r>
      <t>Source: ACS DP-03</t>
    </r>
    <r>
      <rPr>
        <sz val="11"/>
        <color rgb="FF000000"/>
        <rFont val="Calibri"/>
        <family val="2"/>
      </rPr>
      <t xml:space="preserve"> 2007-2011</t>
    </r>
  </si>
  <si>
    <t>Table 3</t>
  </si>
  <si>
    <t/>
  </si>
  <si>
    <t>Total:</t>
  </si>
  <si>
    <t xml:space="preserve">  Owner occupied:</t>
  </si>
  <si>
    <t xml:space="preserve">    0.50 or less occupants per room</t>
  </si>
  <si>
    <t xml:space="preserve">    0.51 to 1.00 occupants per room</t>
  </si>
  <si>
    <t xml:space="preserve">    1.01 to 1.50 occupants per room</t>
  </si>
  <si>
    <t xml:space="preserve">    1.51 to 2.00 occupants per room</t>
  </si>
  <si>
    <t xml:space="preserve">    2.01 or more occupants per room</t>
  </si>
  <si>
    <t xml:space="preserve">  Renter occupied:</t>
  </si>
  <si>
    <t>Owner Occupied</t>
  </si>
  <si>
    <t>Overcrowded</t>
  </si>
  <si>
    <t xml:space="preserve">Renter occupied </t>
  </si>
  <si>
    <t>Total overcrowded</t>
  </si>
  <si>
    <t>Source: ACS 2007-2011 Table B25014</t>
  </si>
  <si>
    <t>Unincorporated Area</t>
  </si>
  <si>
    <t>county-sum of cities</t>
  </si>
  <si>
    <t>Overcrowded Households (2011)</t>
  </si>
  <si>
    <t>Severely Overcrowded</t>
  </si>
  <si>
    <t>1.5 or more</t>
  </si>
  <si>
    <t>1.01 or more</t>
  </si>
  <si>
    <t>Total severely overcrowded</t>
  </si>
  <si>
    <t>Table 5</t>
  </si>
  <si>
    <t xml:space="preserve">    Householder 15 to 24 years</t>
  </si>
  <si>
    <t xml:space="preserve">    Householder 25 to 34 years</t>
  </si>
  <si>
    <t xml:space="preserve">    Householder 35 to 44 years</t>
  </si>
  <si>
    <t xml:space="preserve">    Householder 45 to 54 years</t>
  </si>
  <si>
    <t xml:space="preserve">    Householder 55 to 59 years</t>
  </si>
  <si>
    <t xml:space="preserve">    Householder 60 to 64 years</t>
  </si>
  <si>
    <t xml:space="preserve">    Householder 65 to 74 years</t>
  </si>
  <si>
    <t xml:space="preserve">    Householder 75 to 84 years</t>
  </si>
  <si>
    <t xml:space="preserve">    Householder 85 years and over</t>
  </si>
  <si>
    <t>Margin of Error</t>
  </si>
  <si>
    <t>+/-95</t>
  </si>
  <si>
    <t>+/-35</t>
  </si>
  <si>
    <t>+/-23</t>
  </si>
  <si>
    <t xml:space="preserve">    1-person household</t>
  </si>
  <si>
    <t xml:space="preserve">    2-person household</t>
  </si>
  <si>
    <t xml:space="preserve">    3-person household</t>
  </si>
  <si>
    <t xml:space="preserve">    4-person household</t>
  </si>
  <si>
    <t xml:space="preserve">    5-person household</t>
  </si>
  <si>
    <t xml:space="preserve">    6-person household</t>
  </si>
  <si>
    <t>+/-99</t>
  </si>
  <si>
    <t>+/-46</t>
  </si>
  <si>
    <t xml:space="preserve">    7-or-more person household</t>
  </si>
  <si>
    <t>+/-133</t>
  </si>
  <si>
    <t>Households 2-4 persons</t>
  </si>
  <si>
    <t>Large households 5+ persons</t>
  </si>
  <si>
    <t>Rental</t>
  </si>
  <si>
    <t>Total Householder living alone</t>
  </si>
  <si>
    <t>Unincorporated</t>
  </si>
  <si>
    <t>Household Size by Tenure (Including Large Households) (2007-2011)</t>
  </si>
  <si>
    <t>Households by Tenure and Age (2007-2011)</t>
  </si>
  <si>
    <t xml:space="preserve"> HOUSING UNITS</t>
  </si>
  <si>
    <t>County / City</t>
  </si>
  <si>
    <t>Single Detached</t>
  </si>
  <si>
    <t>Single Attached</t>
  </si>
  <si>
    <t>Two to Four</t>
  </si>
  <si>
    <t>Five Plus</t>
  </si>
  <si>
    <t>Mobile Homes</t>
  </si>
  <si>
    <t>Vacancy Rate</t>
  </si>
  <si>
    <t>Date</t>
  </si>
  <si>
    <t>Single</t>
  </si>
  <si>
    <t>Multiple</t>
  </si>
  <si>
    <t>Vacant Units</t>
  </si>
  <si>
    <t>Persons Per Household</t>
  </si>
  <si>
    <t>Households</t>
  </si>
  <si>
    <t>Source : State of California, Department of Finance, E-5 Population and Housing Estimates for Cities, Counties and the State — January 1, 2011- 2013. Sacramento, California, May 2013</t>
  </si>
  <si>
    <t xml:space="preserve"> HOUSING UNITS by TYPE</t>
  </si>
  <si>
    <t># Existing Households</t>
  </si>
  <si>
    <t>Geography</t>
  </si>
  <si>
    <t>Total housing units</t>
  </si>
  <si>
    <t xml:space="preserve"> Occupied housing units</t>
  </si>
  <si>
    <t xml:space="preserve"> Vacant housing units</t>
  </si>
  <si>
    <t xml:space="preserve">  For rent</t>
  </si>
  <si>
    <t xml:space="preserve">  Rented, not occupied</t>
  </si>
  <si>
    <t xml:space="preserve">  For sale only</t>
  </si>
  <si>
    <t xml:space="preserve">  Sold, not occupied</t>
  </si>
  <si>
    <t xml:space="preserve">  For seasonal, recreational, or occasional use</t>
  </si>
  <si>
    <t xml:space="preserve">  All other vacants</t>
  </si>
  <si>
    <t>Vacancy rate</t>
  </si>
  <si>
    <t>Homeowner vacancy rate (1)</t>
  </si>
  <si>
    <t>Rental vacancy rate (1)</t>
  </si>
  <si>
    <t xml:space="preserve">DOF Extracted data at </t>
  </si>
  <si>
    <t>Census 2010 - SDC - Demographic Research - California Department of Finance</t>
  </si>
  <si>
    <t>Source: U.S. Census Bureau - Census 2010 Demographic Profile Summary</t>
  </si>
  <si>
    <t>HOUSING STOCK BY TYPE OF VACANCY</t>
  </si>
  <si>
    <t>Table 6</t>
  </si>
  <si>
    <t>Table 7</t>
  </si>
  <si>
    <t>Table 8</t>
  </si>
  <si>
    <t>Table 10</t>
  </si>
  <si>
    <t>Table 11</t>
  </si>
  <si>
    <t>Table 12</t>
  </si>
  <si>
    <t>Table 13</t>
  </si>
  <si>
    <t>Table 14</t>
  </si>
  <si>
    <t>$1,000 payroll</t>
  </si>
  <si>
    <t>Table 15</t>
  </si>
  <si>
    <t>Table 18</t>
  </si>
  <si>
    <t xml:space="preserve">Household </t>
  </si>
  <si>
    <t>Extreme Low</t>
  </si>
  <si>
    <t>Very Low</t>
  </si>
  <si>
    <t>Low</t>
  </si>
  <si>
    <t>Moderate</t>
  </si>
  <si>
    <t>Above Moderate</t>
  </si>
  <si>
    <t>Lower income</t>
  </si>
  <si>
    <t>Ownership Households</t>
  </si>
  <si>
    <t>Overpaying owner households</t>
  </si>
  <si>
    <t>Percentage of overpaying owners</t>
  </si>
  <si>
    <t>Renter Households</t>
  </si>
  <si>
    <t>Overpaying renter hosueholds</t>
  </si>
  <si>
    <t>Percentage of overpaying renters</t>
  </si>
  <si>
    <t>Total Households</t>
  </si>
  <si>
    <t>Percentage of overpaying households</t>
  </si>
  <si>
    <t>Source: ACS 2007-2011 B25106</t>
  </si>
  <si>
    <t>Source: DOF E8 2000-2010</t>
  </si>
  <si>
    <t>Link to Census FactiFinder</t>
  </si>
  <si>
    <t>Table 1.a</t>
  </si>
  <si>
    <t>Table 5.a</t>
  </si>
  <si>
    <t xml:space="preserve">http://www.dds.ca.gov/FactsStats/QuarterlyCounty.cfm </t>
  </si>
  <si>
    <t xml:space="preserve">http://www.dds.ca.gov/FactsStats/docs/CDER_QtrlyReport_Consideration_Limitations.pdf </t>
  </si>
  <si>
    <t>Data Limitations and Definitions</t>
  </si>
  <si>
    <t xml:space="preserve">http://www.agcensus.usda.gov/index.php </t>
  </si>
  <si>
    <t>Link to upcoming 2012 AgCensus</t>
  </si>
  <si>
    <t>http://factfinder2.census.gov/faces/nav/jsf/pages/searchresults.xhtml?refresh=t</t>
  </si>
  <si>
    <t>+/-88</t>
  </si>
  <si>
    <t>+/-228</t>
  </si>
  <si>
    <t>+/-65</t>
  </si>
  <si>
    <t>+/-122</t>
  </si>
  <si>
    <t>+/-40</t>
  </si>
  <si>
    <t>+/-284</t>
  </si>
  <si>
    <t>+/-132</t>
  </si>
  <si>
    <t>+/-101</t>
  </si>
  <si>
    <t>+/-36</t>
  </si>
  <si>
    <t>+/-97</t>
  </si>
  <si>
    <t>Source: 2000 Census P041</t>
  </si>
  <si>
    <t>150 Days or More</t>
  </si>
  <si>
    <t>Fewer than 150 Days</t>
  </si>
  <si>
    <t>+/-43</t>
  </si>
  <si>
    <t>+/-84</t>
  </si>
  <si>
    <t>+/-238</t>
  </si>
  <si>
    <t>+/-64</t>
  </si>
  <si>
    <t>+/-9</t>
  </si>
  <si>
    <t>+/-16</t>
  </si>
  <si>
    <t>+/-61</t>
  </si>
  <si>
    <t>Emergency Shelter</t>
  </si>
  <si>
    <t>Seasonal</t>
  </si>
  <si>
    <t>N/A</t>
  </si>
  <si>
    <t>Unincorporated County</t>
  </si>
  <si>
    <t>Plumas County</t>
  </si>
  <si>
    <t xml:space="preserve">Portola             </t>
  </si>
  <si>
    <t>E-8 City/County/State Population and Housing Estimates, 2000  and 2010</t>
  </si>
  <si>
    <t>Balance of the County = Unincorporated area of the County</t>
  </si>
  <si>
    <t>County of Plumas</t>
  </si>
  <si>
    <t>Portola</t>
  </si>
  <si>
    <t xml:space="preserve">    Source: State of California, Department of Finance, E-4 Population Estimates for Cities, Counties, and the State, 2011-2013, with 2010 Census Benchmark; Sacramento, California, May 2013; DOF E8 2000-2010.</t>
  </si>
  <si>
    <t xml:space="preserve">    Almanor CDP </t>
  </si>
  <si>
    <t xml:space="preserve">    Beckwourth CDP </t>
  </si>
  <si>
    <t xml:space="preserve">    Belden CDP </t>
  </si>
  <si>
    <t xml:space="preserve">    Blairsden CDP </t>
  </si>
  <si>
    <t xml:space="preserve">    Bucks Lake CDP </t>
  </si>
  <si>
    <t xml:space="preserve">    Canyondam CDP </t>
  </si>
  <si>
    <t xml:space="preserve">    Caribou CDP </t>
  </si>
  <si>
    <t xml:space="preserve">    Chester CDP </t>
  </si>
  <si>
    <t xml:space="preserve">    Chilcoot-Vinton CDP </t>
  </si>
  <si>
    <t xml:space="preserve">    Clio CDP </t>
  </si>
  <si>
    <t xml:space="preserve">    Crescent Mills CDP </t>
  </si>
  <si>
    <t xml:space="preserve">    C-Road CDP </t>
  </si>
  <si>
    <t xml:space="preserve">    Cromberg CDP </t>
  </si>
  <si>
    <t xml:space="preserve">    Delleker CDP </t>
  </si>
  <si>
    <t xml:space="preserve">    East Quincy CDP </t>
  </si>
  <si>
    <t xml:space="preserve">    East Shore CDP </t>
  </si>
  <si>
    <t xml:space="preserve">    Gold Mountain CDP </t>
  </si>
  <si>
    <t xml:space="preserve">    Graeagle CDP </t>
  </si>
  <si>
    <t xml:space="preserve">    Greenhorn CDP </t>
  </si>
  <si>
    <t xml:space="preserve">    Greenville CDP </t>
  </si>
  <si>
    <t xml:space="preserve">    Hamilton Branch CDP </t>
  </si>
  <si>
    <t xml:space="preserve">    Indian Falls CDP </t>
  </si>
  <si>
    <t xml:space="preserve">    Iron Horse CDP </t>
  </si>
  <si>
    <t xml:space="preserve">    Johnsville CDP </t>
  </si>
  <si>
    <t xml:space="preserve">    Keddie CDP </t>
  </si>
  <si>
    <t xml:space="preserve">    Lake Almanor Country Club CDP </t>
  </si>
  <si>
    <t xml:space="preserve">    Lake Almanor Peninsula CDP </t>
  </si>
  <si>
    <t xml:space="preserve">    Lake Almanor West CDP </t>
  </si>
  <si>
    <t xml:space="preserve">    Lake Davis CDP </t>
  </si>
  <si>
    <t xml:space="preserve">    La Porte CDP </t>
  </si>
  <si>
    <t xml:space="preserve">    Little Grass Valley CDP </t>
  </si>
  <si>
    <t xml:space="preserve">    Mabie CDP </t>
  </si>
  <si>
    <t xml:space="preserve">    Meadow Valley CDP </t>
  </si>
  <si>
    <t xml:space="preserve">    Mohawk Vista CDP </t>
  </si>
  <si>
    <t xml:space="preserve">    Paxton CDP </t>
  </si>
  <si>
    <t xml:space="preserve">    Plumas Eureka CDP </t>
  </si>
  <si>
    <t xml:space="preserve">    Portola city </t>
  </si>
  <si>
    <t xml:space="preserve">    Prattville CDP </t>
  </si>
  <si>
    <t xml:space="preserve">    Quincy CDP </t>
  </si>
  <si>
    <t xml:space="preserve">    Spring Garden CDP </t>
  </si>
  <si>
    <t xml:space="preserve">    Storrie CDP </t>
  </si>
  <si>
    <t xml:space="preserve">    Taylorsville CDP </t>
  </si>
  <si>
    <t xml:space="preserve">    Tobin CDP </t>
  </si>
  <si>
    <t xml:space="preserve">    Twain CDP </t>
  </si>
  <si>
    <t xml:space="preserve">    Valley Ranch CDP </t>
  </si>
  <si>
    <t xml:space="preserve">    Warner Valley CDP </t>
  </si>
  <si>
    <t xml:space="preserve">    Whitehawk CDP </t>
  </si>
  <si>
    <t>Portola City</t>
  </si>
  <si>
    <t>+/-407</t>
  </si>
  <si>
    <t>+/-163</t>
  </si>
  <si>
    <t>+/-327</t>
  </si>
  <si>
    <t>+/-10</t>
  </si>
  <si>
    <t>+/-120</t>
  </si>
  <si>
    <t>+/-31</t>
  </si>
  <si>
    <t>+/-150</t>
  </si>
  <si>
    <t>+/-75</t>
  </si>
  <si>
    <t>+/-162</t>
  </si>
  <si>
    <t>+/-216</t>
  </si>
  <si>
    <t>+/-34</t>
  </si>
  <si>
    <t>+/-152</t>
  </si>
  <si>
    <t>+/-39</t>
  </si>
  <si>
    <t>+/-106</t>
  </si>
  <si>
    <t>+/-26</t>
  </si>
  <si>
    <t>+/-367</t>
  </si>
  <si>
    <t>+/-126</t>
  </si>
  <si>
    <t>+/-175</t>
  </si>
  <si>
    <t>+/-20</t>
  </si>
  <si>
    <t>+/-136</t>
  </si>
  <si>
    <t>+/-196</t>
  </si>
  <si>
    <t>+/-113</t>
  </si>
  <si>
    <t>+/-188</t>
  </si>
  <si>
    <t>+/-21</t>
  </si>
  <si>
    <t>+/-17</t>
  </si>
  <si>
    <t>+/-49</t>
  </si>
  <si>
    <t>+/-323</t>
  </si>
  <si>
    <t>+/-77</t>
  </si>
  <si>
    <t>+/-181</t>
  </si>
  <si>
    <t>+/-57</t>
  </si>
  <si>
    <t>+/-24</t>
  </si>
  <si>
    <t>+/-226</t>
  </si>
  <si>
    <t>+/-55</t>
  </si>
  <si>
    <t>+/-173</t>
  </si>
  <si>
    <t>+/-29</t>
  </si>
  <si>
    <t>Female Headed Households (2011)</t>
  </si>
  <si>
    <t>Yreka</t>
  </si>
  <si>
    <t>Weed</t>
  </si>
  <si>
    <t>Mount Shasta</t>
  </si>
  <si>
    <t>Households by Income Category Paying in Excess of 30% of Income Toward Housing Cost (Overpayment By Income category)</t>
  </si>
  <si>
    <t>Table 4</t>
  </si>
  <si>
    <t>Source: ACS 2007-2001 B17012</t>
  </si>
  <si>
    <t>Siskiyou</t>
  </si>
  <si>
    <t>Source ACS B25009</t>
  </si>
  <si>
    <t>Unicorporated Area</t>
  </si>
  <si>
    <t>Dorris City, California</t>
  </si>
  <si>
    <t>For calculation purposes only</t>
  </si>
  <si>
    <t>Source: ACS 2011, 5 Year (B25007)</t>
  </si>
  <si>
    <t>Table 5b—Housing Tenure (owner/renter) (.xls, &lt;1 MB)</t>
  </si>
  <si>
    <t>Source : DOF_ Census 2010 Demographic Summary Profile</t>
  </si>
  <si>
    <t># Existing         Households</t>
  </si>
  <si>
    <t>Plumas Countywide Total</t>
  </si>
  <si>
    <t>Plumas County, California</t>
  </si>
  <si>
    <t>Portola City, California</t>
  </si>
  <si>
    <t xml:space="preserve">DDS Data on People with Developmental Disabilites by Zip Code </t>
  </si>
  <si>
    <t>Source: Department of Developmental Services</t>
  </si>
  <si>
    <t>ZIP</t>
  </si>
  <si>
    <t>County</t>
  </si>
  <si>
    <t>Status</t>
  </si>
  <si>
    <t>Age</t>
  </si>
  <si>
    <t>Residence</t>
  </si>
  <si>
    <t>2-Active Client</t>
  </si>
  <si>
    <t>32 to 41 yrs</t>
  </si>
  <si>
    <t>Home Prnt/Grdn</t>
  </si>
  <si>
    <t>18 to 21 yrs</t>
  </si>
  <si>
    <t>22 to 31 yrs</t>
  </si>
  <si>
    <t>3 to  5 yrs</t>
  </si>
  <si>
    <t>52 to 61 yrs</t>
  </si>
  <si>
    <t>Indep Living</t>
  </si>
  <si>
    <t>6 to  9 yrs</t>
  </si>
  <si>
    <t>62 and Older</t>
  </si>
  <si>
    <t>42 to 51 yrs</t>
  </si>
  <si>
    <t>10 to 13 yrs</t>
  </si>
  <si>
    <t>14 to 17 yrs</t>
  </si>
  <si>
    <t>Community Care</t>
  </si>
  <si>
    <t>0 to  2 yrs</t>
  </si>
  <si>
    <t>Other</t>
  </si>
  <si>
    <t># Pop</t>
  </si>
  <si>
    <t>Mendocino Total</t>
  </si>
  <si>
    <t>Siskiyou Total</t>
  </si>
  <si>
    <t>ICF</t>
  </si>
  <si>
    <t>SNF</t>
  </si>
  <si>
    <t>Table 21</t>
  </si>
  <si>
    <t>Projected Needs (Regional Housing Need Allocation)</t>
  </si>
  <si>
    <t>Very-Low</t>
  </si>
  <si>
    <t>Above-Moderate</t>
  </si>
  <si>
    <t>Jurisdiction</t>
  </si>
  <si>
    <t>Percentage of Total</t>
  </si>
  <si>
    <t>http://www.hcd.ca.gov/hpd/hrc/plan/he/other_5rhna.htm</t>
  </si>
  <si>
    <t>* For Extremely Low Income jurisdictions may either use available Census data to calculate the number of projected extremely low-income households (see Overpayment tab), or presume 50 percent of the very low-income households qualify as extremely low-income households.</t>
  </si>
  <si>
    <t>Table 20.a   HUD Assisted Housing Units</t>
  </si>
  <si>
    <t>Property_Name_</t>
  </si>
  <si>
    <t>City_</t>
  </si>
  <si>
    <t>Address_street_</t>
  </si>
  <si>
    <t>Zip_</t>
  </si>
  <si>
    <t>Risk_level</t>
  </si>
  <si>
    <t>Congressional district_code</t>
  </si>
  <si>
    <t>Property_id</t>
  </si>
  <si>
    <t>Total_assisted unit_count</t>
  </si>
  <si>
    <t>Total_unit count</t>
  </si>
  <si>
    <t>Expiration_overall_date_</t>
  </si>
  <si>
    <t>Program_type_name_</t>
  </si>
  <si>
    <t>Loan_maturity_date_</t>
  </si>
  <si>
    <t>Loan_numeric_name</t>
  </si>
  <si>
    <t>Company_type</t>
  </si>
  <si>
    <t>TitleTwoOrSix</t>
  </si>
  <si>
    <t>TCAC_property_name  (Indicates LIHTC)</t>
  </si>
  <si>
    <t>Occupancy_Date</t>
  </si>
  <si>
    <t>5-Very High</t>
  </si>
  <si>
    <t xml:space="preserve">01             </t>
  </si>
  <si>
    <t>Non-Profit</t>
  </si>
  <si>
    <t>4-High.</t>
  </si>
  <si>
    <t>2-Low</t>
  </si>
  <si>
    <t>Sec 8 NC</t>
  </si>
  <si>
    <t>Table 20.b LIHTC Assisted Housing Units</t>
  </si>
  <si>
    <t>Project Address</t>
  </si>
  <si>
    <t>Project City</t>
  </si>
  <si>
    <t>Project County</t>
  </si>
  <si>
    <t>Project Zip</t>
  </si>
  <si>
    <t>PIS Date</t>
  </si>
  <si>
    <t>risk_level</t>
  </si>
  <si>
    <t>Total Low_Income Units</t>
  </si>
  <si>
    <t>Total Units</t>
  </si>
  <si>
    <t>Year 15 Date__cd</t>
  </si>
  <si>
    <t>Application Stage</t>
  </si>
  <si>
    <t>Housing Type</t>
  </si>
  <si>
    <t>Construction Type</t>
  </si>
  <si>
    <t>Post Year 15</t>
  </si>
  <si>
    <t>Extended</t>
  </si>
  <si>
    <t>Large Family</t>
  </si>
  <si>
    <t>Placed In Service</t>
  </si>
  <si>
    <t>Senior</t>
  </si>
  <si>
    <t>Acquisition/Rehab</t>
  </si>
  <si>
    <t>Risk Level</t>
  </si>
  <si>
    <t>Definition</t>
  </si>
  <si>
    <t>Section 8 Contract Expiring or Mortgage maturing in next year</t>
  </si>
  <si>
    <t>Section 8 Contract Expiring or Mortgage maturing in 1-5 years</t>
  </si>
  <si>
    <t>3-Moderate</t>
  </si>
  <si>
    <t>Section 8 Contract Expiring or Mortgage maturing in 5-10 years</t>
  </si>
  <si>
    <t>Section 8 Contract Expiring or Mortgage maturing in more than 10</t>
  </si>
  <si>
    <t>1-none</t>
  </si>
  <si>
    <t>no Section 8 contract or subsidized mortgage in place</t>
  </si>
  <si>
    <t>VALLEY HEIGHTS APTS</t>
  </si>
  <si>
    <t>QUINCY</t>
  </si>
  <si>
    <t>Plumas</t>
  </si>
  <si>
    <t>95971</t>
  </si>
  <si>
    <t>CHESTER</t>
  </si>
  <si>
    <t>PLUMAS</t>
  </si>
  <si>
    <t>96122</t>
  </si>
  <si>
    <t>Portola Senior Citizen Community</t>
  </si>
  <si>
    <t>Persons with Disability by Employment Status (Census 2000)</t>
  </si>
  <si>
    <t>Dorris</t>
  </si>
  <si>
    <t>Dunsmuir</t>
  </si>
  <si>
    <t>Etna</t>
  </si>
  <si>
    <t>Fort Jones</t>
  </si>
  <si>
    <t>Montague</t>
  </si>
  <si>
    <t>Tulelake</t>
  </si>
  <si>
    <t>Age 5-64, Employed Persons with a Disability</t>
  </si>
  <si>
    <t>Age 5-64, Not Employed Persons with a Disability</t>
  </si>
  <si>
    <t>Persons Age 65 Plus with a Disability</t>
  </si>
  <si>
    <t>Source: ACS B18120</t>
  </si>
  <si>
    <t xml:space="preserve">Persons with Disabilities by Disability Type* and age (Cenus 2010) </t>
  </si>
  <si>
    <t>389</t>
  </si>
  <si>
    <t>1,082</t>
  </si>
  <si>
    <t>316</t>
  </si>
  <si>
    <t>342</t>
  </si>
  <si>
    <t>748</t>
  </si>
  <si>
    <t>1,037</t>
  </si>
  <si>
    <t>341</t>
  </si>
  <si>
    <t>1,169</t>
  </si>
  <si>
    <t>3,217</t>
  </si>
  <si>
    <t xml:space="preserve">   Total Disabilities for Ages 5-64</t>
  </si>
  <si>
    <t xml:space="preserve">     Sensory Disability</t>
  </si>
  <si>
    <t xml:space="preserve">     Physical disability</t>
  </si>
  <si>
    <t xml:space="preserve">     Mental disability</t>
  </si>
  <si>
    <t xml:space="preserve">     Self-care disability</t>
  </si>
  <si>
    <t xml:space="preserve">     Go-outside-home disability</t>
  </si>
  <si>
    <t xml:space="preserve">     Employment disability</t>
  </si>
  <si>
    <t xml:space="preserve">   Total Disabilities for Ages 65 and Over</t>
  </si>
  <si>
    <t>6,238</t>
  </si>
  <si>
    <t>167</t>
  </si>
  <si>
    <t>252</t>
  </si>
  <si>
    <t>145</t>
  </si>
  <si>
    <t>170</t>
  </si>
  <si>
    <t>196</t>
  </si>
  <si>
    <t>452</t>
  </si>
  <si>
    <t>100</t>
  </si>
  <si>
    <t>410</t>
  </si>
  <si>
    <t>1,248</t>
  </si>
  <si>
    <t>1,281</t>
  </si>
  <si>
    <t>25</t>
  </si>
  <si>
    <t>52</t>
  </si>
  <si>
    <t>30</t>
  </si>
  <si>
    <t>36</t>
  </si>
  <si>
    <t>39</t>
  </si>
  <si>
    <t>106</t>
  </si>
  <si>
    <t>26</t>
  </si>
  <si>
    <t>104</t>
  </si>
  <si>
    <t>243</t>
  </si>
  <si>
    <t>2,293</t>
  </si>
  <si>
    <t>62</t>
  </si>
  <si>
    <t>60</t>
  </si>
  <si>
    <t>65</t>
  </si>
  <si>
    <t>70</t>
  </si>
  <si>
    <t>158</t>
  </si>
  <si>
    <t>40</t>
  </si>
  <si>
    <t>131</t>
  </si>
  <si>
    <t>499</t>
  </si>
  <si>
    <t>798</t>
  </si>
  <si>
    <t>21</t>
  </si>
  <si>
    <t>29</t>
  </si>
  <si>
    <t>22</t>
  </si>
  <si>
    <t>24</t>
  </si>
  <si>
    <t>37</t>
  </si>
  <si>
    <t>13</t>
  </si>
  <si>
    <t>75</t>
  </si>
  <si>
    <t>129</t>
  </si>
  <si>
    <t>602</t>
  </si>
  <si>
    <t>17</t>
  </si>
  <si>
    <t>23</t>
  </si>
  <si>
    <t>9</t>
  </si>
  <si>
    <t>6</t>
  </si>
  <si>
    <t>18</t>
  </si>
  <si>
    <t>124</t>
  </si>
  <si>
    <t>1,264</t>
  </si>
  <si>
    <t>42</t>
  </si>
  <si>
    <t>44</t>
  </si>
  <si>
    <t>38</t>
  </si>
  <si>
    <t>115</t>
  </si>
  <si>
    <t>15</t>
  </si>
  <si>
    <t>82</t>
  </si>
  <si>
    <t>253</t>
  </si>
  <si>
    <t>Source: 2010 Census S1 810</t>
  </si>
  <si>
    <t>First try 2010, then 2000, then delete the source that is not used.</t>
  </si>
  <si>
    <t>If you find 2020 data, use that characterization in the table, if 2000 use the above.</t>
  </si>
  <si>
    <t xml:space="preserve">: https://www.onecpd.info/reports/CoC_HIC_State_CA_2012.pdf </t>
  </si>
  <si>
    <t xml:space="preserve"> Total Chronically Unsheltered </t>
  </si>
  <si>
    <t xml:space="preserve"> Total Chronically Sheltered</t>
  </si>
  <si>
    <t xml:space="preserve"> Total Chronically Homeless </t>
  </si>
  <si>
    <t>Persons in Families</t>
  </si>
  <si>
    <t>Homeless Needs</t>
  </si>
  <si>
    <t>Table 19</t>
  </si>
  <si>
    <t>Current Bed #</t>
  </si>
  <si>
    <t>Population Served</t>
  </si>
  <si>
    <t>Farmworkers – County-Wide (Plumas)</t>
  </si>
  <si>
    <t>Farmworkers by Days Worked (Plumas County)</t>
  </si>
  <si>
    <t>Transitional Housing</t>
  </si>
  <si>
    <t>Portola city, California</t>
  </si>
  <si>
    <t>19,675</t>
  </si>
  <si>
    <t>2,062</t>
  </si>
  <si>
    <t xml:space="preserve">  Male:</t>
  </si>
  <si>
    <t>9,830</t>
  </si>
  <si>
    <t>1,031</t>
  </si>
  <si>
    <t xml:space="preserve">    5 to 15 years:</t>
  </si>
  <si>
    <t>1,576</t>
  </si>
  <si>
    <t>234</t>
  </si>
  <si>
    <t xml:space="preserve">      With a physical disability</t>
  </si>
  <si>
    <t>0</t>
  </si>
  <si>
    <t xml:space="preserve">      No physical disability</t>
  </si>
  <si>
    <t xml:space="preserve">    16 to 20 years:</t>
  </si>
  <si>
    <t>716</t>
  </si>
  <si>
    <t>90</t>
  </si>
  <si>
    <t xml:space="preserve">      With a physical disability:</t>
  </si>
  <si>
    <t xml:space="preserve">        Employed</t>
  </si>
  <si>
    <t xml:space="preserve">        Not employed</t>
  </si>
  <si>
    <t xml:space="preserve">      No physical disability:</t>
  </si>
  <si>
    <t>710</t>
  </si>
  <si>
    <t>303</t>
  </si>
  <si>
    <t>49</t>
  </si>
  <si>
    <t>407</t>
  </si>
  <si>
    <t>41</t>
  </si>
  <si>
    <t xml:space="preserve">    21 to 64 years:</t>
  </si>
  <si>
    <t>5,805</t>
  </si>
  <si>
    <t>619</t>
  </si>
  <si>
    <t>719</t>
  </si>
  <si>
    <t>74</t>
  </si>
  <si>
    <t>273</t>
  </si>
  <si>
    <t>27</t>
  </si>
  <si>
    <t>446</t>
  </si>
  <si>
    <t>47</t>
  </si>
  <si>
    <t>5,086</t>
  </si>
  <si>
    <t>545</t>
  </si>
  <si>
    <t>3,859</t>
  </si>
  <si>
    <t>467</t>
  </si>
  <si>
    <t>1,227</t>
  </si>
  <si>
    <t>78</t>
  </si>
  <si>
    <t xml:space="preserve">    65 to 74 years:</t>
  </si>
  <si>
    <t>1,115</t>
  </si>
  <si>
    <t>57</t>
  </si>
  <si>
    <t>276</t>
  </si>
  <si>
    <t>10</t>
  </si>
  <si>
    <t>839</t>
  </si>
  <si>
    <t xml:space="preserve">    75 years and over:</t>
  </si>
  <si>
    <t>618</t>
  </si>
  <si>
    <t>31</t>
  </si>
  <si>
    <t>171</t>
  </si>
  <si>
    <t>447</t>
  </si>
  <si>
    <t xml:space="preserve">  Female:</t>
  </si>
  <si>
    <t>9,845</t>
  </si>
  <si>
    <t>1,509</t>
  </si>
  <si>
    <t>211</t>
  </si>
  <si>
    <t>1,494</t>
  </si>
  <si>
    <t>661</t>
  </si>
  <si>
    <t>313</t>
  </si>
  <si>
    <t>4</t>
  </si>
  <si>
    <t>348</t>
  </si>
  <si>
    <t>32</t>
  </si>
  <si>
    <t>5,821</t>
  </si>
  <si>
    <t>650</t>
  </si>
  <si>
    <t>577</t>
  </si>
  <si>
    <t>214</t>
  </si>
  <si>
    <t>363</t>
  </si>
  <si>
    <t>5,244</t>
  </si>
  <si>
    <t>590</t>
  </si>
  <si>
    <t>3,203</t>
  </si>
  <si>
    <t>375</t>
  </si>
  <si>
    <t>2,041</t>
  </si>
  <si>
    <t>215</t>
  </si>
  <si>
    <t>1,041</t>
  </si>
  <si>
    <t>216</t>
  </si>
  <si>
    <t>12</t>
  </si>
  <si>
    <t>825</t>
  </si>
  <si>
    <t>50</t>
  </si>
  <si>
    <t>813</t>
  </si>
  <si>
    <t>72</t>
  </si>
  <si>
    <t>281</t>
  </si>
  <si>
    <t>532</t>
  </si>
  <si>
    <t>46</t>
  </si>
  <si>
    <t>Source: 2000 Census PCT028</t>
  </si>
  <si>
    <t>Plumas Total</t>
  </si>
  <si>
    <t>Permanent</t>
  </si>
  <si>
    <t xml:space="preserve">Plumas County </t>
  </si>
  <si>
    <t xml:space="preserve">Portola city </t>
  </si>
  <si>
    <t xml:space="preserve">1374  PEPPARD FLAT RD                        
</t>
  </si>
  <si>
    <t xml:space="preserve">Plumas County Community Development Commission                                                      </t>
  </si>
  <si>
    <t xml:space="preserve">FPI Management, Inc.                                                                                </t>
  </si>
  <si>
    <t>4/27/1982</t>
  </si>
  <si>
    <t>5/20/2011</t>
  </si>
  <si>
    <t xml:space="preserve">91  b </t>
  </si>
  <si>
    <t>Pine Ridge Apts.</t>
  </si>
  <si>
    <t>349 West Loyalton Avenue</t>
  </si>
  <si>
    <t>700 Third Avenue</t>
  </si>
  <si>
    <t>96122-</t>
  </si>
  <si>
    <t>Year 10-15</t>
  </si>
  <si>
    <t>WILDWOOD CONGREGATE</t>
  </si>
  <si>
    <t xml:space="preserve">366 MEADOWBROOK LOOP </t>
  </si>
  <si>
    <t>6/28/2041</t>
  </si>
  <si>
    <t>PINE MEADOWS APTS</t>
  </si>
  <si>
    <t xml:space="preserve">616 PEARL ROAD </t>
  </si>
  <si>
    <t>8/1/2042</t>
  </si>
  <si>
    <t>SIERRA PINES APTS</t>
  </si>
  <si>
    <t>795 EAST SIERRA AVE</t>
  </si>
  <si>
    <t>PORTOLA</t>
  </si>
  <si>
    <t>7/1/2030</t>
  </si>
  <si>
    <t>PORTOLA SENIOR APTS</t>
  </si>
  <si>
    <t>700 THIRD STREET</t>
  </si>
  <si>
    <t>10/1/2028</t>
  </si>
  <si>
    <t>PINE RIDGE APTS</t>
  </si>
  <si>
    <t>349 WEST LOYALTON AV</t>
  </si>
  <si>
    <t>7/1/2019</t>
  </si>
  <si>
    <t>MOUNTAIN VIEW MANOR</t>
  </si>
  <si>
    <t>116 CIRCLE DR</t>
  </si>
  <si>
    <t>4/1/2022</t>
  </si>
  <si>
    <t>QUINCY GARDEN APARTMENTS</t>
  </si>
  <si>
    <t>20 CENTRAL AVE</t>
  </si>
  <si>
    <t>2/11/2006</t>
  </si>
  <si>
    <t>property_name__ct</t>
  </si>
  <si>
    <t>Address</t>
  </si>
  <si>
    <t>City</t>
  </si>
  <si>
    <t>Zip</t>
  </si>
  <si>
    <t>RentAssisted Units</t>
  </si>
  <si>
    <t>Sec 8 Units</t>
  </si>
  <si>
    <t>Operational Date</t>
  </si>
  <si>
    <t>Date Restrictive Clause Expiration</t>
  </si>
  <si>
    <t>Tax Credit Exp DT</t>
  </si>
  <si>
    <t>10/1/2013</t>
  </si>
  <si>
    <t>12/5/2015</t>
  </si>
  <si>
    <t>Table 20.c USDA Assisted Housing Units</t>
  </si>
  <si>
    <t>AMI = $62,000</t>
  </si>
  <si>
    <t xml:space="preserve">Source: USDA Census of Farmworkers 2007Atlas by County </t>
  </si>
  <si>
    <t>Table 16</t>
  </si>
  <si>
    <t>Table 17</t>
  </si>
  <si>
    <t>Plumas County/Region</t>
  </si>
  <si>
    <t>Colusa, Glen, Lake, Tehama, Trinity Counties CoC</t>
  </si>
  <si>
    <t>CA-523</t>
  </si>
  <si>
    <t>Plumas Crisis Intervention and Resource Center</t>
  </si>
  <si>
    <t>Plumas County HPRP</t>
  </si>
  <si>
    <t>ES</t>
  </si>
  <si>
    <t>V</t>
  </si>
  <si>
    <t>069063</t>
  </si>
  <si>
    <t>C</t>
  </si>
  <si>
    <t>SMF+HC</t>
  </si>
  <si>
    <t>NA</t>
  </si>
  <si>
    <t>Probation/AB-109 Homeless Assistance</t>
  </si>
  <si>
    <t>SMF</t>
  </si>
  <si>
    <t>Transitional Housing Program</t>
  </si>
  <si>
    <t>TH</t>
  </si>
  <si>
    <t>F</t>
  </si>
  <si>
    <t>RowID</t>
  </si>
  <si>
    <t>CoC ID</t>
  </si>
  <si>
    <t>HUD CoC Number</t>
  </si>
  <si>
    <t>Organization Name</t>
  </si>
  <si>
    <t>Program Name</t>
  </si>
  <si>
    <t>Program Type</t>
  </si>
  <si>
    <t>Bed Type</t>
  </si>
  <si>
    <t>Geo Code</t>
  </si>
  <si>
    <t>Inventory Type</t>
  </si>
  <si>
    <t>Target Population A</t>
  </si>
  <si>
    <t>Target Population B</t>
  </si>
  <si>
    <t>Mc Kinney-Vento</t>
  </si>
  <si>
    <t>Beds for Households With Children</t>
  </si>
  <si>
    <t>Units for Households With Children</t>
  </si>
  <si>
    <t>Beds for Households Without Children</t>
  </si>
  <si>
    <t>Beds for Households With Only Children</t>
  </si>
  <si>
    <t>Total Year Round Beds</t>
  </si>
  <si>
    <t>Chronically Homeless Beds</t>
  </si>
  <si>
    <t>HMIS Beds for Households With Children</t>
  </si>
  <si>
    <t>HMIS Beds for Households Without Children</t>
  </si>
  <si>
    <t>PIT Count</t>
  </si>
  <si>
    <t>Total Beds</t>
  </si>
  <si>
    <t>COC Name</t>
  </si>
  <si>
    <t>* The following programs of Plumas county are incluided in the Colusa, Glen, Lake, Tehama, Trinity CoC</t>
  </si>
  <si>
    <t>Source:  HUD 2012 HIC</t>
  </si>
  <si>
    <t>Note*:  Numbers are provided for the Colusa, Glen, Lake, Tehama, Trinity Counties CA-523 Continuum of Care of which Plumas County is a participating member.  Numbers represent homeless needs for the total Continuum of Care area.</t>
  </si>
  <si>
    <t>Note*:  Numbers are provided for the Colusa, Glen, Lake, Tehama, Trinity Counties Continuum of Care of which Plumas County is a participating member.  Numbers represent homeless needs for the total Continuum of Care area.</t>
  </si>
  <si>
    <t xml:space="preserve">Unincorporated  County    </t>
  </si>
  <si>
    <t>10-year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</si>
</sst>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"/>
    <numFmt numFmtId="167" formatCode="0.0"/>
    <numFmt numFmtId="168" formatCode="mm/dd/yyyy"/>
  </numFmts>
  <fonts count="76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i/>
      <sz val="9"/>
      <color rgb="FF00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943634"/>
      <name val="Calibri"/>
      <family val="2"/>
    </font>
    <font>
      <b/>
      <sz val="11"/>
      <color rgb="FFFFFFFF"/>
      <name val="Calibri"/>
      <family val="2"/>
    </font>
    <font>
      <i/>
      <sz val="12"/>
      <color rgb="FF000000"/>
      <name val="Calibri"/>
      <family val="2"/>
    </font>
    <font>
      <sz val="9.5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SansSerif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8"/>
      <name val="SansSerif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11"/>
      <color rgb="FF9C65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color theme="0"/>
      <name val="Times New Roman"/>
      <family val="1"/>
    </font>
    <font>
      <b/>
      <sz val="10"/>
      <color theme="0"/>
      <name val="Times New Roman"/>
      <family val="1"/>
    </font>
    <font>
      <b/>
      <sz val="9"/>
      <name val="Times New Roman"/>
      <family val="1"/>
    </font>
    <font>
      <i/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MS Sans Serif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i/>
      <sz val="10"/>
      <color indexed="8"/>
      <name val="SansSerif"/>
    </font>
    <font>
      <b/>
      <sz val="14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9"/>
      <color rgb="FFFFFFFF"/>
      <name val="Arial"/>
      <family val="2"/>
    </font>
    <font>
      <sz val="12"/>
      <color indexed="8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96363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4363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>
        <bgColor rgb="FFF2F2F2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</borders>
  <cellStyleXfs count="28">
    <xf numFmtId="0" fontId="0" fillId="0" borderId="0"/>
    <xf numFmtId="0" fontId="4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6" fillId="0" borderId="0"/>
    <xf numFmtId="0" fontId="19" fillId="0" borderId="0"/>
    <xf numFmtId="0" fontId="18" fillId="0" borderId="0"/>
    <xf numFmtId="0" fontId="26" fillId="0" borderId="0"/>
    <xf numFmtId="0" fontId="16" fillId="0" borderId="0"/>
    <xf numFmtId="0" fontId="19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43" fontId="26" fillId="0" borderId="0" applyFont="0" applyFill="0" applyBorder="0" applyAlignment="0" applyProtection="0"/>
    <xf numFmtId="0" fontId="39" fillId="13" borderId="0" applyNumberFormat="0" applyBorder="0" applyAlignment="0" applyProtection="0"/>
    <xf numFmtId="9" fontId="26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60" fillId="0" borderId="0"/>
    <xf numFmtId="0" fontId="43" fillId="0" borderId="0"/>
    <xf numFmtId="0" fontId="43" fillId="0" borderId="0"/>
  </cellStyleXfs>
  <cellXfs count="763">
    <xf numFmtId="0" fontId="0" fillId="0" borderId="0" xfId="0"/>
    <xf numFmtId="0" fontId="6" fillId="0" borderId="6" xfId="0" applyFont="1" applyBorder="1" applyAlignment="1">
      <alignment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2" fillId="5" borderId="15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8" fillId="0" borderId="0" xfId="10"/>
    <xf numFmtId="3" fontId="21" fillId="0" borderId="0" xfId="12" applyNumberFormat="1" applyFont="1" applyBorder="1" applyAlignment="1"/>
    <xf numFmtId="0" fontId="24" fillId="0" borderId="0" xfId="13" applyFont="1" applyFill="1" applyAlignment="1">
      <alignment horizontal="left"/>
    </xf>
    <xf numFmtId="14" fontId="20" fillId="7" borderId="17" xfId="3" applyNumberFormat="1" applyFont="1" applyFill="1" applyBorder="1" applyAlignment="1">
      <alignment horizontal="right"/>
    </xf>
    <xf numFmtId="0" fontId="21" fillId="0" borderId="11" xfId="12" applyFont="1" applyBorder="1" applyAlignment="1"/>
    <xf numFmtId="164" fontId="21" fillId="0" borderId="12" xfId="2" applyNumberFormat="1" applyFont="1" applyBorder="1" applyAlignment="1"/>
    <xf numFmtId="0" fontId="22" fillId="0" borderId="11" xfId="12" applyFont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7" fillId="0" borderId="0" xfId="0" applyFont="1"/>
    <xf numFmtId="0" fontId="28" fillId="9" borderId="18" xfId="0" applyFont="1" applyFill="1" applyBorder="1" applyAlignment="1">
      <alignment horizontal="left" vertical="top" wrapText="1"/>
    </xf>
    <xf numFmtId="0" fontId="28" fillId="8" borderId="19" xfId="0" applyFont="1" applyFill="1" applyBorder="1" applyAlignment="1">
      <alignment horizontal="left" vertical="top" wrapText="1"/>
    </xf>
    <xf numFmtId="0" fontId="28" fillId="8" borderId="20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vertical="center"/>
    </xf>
    <xf numFmtId="0" fontId="17" fillId="0" borderId="0" xfId="0" applyFont="1"/>
    <xf numFmtId="0" fontId="0" fillId="0" borderId="28" xfId="0" applyBorder="1"/>
    <xf numFmtId="0" fontId="0" fillId="0" borderId="28" xfId="0" applyBorder="1" applyAlignment="1">
      <alignment horizontal="right"/>
    </xf>
    <xf numFmtId="0" fontId="0" fillId="0" borderId="29" xfId="0" applyBorder="1"/>
    <xf numFmtId="0" fontId="0" fillId="0" borderId="30" xfId="0" applyBorder="1" applyAlignment="1">
      <alignment horizontal="right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9" fillId="8" borderId="28" xfId="0" applyFont="1" applyFill="1" applyBorder="1" applyAlignment="1">
      <alignment horizontal="right"/>
    </xf>
    <xf numFmtId="0" fontId="29" fillId="8" borderId="17" xfId="0" applyFont="1" applyFill="1" applyBorder="1"/>
    <xf numFmtId="0" fontId="29" fillId="8" borderId="36" xfId="0" applyFont="1" applyFill="1" applyBorder="1"/>
    <xf numFmtId="0" fontId="29" fillId="8" borderId="34" xfId="0" applyFont="1" applyFill="1" applyBorder="1"/>
    <xf numFmtId="0" fontId="29" fillId="8" borderId="35" xfId="0" applyFont="1" applyFill="1" applyBorder="1"/>
    <xf numFmtId="0" fontId="30" fillId="0" borderId="0" xfId="0" applyFont="1"/>
    <xf numFmtId="0" fontId="31" fillId="8" borderId="23" xfId="0" applyFont="1" applyFill="1" applyBorder="1" applyAlignment="1">
      <alignment horizontal="center" vertical="top" wrapText="1"/>
    </xf>
    <xf numFmtId="0" fontId="29" fillId="8" borderId="28" xfId="0" applyFont="1" applyFill="1" applyBorder="1" applyAlignment="1">
      <alignment horizontal="center"/>
    </xf>
    <xf numFmtId="0" fontId="31" fillId="8" borderId="25" xfId="0" applyFont="1" applyFill="1" applyBorder="1" applyAlignment="1">
      <alignment horizontal="center" vertical="top" wrapText="1"/>
    </xf>
    <xf numFmtId="0" fontId="31" fillId="8" borderId="26" xfId="0" applyFont="1" applyFill="1" applyBorder="1" applyAlignment="1">
      <alignment horizontal="center" vertical="top" wrapText="1"/>
    </xf>
    <xf numFmtId="0" fontId="31" fillId="8" borderId="27" xfId="0" applyFont="1" applyFill="1" applyBorder="1" applyAlignment="1">
      <alignment horizontal="center" vertical="top" wrapText="1"/>
    </xf>
    <xf numFmtId="0" fontId="30" fillId="0" borderId="4" xfId="0" applyFont="1" applyBorder="1"/>
    <xf numFmtId="0" fontId="30" fillId="0" borderId="6" xfId="0" applyFont="1" applyBorder="1"/>
    <xf numFmtId="0" fontId="28" fillId="9" borderId="26" xfId="0" applyFont="1" applyFill="1" applyBorder="1" applyAlignment="1">
      <alignment horizontal="left" vertical="top" wrapText="1"/>
    </xf>
    <xf numFmtId="0" fontId="28" fillId="9" borderId="0" xfId="0" applyFont="1" applyFill="1" applyBorder="1" applyAlignment="1">
      <alignment horizontal="left" vertical="top" wrapText="1"/>
    </xf>
    <xf numFmtId="0" fontId="29" fillId="0" borderId="0" xfId="0" applyFont="1"/>
    <xf numFmtId="9" fontId="0" fillId="0" borderId="0" xfId="2" applyFont="1"/>
    <xf numFmtId="0" fontId="29" fillId="10" borderId="41" xfId="0" applyFont="1" applyFill="1" applyBorder="1" applyAlignment="1">
      <alignment horizontal="center"/>
    </xf>
    <xf numFmtId="0" fontId="29" fillId="10" borderId="34" xfId="0" applyFont="1" applyFill="1" applyBorder="1" applyAlignment="1">
      <alignment horizontal="center"/>
    </xf>
    <xf numFmtId="0" fontId="31" fillId="10" borderId="34" xfId="0" applyFont="1" applyFill="1" applyBorder="1" applyAlignment="1">
      <alignment horizontal="center" vertical="top" wrapText="1"/>
    </xf>
    <xf numFmtId="10" fontId="35" fillId="0" borderId="0" xfId="0" applyNumberFormat="1" applyFont="1" applyBorder="1"/>
    <xf numFmtId="14" fontId="24" fillId="0" borderId="0" xfId="17" applyNumberFormat="1" applyFont="1" applyBorder="1"/>
    <xf numFmtId="3" fontId="24" fillId="0" borderId="0" xfId="17" applyNumberFormat="1" applyFont="1" applyBorder="1"/>
    <xf numFmtId="166" fontId="24" fillId="0" borderId="0" xfId="17" applyNumberFormat="1" applyFont="1" applyBorder="1"/>
    <xf numFmtId="0" fontId="32" fillId="12" borderId="28" xfId="6" applyFont="1" applyFill="1" applyBorder="1"/>
    <xf numFmtId="3" fontId="32" fillId="12" borderId="28" xfId="6" applyNumberFormat="1" applyFont="1" applyFill="1" applyBorder="1" applyAlignment="1">
      <alignment horizontal="center" wrapText="1"/>
    </xf>
    <xf numFmtId="14" fontId="24" fillId="0" borderId="28" xfId="17" applyNumberFormat="1" applyFont="1" applyFill="1" applyBorder="1" applyAlignment="1">
      <alignment horizontal="right" wrapText="1"/>
    </xf>
    <xf numFmtId="3" fontId="24" fillId="0" borderId="28" xfId="17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vertical="center" wrapText="1"/>
    </xf>
    <xf numFmtId="0" fontId="0" fillId="0" borderId="0" xfId="0"/>
    <xf numFmtId="166" fontId="33" fillId="0" borderId="0" xfId="0" applyNumberFormat="1" applyFont="1"/>
    <xf numFmtId="1" fontId="38" fillId="0" borderId="0" xfId="0" applyNumberFormat="1" applyFont="1" applyAlignment="1">
      <alignment horizontal="center"/>
    </xf>
    <xf numFmtId="1" fontId="29" fillId="0" borderId="0" xfId="0" applyNumberFormat="1" applyFont="1" applyAlignment="1">
      <alignment horizontal="center"/>
    </xf>
    <xf numFmtId="0" fontId="4" fillId="0" borderId="11" xfId="1" applyFill="1" applyBorder="1" applyAlignment="1">
      <alignment horizontal="left" indent="4"/>
    </xf>
    <xf numFmtId="1" fontId="22" fillId="8" borderId="7" xfId="0" applyNumberFormat="1" applyFont="1" applyFill="1" applyBorder="1" applyAlignment="1">
      <alignment horizontal="center"/>
    </xf>
    <xf numFmtId="1" fontId="22" fillId="8" borderId="12" xfId="0" applyNumberFormat="1" applyFont="1" applyFill="1" applyBorder="1" applyAlignment="1">
      <alignment horizontal="center"/>
    </xf>
    <xf numFmtId="0" fontId="4" fillId="0" borderId="0" xfId="1"/>
    <xf numFmtId="0" fontId="0" fillId="0" borderId="0" xfId="0"/>
    <xf numFmtId="0" fontId="26" fillId="0" borderId="0" xfId="8"/>
    <xf numFmtId="0" fontId="40" fillId="0" borderId="0" xfId="8" applyFont="1" applyFill="1" applyBorder="1" applyAlignment="1">
      <alignment horizontal="right" wrapText="1"/>
    </xf>
    <xf numFmtId="0" fontId="26" fillId="0" borderId="0" xfId="8"/>
    <xf numFmtId="0" fontId="40" fillId="0" borderId="0" xfId="8" applyFont="1"/>
    <xf numFmtId="0" fontId="40" fillId="0" borderId="0" xfId="8" applyFont="1" applyFill="1" applyBorder="1"/>
    <xf numFmtId="164" fontId="40" fillId="0" borderId="0" xfId="20" applyNumberFormat="1" applyFont="1" applyBorder="1"/>
    <xf numFmtId="164" fontId="40" fillId="0" borderId="12" xfId="20" applyNumberFormat="1" applyFont="1" applyBorder="1"/>
    <xf numFmtId="0" fontId="37" fillId="14" borderId="1" xfId="0" applyFont="1" applyFill="1" applyBorder="1"/>
    <xf numFmtId="0" fontId="36" fillId="14" borderId="9" xfId="0" applyFont="1" applyFill="1" applyBorder="1" applyAlignment="1">
      <alignment horizontal="center"/>
    </xf>
    <xf numFmtId="0" fontId="36" fillId="14" borderId="10" xfId="0" applyFont="1" applyFill="1" applyBorder="1"/>
    <xf numFmtId="0" fontId="37" fillId="14" borderId="49" xfId="0" applyFont="1" applyFill="1" applyBorder="1"/>
    <xf numFmtId="0" fontId="36" fillId="14" borderId="1" xfId="8" applyFont="1" applyFill="1" applyBorder="1" applyAlignment="1">
      <alignment horizontal="center"/>
    </xf>
    <xf numFmtId="0" fontId="36" fillId="14" borderId="7" xfId="8" applyFont="1" applyFill="1" applyBorder="1" applyAlignment="1">
      <alignment horizontal="center" wrapText="1"/>
    </xf>
    <xf numFmtId="0" fontId="36" fillId="14" borderId="2" xfId="8" applyFont="1" applyFill="1" applyBorder="1" applyAlignment="1">
      <alignment horizontal="center" wrapText="1"/>
    </xf>
    <xf numFmtId="0" fontId="36" fillId="14" borderId="1" xfId="8" applyFont="1" applyFill="1" applyBorder="1" applyAlignment="1">
      <alignment horizontal="center" wrapText="1"/>
    </xf>
    <xf numFmtId="0" fontId="36" fillId="14" borderId="14" xfId="8" applyFont="1" applyFill="1" applyBorder="1" applyAlignment="1">
      <alignment horizontal="center" wrapText="1"/>
    </xf>
    <xf numFmtId="0" fontId="44" fillId="0" borderId="0" xfId="6" applyFont="1"/>
    <xf numFmtId="0" fontId="45" fillId="0" borderId="0" xfId="8" applyFont="1"/>
    <xf numFmtId="0" fontId="45" fillId="0" borderId="0" xfId="0" applyFont="1"/>
    <xf numFmtId="0" fontId="4" fillId="0" borderId="0" xfId="1" applyFill="1" applyBorder="1" applyAlignment="1">
      <alignment horizontal="left" indent="4"/>
    </xf>
    <xf numFmtId="0" fontId="21" fillId="14" borderId="8" xfId="0" applyFont="1" applyFill="1" applyBorder="1" applyAlignment="1">
      <alignment horizontal="left" indent="4"/>
    </xf>
    <xf numFmtId="0" fontId="0" fillId="14" borderId="9" xfId="0" applyFill="1" applyBorder="1"/>
    <xf numFmtId="0" fontId="36" fillId="14" borderId="9" xfId="0" applyFont="1" applyFill="1" applyBorder="1"/>
    <xf numFmtId="0" fontId="42" fillId="14" borderId="9" xfId="0" applyFont="1" applyFill="1" applyBorder="1"/>
    <xf numFmtId="0" fontId="0" fillId="14" borderId="10" xfId="0" applyFill="1" applyBorder="1"/>
    <xf numFmtId="0" fontId="32" fillId="0" borderId="0" xfId="0" applyFont="1" applyFill="1" applyBorder="1" applyAlignment="1"/>
    <xf numFmtId="0" fontId="46" fillId="0" borderId="0" xfId="0" applyFont="1"/>
    <xf numFmtId="0" fontId="47" fillId="0" borderId="5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8" fillId="0" borderId="0" xfId="0" applyFont="1"/>
    <xf numFmtId="0" fontId="5" fillId="0" borderId="0" xfId="0" applyFont="1" applyBorder="1" applyAlignment="1">
      <alignment vertical="center"/>
    </xf>
    <xf numFmtId="0" fontId="50" fillId="0" borderId="0" xfId="21" applyFont="1" applyAlignment="1"/>
    <xf numFmtId="165" fontId="49" fillId="0" borderId="1" xfId="22" applyNumberFormat="1" applyFont="1" applyBorder="1" applyAlignment="1">
      <alignment horizontal="center" wrapText="1"/>
    </xf>
    <xf numFmtId="165" fontId="51" fillId="16" borderId="53" xfId="22" applyNumberFormat="1" applyFont="1" applyFill="1" applyBorder="1" applyAlignment="1">
      <alignment horizontal="center" wrapText="1"/>
    </xf>
    <xf numFmtId="0" fontId="50" fillId="0" borderId="0" xfId="21" applyFont="1"/>
    <xf numFmtId="1" fontId="49" fillId="8" borderId="29" xfId="22" applyNumberFormat="1" applyFont="1" applyFill="1" applyBorder="1" applyAlignment="1">
      <alignment horizontal="center" wrapText="1"/>
    </xf>
    <xf numFmtId="1" fontId="49" fillId="0" borderId="32" xfId="22" applyNumberFormat="1" applyFont="1" applyBorder="1" applyAlignment="1">
      <alignment horizontal="center"/>
    </xf>
    <xf numFmtId="3" fontId="49" fillId="6" borderId="28" xfId="22" quotePrefix="1" applyNumberFormat="1" applyFont="1" applyFill="1" applyBorder="1" applyAlignment="1">
      <alignment horizontal="right"/>
    </xf>
    <xf numFmtId="3" fontId="49" fillId="6" borderId="33" xfId="22" applyNumberFormat="1" applyFont="1" applyFill="1" applyBorder="1" applyAlignment="1">
      <alignment horizontal="right"/>
    </xf>
    <xf numFmtId="164" fontId="49" fillId="6" borderId="28" xfId="23" applyNumberFormat="1" applyFont="1" applyFill="1" applyBorder="1"/>
    <xf numFmtId="164" fontId="49" fillId="0" borderId="43" xfId="23" applyNumberFormat="1" applyFont="1" applyBorder="1" applyAlignment="1"/>
    <xf numFmtId="164" fontId="49" fillId="0" borderId="56" xfId="23" applyNumberFormat="1" applyFont="1" applyBorder="1" applyAlignment="1"/>
    <xf numFmtId="1" fontId="49" fillId="8" borderId="32" xfId="22" applyNumberFormat="1" applyFont="1" applyFill="1" applyBorder="1" applyAlignment="1">
      <alignment horizontal="center"/>
    </xf>
    <xf numFmtId="165" fontId="49" fillId="6" borderId="32" xfId="22" applyNumberFormat="1" applyFont="1" applyFill="1" applyBorder="1" applyAlignment="1">
      <alignment horizontal="center"/>
    </xf>
    <xf numFmtId="165" fontId="49" fillId="6" borderId="41" xfId="22" applyNumberFormat="1" applyFont="1" applyFill="1" applyBorder="1" applyAlignment="1">
      <alignment horizontal="center"/>
    </xf>
    <xf numFmtId="164" fontId="49" fillId="6" borderId="34" xfId="23" applyNumberFormat="1" applyFont="1" applyFill="1" applyBorder="1"/>
    <xf numFmtId="164" fontId="49" fillId="0" borderId="37" xfId="23" applyNumberFormat="1" applyFont="1" applyBorder="1" applyAlignment="1"/>
    <xf numFmtId="164" fontId="49" fillId="0" borderId="57" xfId="23" applyNumberFormat="1" applyFont="1" applyBorder="1" applyAlignment="1"/>
    <xf numFmtId="165" fontId="50" fillId="0" borderId="0" xfId="22" applyNumberFormat="1" applyFont="1"/>
    <xf numFmtId="165" fontId="50" fillId="0" borderId="0" xfId="22" applyNumberFormat="1" applyFont="1" applyAlignment="1"/>
    <xf numFmtId="165" fontId="50" fillId="0" borderId="0" xfId="21" applyNumberFormat="1" applyFont="1"/>
    <xf numFmtId="0" fontId="54" fillId="0" borderId="0" xfId="0" applyFont="1"/>
    <xf numFmtId="0" fontId="37" fillId="14" borderId="28" xfId="6" applyFont="1" applyFill="1" applyBorder="1"/>
    <xf numFmtId="0" fontId="4" fillId="0" borderId="0" xfId="1" quotePrefix="1" applyNumberFormat="1" applyBorder="1"/>
    <xf numFmtId="0" fontId="4" fillId="0" borderId="3" xfId="1" applyBorder="1"/>
    <xf numFmtId="0" fontId="31" fillId="8" borderId="23" xfId="0" applyFont="1" applyFill="1" applyBorder="1" applyAlignment="1">
      <alignment horizontal="center" vertical="top" wrapText="1"/>
    </xf>
    <xf numFmtId="0" fontId="28" fillId="0" borderId="59" xfId="0" applyFont="1" applyFill="1" applyBorder="1" applyAlignment="1">
      <alignment horizontal="left" vertical="top" wrapText="1"/>
    </xf>
    <xf numFmtId="0" fontId="28" fillId="0" borderId="20" xfId="0" applyFont="1" applyFill="1" applyBorder="1" applyAlignment="1">
      <alignment horizontal="left" vertical="top" wrapText="1"/>
    </xf>
    <xf numFmtId="0" fontId="28" fillId="0" borderId="19" xfId="0" applyFont="1" applyFill="1" applyBorder="1" applyAlignment="1">
      <alignment horizontal="left" vertical="top" wrapText="1"/>
    </xf>
    <xf numFmtId="10" fontId="28" fillId="0" borderId="20" xfId="0" applyNumberFormat="1" applyFont="1" applyFill="1" applyBorder="1" applyAlignment="1">
      <alignment horizontal="left" vertical="top" wrapText="1"/>
    </xf>
    <xf numFmtId="165" fontId="53" fillId="8" borderId="30" xfId="0" applyNumberFormat="1" applyFont="1" applyFill="1" applyBorder="1" applyAlignment="1">
      <alignment horizontal="center" vertical="center" wrapText="1"/>
    </xf>
    <xf numFmtId="165" fontId="53" fillId="8" borderId="31" xfId="0" applyNumberFormat="1" applyFont="1" applyFill="1" applyBorder="1" applyAlignment="1">
      <alignment horizontal="center" vertical="center" wrapText="1"/>
    </xf>
    <xf numFmtId="165" fontId="49" fillId="8" borderId="43" xfId="0" applyNumberFormat="1" applyFont="1" applyFill="1" applyBorder="1" applyAlignment="1">
      <alignment horizontal="center" vertical="center"/>
    </xf>
    <xf numFmtId="165" fontId="49" fillId="8" borderId="55" xfId="0" applyNumberFormat="1" applyFont="1" applyFill="1" applyBorder="1" applyAlignment="1">
      <alignment vertical="center"/>
    </xf>
    <xf numFmtId="3" fontId="49" fillId="6" borderId="28" xfId="0" applyNumberFormat="1" applyFont="1" applyFill="1" applyBorder="1"/>
    <xf numFmtId="165" fontId="49" fillId="0" borderId="43" xfId="0" applyNumberFormat="1" applyFont="1" applyBorder="1" applyAlignment="1"/>
    <xf numFmtId="165" fontId="49" fillId="0" borderId="56" xfId="0" applyNumberFormat="1" applyFont="1" applyBorder="1" applyAlignment="1"/>
    <xf numFmtId="165" fontId="53" fillId="8" borderId="28" xfId="0" applyNumberFormat="1" applyFont="1" applyFill="1" applyBorder="1" applyAlignment="1">
      <alignment horizontal="center" vertical="center" wrapText="1"/>
    </xf>
    <xf numFmtId="165" fontId="53" fillId="8" borderId="33" xfId="0" applyNumberFormat="1" applyFont="1" applyFill="1" applyBorder="1" applyAlignment="1">
      <alignment horizontal="center" vertical="center" wrapText="1"/>
    </xf>
    <xf numFmtId="165" fontId="49" fillId="8" borderId="43" xfId="0" applyNumberFormat="1" applyFont="1" applyFill="1" applyBorder="1" applyAlignment="1">
      <alignment vertical="center"/>
    </xf>
    <xf numFmtId="165" fontId="49" fillId="8" borderId="56" xfId="0" applyNumberFormat="1" applyFont="1" applyFill="1" applyBorder="1" applyAlignment="1">
      <alignment vertical="center"/>
    </xf>
    <xf numFmtId="3" fontId="49" fillId="6" borderId="52" xfId="0" applyNumberFormat="1" applyFont="1" applyFill="1" applyBorder="1" applyAlignment="1">
      <alignment horizontal="center"/>
    </xf>
    <xf numFmtId="0" fontId="0" fillId="0" borderId="0" xfId="0" applyBorder="1"/>
    <xf numFmtId="3" fontId="40" fillId="0" borderId="13" xfId="0" applyNumberFormat="1" applyFont="1" applyBorder="1"/>
    <xf numFmtId="3" fontId="40" fillId="0" borderId="0" xfId="0" applyNumberFormat="1" applyFont="1" applyBorder="1"/>
    <xf numFmtId="3" fontId="40" fillId="0" borderId="11" xfId="0" applyNumberFormat="1" applyFont="1" applyBorder="1"/>
    <xf numFmtId="3" fontId="40" fillId="0" borderId="12" xfId="0" applyNumberFormat="1" applyFont="1" applyBorder="1"/>
    <xf numFmtId="0" fontId="40" fillId="0" borderId="11" xfId="0" applyFont="1" applyBorder="1"/>
    <xf numFmtId="3" fontId="40" fillId="15" borderId="13" xfId="0" applyNumberFormat="1" applyFont="1" applyFill="1" applyBorder="1"/>
    <xf numFmtId="3" fontId="40" fillId="15" borderId="0" xfId="0" applyNumberFormat="1" applyFont="1" applyFill="1" applyBorder="1"/>
    <xf numFmtId="3" fontId="40" fillId="15" borderId="11" xfId="0" applyNumberFormat="1" applyFont="1" applyFill="1" applyBorder="1"/>
    <xf numFmtId="3" fontId="40" fillId="15" borderId="12" xfId="0" applyNumberFormat="1" applyFont="1" applyFill="1" applyBorder="1"/>
    <xf numFmtId="164" fontId="40" fillId="15" borderId="0" xfId="20" applyNumberFormat="1" applyFont="1" applyFill="1" applyBorder="1"/>
    <xf numFmtId="164" fontId="40" fillId="15" borderId="12" xfId="20" applyNumberFormat="1" applyFont="1" applyFill="1" applyBorder="1"/>
    <xf numFmtId="0" fontId="41" fillId="15" borderId="11" xfId="0" applyFont="1" applyFill="1" applyBorder="1"/>
    <xf numFmtId="0" fontId="58" fillId="0" borderId="5" xfId="0" applyFont="1" applyBorder="1" applyAlignment="1">
      <alignment horizontal="left" vertical="center" wrapText="1"/>
    </xf>
    <xf numFmtId="0" fontId="58" fillId="0" borderId="6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0" fillId="7" borderId="17" xfId="3" applyFont="1" applyFill="1" applyBorder="1" applyAlignment="1"/>
    <xf numFmtId="14" fontId="20" fillId="7" borderId="17" xfId="3" applyNumberFormat="1" applyFont="1" applyFill="1" applyBorder="1" applyAlignment="1"/>
    <xf numFmtId="0" fontId="21" fillId="8" borderId="11" xfId="12" applyFont="1" applyFill="1" applyBorder="1" applyAlignment="1"/>
    <xf numFmtId="3" fontId="21" fillId="8" borderId="0" xfId="12" applyNumberFormat="1" applyFont="1" applyFill="1" applyBorder="1" applyAlignment="1"/>
    <xf numFmtId="164" fontId="21" fillId="8" borderId="12" xfId="2" applyNumberFormat="1" applyFont="1" applyFill="1" applyBorder="1" applyAlignment="1"/>
    <xf numFmtId="0" fontId="21" fillId="0" borderId="0" xfId="12" applyFont="1" applyBorder="1" applyAlignment="1"/>
    <xf numFmtId="0" fontId="22" fillId="0" borderId="0" xfId="12" applyFont="1" applyBorder="1" applyAlignment="1"/>
    <xf numFmtId="0" fontId="57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28" xfId="0" applyNumberFormat="1" applyBorder="1" applyAlignment="1">
      <alignment horizontal="left"/>
    </xf>
    <xf numFmtId="3" fontId="28" fillId="0" borderId="18" xfId="0" applyNumberFormat="1" applyFont="1" applyFill="1" applyBorder="1" applyAlignment="1">
      <alignment horizontal="left" vertical="top"/>
    </xf>
    <xf numFmtId="0" fontId="28" fillId="0" borderId="59" xfId="0" applyFont="1" applyFill="1" applyBorder="1" applyAlignment="1">
      <alignment horizontal="left" vertical="top"/>
    </xf>
    <xf numFmtId="3" fontId="28" fillId="0" borderId="23" xfId="0" applyNumberFormat="1" applyFont="1" applyFill="1" applyBorder="1" applyAlignment="1">
      <alignment horizontal="left" vertical="top" wrapText="1"/>
    </xf>
    <xf numFmtId="0" fontId="28" fillId="0" borderId="23" xfId="0" applyNumberFormat="1" applyFont="1" applyFill="1" applyBorder="1" applyAlignment="1">
      <alignment horizontal="left" vertical="top" wrapText="1"/>
    </xf>
    <xf numFmtId="0" fontId="28" fillId="0" borderId="18" xfId="0" applyNumberFormat="1" applyFont="1" applyFill="1" applyBorder="1" applyAlignment="1">
      <alignment horizontal="left" vertical="top"/>
    </xf>
    <xf numFmtId="0" fontId="28" fillId="0" borderId="61" xfId="0" applyNumberFormat="1" applyFont="1" applyFill="1" applyBorder="1" applyAlignment="1">
      <alignment horizontal="left" vertical="top"/>
    </xf>
    <xf numFmtId="0" fontId="28" fillId="0" borderId="60" xfId="0" applyFont="1" applyFill="1" applyBorder="1" applyAlignment="1">
      <alignment horizontal="left" vertical="top"/>
    </xf>
    <xf numFmtId="0" fontId="51" fillId="16" borderId="53" xfId="0" applyFont="1" applyFill="1" applyBorder="1" applyAlignment="1">
      <alignment horizontal="center" vertical="center" wrapText="1"/>
    </xf>
    <xf numFmtId="165" fontId="51" fillId="16" borderId="53" xfId="0" applyNumberFormat="1" applyFont="1" applyFill="1" applyBorder="1" applyAlignment="1">
      <alignment horizontal="center" wrapText="1"/>
    </xf>
    <xf numFmtId="0" fontId="51" fillId="16" borderId="53" xfId="0" applyFont="1" applyFill="1" applyBorder="1" applyAlignment="1">
      <alignment horizontal="center" wrapText="1"/>
    </xf>
    <xf numFmtId="0" fontId="52" fillId="16" borderId="49" xfId="0" applyFont="1" applyFill="1" applyBorder="1" applyAlignment="1">
      <alignment horizontal="center"/>
    </xf>
    <xf numFmtId="0" fontId="52" fillId="16" borderId="13" xfId="0" applyFont="1" applyFill="1" applyBorder="1"/>
    <xf numFmtId="165" fontId="50" fillId="0" borderId="0" xfId="0" applyNumberFormat="1" applyFont="1"/>
    <xf numFmtId="0" fontId="50" fillId="0" borderId="0" xfId="0" applyFont="1"/>
    <xf numFmtId="10" fontId="35" fillId="0" borderId="28" xfId="0" applyNumberFormat="1" applyFont="1" applyFill="1" applyBorder="1"/>
    <xf numFmtId="3" fontId="28" fillId="0" borderId="20" xfId="0" applyNumberFormat="1" applyFont="1" applyFill="1" applyBorder="1" applyAlignment="1">
      <alignment horizontal="left" vertical="top" wrapText="1"/>
    </xf>
    <xf numFmtId="3" fontId="28" fillId="0" borderId="23" xfId="25" applyNumberFormat="1" applyFont="1" applyFill="1" applyBorder="1" applyAlignment="1">
      <alignment horizontal="left" vertical="top" wrapText="1"/>
    </xf>
    <xf numFmtId="3" fontId="28" fillId="0" borderId="19" xfId="0" applyNumberFormat="1" applyFont="1" applyFill="1" applyBorder="1" applyAlignment="1">
      <alignment horizontal="left" vertical="top" wrapText="1"/>
    </xf>
    <xf numFmtId="0" fontId="28" fillId="0" borderId="19" xfId="0" applyNumberFormat="1" applyFont="1" applyFill="1" applyBorder="1" applyAlignment="1">
      <alignment horizontal="left" vertical="top" wrapText="1"/>
    </xf>
    <xf numFmtId="0" fontId="28" fillId="0" borderId="23" xfId="25" applyNumberFormat="1" applyFont="1" applyFill="1" applyBorder="1" applyAlignment="1">
      <alignment horizontal="left" vertical="top" wrapText="1"/>
    </xf>
    <xf numFmtId="10" fontId="28" fillId="0" borderId="23" xfId="25" applyNumberFormat="1" applyFont="1" applyFill="1" applyBorder="1" applyAlignment="1">
      <alignment horizontal="left" vertical="top" wrapText="1"/>
    </xf>
    <xf numFmtId="164" fontId="28" fillId="0" borderId="20" xfId="2" applyNumberFormat="1" applyFont="1" applyFill="1" applyBorder="1" applyAlignment="1">
      <alignment horizontal="left" vertical="top" wrapText="1"/>
    </xf>
    <xf numFmtId="0" fontId="28" fillId="0" borderId="21" xfId="0" applyNumberFormat="1" applyFont="1" applyFill="1" applyBorder="1" applyAlignment="1">
      <alignment horizontal="left" vertical="top" wrapText="1"/>
    </xf>
    <xf numFmtId="10" fontId="28" fillId="0" borderId="22" xfId="0" applyNumberFormat="1" applyFont="1" applyFill="1" applyBorder="1" applyAlignment="1">
      <alignment horizontal="left" vertical="top" wrapText="1"/>
    </xf>
    <xf numFmtId="1" fontId="22" fillId="8" borderId="57" xfId="0" applyNumberFormat="1" applyFont="1" applyFill="1" applyBorder="1" applyAlignment="1">
      <alignment horizontal="center"/>
    </xf>
    <xf numFmtId="1" fontId="22" fillId="8" borderId="16" xfId="0" applyNumberFormat="1" applyFont="1" applyFill="1" applyBorder="1" applyAlignment="1">
      <alignment horizontal="center"/>
    </xf>
    <xf numFmtId="1" fontId="22" fillId="8" borderId="37" xfId="0" applyNumberFormat="1" applyFont="1" applyFill="1" applyBorder="1" applyAlignment="1">
      <alignment horizontal="center"/>
    </xf>
    <xf numFmtId="1" fontId="22" fillId="8" borderId="14" xfId="0" applyNumberFormat="1" applyFont="1" applyFill="1" applyBorder="1" applyAlignment="1">
      <alignment horizontal="center"/>
    </xf>
    <xf numFmtId="1" fontId="22" fillId="8" borderId="8" xfId="0" applyNumberFormat="1" applyFont="1" applyFill="1" applyBorder="1" applyAlignment="1">
      <alignment horizontal="center"/>
    </xf>
    <xf numFmtId="1" fontId="22" fillId="8" borderId="34" xfId="0" applyNumberFormat="1" applyFont="1" applyFill="1" applyBorder="1" applyAlignment="1">
      <alignment horizontal="center"/>
    </xf>
    <xf numFmtId="0" fontId="28" fillId="9" borderId="23" xfId="0" applyFont="1" applyFill="1" applyBorder="1" applyAlignment="1">
      <alignment horizontal="left" vertical="top" wrapText="1"/>
    </xf>
    <xf numFmtId="0" fontId="28" fillId="9" borderId="39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40" fillId="0" borderId="65" xfId="0" applyFont="1" applyBorder="1"/>
    <xf numFmtId="3" fontId="40" fillId="0" borderId="64" xfId="0" applyNumberFormat="1" applyFont="1" applyBorder="1"/>
    <xf numFmtId="3" fontId="40" fillId="0" borderId="66" xfId="0" applyNumberFormat="1" applyFont="1" applyBorder="1"/>
    <xf numFmtId="3" fontId="40" fillId="0" borderId="65" xfId="0" applyNumberFormat="1" applyFont="1" applyBorder="1"/>
    <xf numFmtId="3" fontId="40" fillId="0" borderId="67" xfId="0" applyNumberFormat="1" applyFont="1" applyBorder="1"/>
    <xf numFmtId="164" fontId="40" fillId="0" borderId="66" xfId="20" applyNumberFormat="1" applyFont="1" applyBorder="1"/>
    <xf numFmtId="164" fontId="40" fillId="0" borderId="67" xfId="20" applyNumberFormat="1" applyFont="1" applyBorder="1"/>
    <xf numFmtId="3" fontId="40" fillId="6" borderId="65" xfId="0" applyNumberFormat="1" applyFont="1" applyFill="1" applyBorder="1"/>
    <xf numFmtId="3" fontId="40" fillId="6" borderId="66" xfId="0" applyNumberFormat="1" applyFont="1" applyFill="1" applyBorder="1"/>
    <xf numFmtId="164" fontId="40" fillId="6" borderId="66" xfId="20" applyNumberFormat="1" applyFont="1" applyFill="1" applyBorder="1"/>
    <xf numFmtId="164" fontId="40" fillId="6" borderId="67" xfId="20" applyNumberFormat="1" applyFont="1" applyFill="1" applyBorder="1"/>
    <xf numFmtId="3" fontId="40" fillId="6" borderId="64" xfId="0" applyNumberFormat="1" applyFont="1" applyFill="1" applyBorder="1"/>
    <xf numFmtId="0" fontId="40" fillId="6" borderId="65" xfId="0" applyFont="1" applyFill="1" applyBorder="1"/>
    <xf numFmtId="3" fontId="40" fillId="6" borderId="67" xfId="0" applyNumberFormat="1" applyFont="1" applyFill="1" applyBorder="1"/>
    <xf numFmtId="0" fontId="40" fillId="8" borderId="11" xfId="0" applyFont="1" applyFill="1" applyBorder="1"/>
    <xf numFmtId="3" fontId="40" fillId="8" borderId="13" xfId="0" applyNumberFormat="1" applyFont="1" applyFill="1" applyBorder="1"/>
    <xf numFmtId="3" fontId="40" fillId="8" borderId="0" xfId="0" applyNumberFormat="1" applyFont="1" applyFill="1" applyBorder="1"/>
    <xf numFmtId="3" fontId="40" fillId="8" borderId="11" xfId="0" applyNumberFormat="1" applyFont="1" applyFill="1" applyBorder="1"/>
    <xf numFmtId="3" fontId="40" fillId="8" borderId="12" xfId="0" applyNumberFormat="1" applyFont="1" applyFill="1" applyBorder="1"/>
    <xf numFmtId="164" fontId="40" fillId="8" borderId="0" xfId="20" applyNumberFormat="1" applyFont="1" applyFill="1" applyBorder="1"/>
    <xf numFmtId="164" fontId="40" fillId="8" borderId="12" xfId="20" applyNumberFormat="1" applyFont="1" applyFill="1" applyBorder="1"/>
    <xf numFmtId="3" fontId="40" fillId="0" borderId="0" xfId="0" applyNumberFormat="1" applyFont="1" applyFill="1" applyBorder="1"/>
    <xf numFmtId="164" fontId="40" fillId="0" borderId="0" xfId="20" applyNumberFormat="1" applyFont="1" applyFill="1" applyBorder="1"/>
    <xf numFmtId="164" fontId="40" fillId="0" borderId="12" xfId="20" applyNumberFormat="1" applyFont="1" applyFill="1" applyBorder="1"/>
    <xf numFmtId="3" fontId="40" fillId="0" borderId="66" xfId="0" applyNumberFormat="1" applyFont="1" applyFill="1" applyBorder="1"/>
    <xf numFmtId="164" fontId="40" fillId="0" borderId="66" xfId="20" applyNumberFormat="1" applyFont="1" applyFill="1" applyBorder="1"/>
    <xf numFmtId="164" fontId="40" fillId="0" borderId="67" xfId="20" applyNumberFormat="1" applyFont="1" applyFill="1" applyBorder="1"/>
    <xf numFmtId="3" fontId="40" fillId="0" borderId="12" xfId="0" applyNumberFormat="1" applyFont="1" applyFill="1" applyBorder="1"/>
    <xf numFmtId="3" fontId="40" fillId="0" borderId="67" xfId="0" applyNumberFormat="1" applyFont="1" applyFill="1" applyBorder="1"/>
    <xf numFmtId="0" fontId="40" fillId="0" borderId="67" xfId="0" applyFont="1" applyFill="1" applyBorder="1"/>
    <xf numFmtId="0" fontId="40" fillId="0" borderId="12" xfId="0" applyFont="1" applyFill="1" applyBorder="1"/>
    <xf numFmtId="0" fontId="40" fillId="0" borderId="69" xfId="0" applyFont="1" applyBorder="1"/>
    <xf numFmtId="3" fontId="40" fillId="0" borderId="68" xfId="0" applyNumberFormat="1" applyFont="1" applyBorder="1"/>
    <xf numFmtId="3" fontId="40" fillId="0" borderId="70" xfId="0" applyNumberFormat="1" applyFont="1" applyBorder="1"/>
    <xf numFmtId="3" fontId="40" fillId="0" borderId="69" xfId="0" applyNumberFormat="1" applyFont="1" applyBorder="1"/>
    <xf numFmtId="3" fontId="40" fillId="0" borderId="71" xfId="0" applyNumberFormat="1" applyFont="1" applyBorder="1"/>
    <xf numFmtId="164" fontId="40" fillId="0" borderId="70" xfId="20" applyNumberFormat="1" applyFont="1" applyBorder="1"/>
    <xf numFmtId="164" fontId="40" fillId="0" borderId="71" xfId="20" applyNumberFormat="1" applyFont="1" applyBorder="1"/>
    <xf numFmtId="0" fontId="28" fillId="9" borderId="25" xfId="0" applyFont="1" applyFill="1" applyBorder="1" applyAlignment="1">
      <alignment horizontal="left" vertical="top" wrapText="1"/>
    </xf>
    <xf numFmtId="3" fontId="21" fillId="0" borderId="50" xfId="0" applyNumberFormat="1" applyFont="1" applyFill="1" applyBorder="1" applyAlignment="1"/>
    <xf numFmtId="3" fontId="21" fillId="0" borderId="52" xfId="0" applyNumberFormat="1" applyFont="1" applyFill="1" applyBorder="1" applyAlignment="1"/>
    <xf numFmtId="164" fontId="21" fillId="0" borderId="30" xfId="2" applyNumberFormat="1" applyFont="1" applyFill="1" applyBorder="1" applyAlignment="1"/>
    <xf numFmtId="3" fontId="21" fillId="0" borderId="42" xfId="0" applyNumberFormat="1" applyFont="1" applyFill="1" applyBorder="1" applyAlignment="1"/>
    <xf numFmtId="3" fontId="21" fillId="0" borderId="30" xfId="0" applyNumberFormat="1" applyFont="1" applyFill="1" applyBorder="1" applyAlignment="1"/>
    <xf numFmtId="3" fontId="21" fillId="0" borderId="34" xfId="0" applyNumberFormat="1" applyFont="1" applyFill="1" applyBorder="1" applyAlignment="1"/>
    <xf numFmtId="164" fontId="21" fillId="0" borderId="28" xfId="2" applyNumberFormat="1" applyFont="1" applyFill="1" applyBorder="1" applyAlignment="1"/>
    <xf numFmtId="3" fontId="21" fillId="0" borderId="0" xfId="0" applyNumberFormat="1" applyFont="1" applyFill="1" applyBorder="1" applyAlignment="1"/>
    <xf numFmtId="3" fontId="21" fillId="0" borderId="17" xfId="0" applyNumberFormat="1" applyFont="1" applyFill="1" applyBorder="1" applyAlignment="1"/>
    <xf numFmtId="3" fontId="61" fillId="0" borderId="30" xfId="0" applyNumberFormat="1" applyFont="1" applyFill="1" applyBorder="1" applyAlignment="1">
      <alignment horizontal="right"/>
    </xf>
    <xf numFmtId="164" fontId="21" fillId="0" borderId="42" xfId="2" applyNumberFormat="1" applyFont="1" applyFill="1" applyBorder="1" applyAlignment="1"/>
    <xf numFmtId="3" fontId="21" fillId="0" borderId="74" xfId="0" applyNumberFormat="1" applyFont="1" applyFill="1" applyBorder="1" applyAlignment="1"/>
    <xf numFmtId="3" fontId="21" fillId="0" borderId="47" xfId="0" applyNumberFormat="1" applyFont="1" applyFill="1" applyBorder="1" applyAlignment="1"/>
    <xf numFmtId="0" fontId="0" fillId="0" borderId="0" xfId="0" applyAlignment="1"/>
    <xf numFmtId="165" fontId="4" fillId="0" borderId="75" xfId="1" applyNumberFormat="1" applyBorder="1"/>
    <xf numFmtId="164" fontId="49" fillId="6" borderId="76" xfId="23" applyNumberFormat="1" applyFont="1" applyFill="1" applyBorder="1"/>
    <xf numFmtId="164" fontId="49" fillId="0" borderId="77" xfId="23" applyNumberFormat="1" applyFont="1" applyBorder="1" applyAlignment="1"/>
    <xf numFmtId="164" fontId="49" fillId="6" borderId="77" xfId="23" applyNumberFormat="1" applyFont="1" applyFill="1" applyBorder="1"/>
    <xf numFmtId="164" fontId="49" fillId="0" borderId="78" xfId="23" applyNumberFormat="1" applyFont="1" applyBorder="1" applyAlignment="1"/>
    <xf numFmtId="165" fontId="49" fillId="0" borderId="79" xfId="0" applyNumberFormat="1" applyFont="1" applyBorder="1" applyAlignment="1"/>
    <xf numFmtId="165" fontId="53" fillId="6" borderId="51" xfId="0" applyNumberFormat="1" applyFont="1" applyFill="1" applyBorder="1" applyAlignment="1">
      <alignment horizontal="center" vertical="center" wrapText="1"/>
    </xf>
    <xf numFmtId="165" fontId="49" fillId="0" borderId="28" xfId="0" applyNumberFormat="1" applyFont="1" applyBorder="1" applyAlignment="1"/>
    <xf numFmtId="3" fontId="49" fillId="6" borderId="45" xfId="0" applyNumberFormat="1" applyFont="1" applyFill="1" applyBorder="1"/>
    <xf numFmtId="165" fontId="49" fillId="0" borderId="80" xfId="0" applyNumberFormat="1" applyFont="1" applyBorder="1" applyAlignment="1"/>
    <xf numFmtId="165" fontId="49" fillId="8" borderId="79" xfId="0" applyNumberFormat="1" applyFont="1" applyFill="1" applyBorder="1" applyAlignment="1">
      <alignment vertical="center"/>
    </xf>
    <xf numFmtId="165" fontId="53" fillId="8" borderId="51" xfId="0" applyNumberFormat="1" applyFont="1" applyFill="1" applyBorder="1" applyAlignment="1">
      <alignment horizontal="center" vertical="center" wrapText="1"/>
    </xf>
    <xf numFmtId="165" fontId="49" fillId="8" borderId="28" xfId="0" applyNumberFormat="1" applyFont="1" applyFill="1" applyBorder="1" applyAlignment="1">
      <alignment vertical="center"/>
    </xf>
    <xf numFmtId="165" fontId="53" fillId="8" borderId="45" xfId="0" applyNumberFormat="1" applyFont="1" applyFill="1" applyBorder="1" applyAlignment="1">
      <alignment horizontal="center" vertical="center" wrapText="1"/>
    </xf>
    <xf numFmtId="165" fontId="49" fillId="8" borderId="80" xfId="0" applyNumberFormat="1" applyFont="1" applyFill="1" applyBorder="1" applyAlignment="1">
      <alignment vertical="center"/>
    </xf>
    <xf numFmtId="164" fontId="49" fillId="6" borderId="45" xfId="23" applyNumberFormat="1" applyFont="1" applyFill="1" applyBorder="1"/>
    <xf numFmtId="164" fontId="49" fillId="0" borderId="28" xfId="23" applyNumberFormat="1" applyFont="1" applyBorder="1" applyAlignment="1"/>
    <xf numFmtId="164" fontId="49" fillId="0" borderId="80" xfId="23" applyNumberFormat="1" applyFont="1" applyBorder="1" applyAlignment="1"/>
    <xf numFmtId="3" fontId="49" fillId="6" borderId="28" xfId="22" applyNumberFormat="1" applyFont="1" applyFill="1" applyBorder="1" applyAlignment="1">
      <alignment horizontal="right"/>
    </xf>
    <xf numFmtId="165" fontId="49" fillId="8" borderId="30" xfId="0" applyNumberFormat="1" applyFont="1" applyFill="1" applyBorder="1" applyAlignment="1">
      <alignment horizontal="center" vertical="center"/>
    </xf>
    <xf numFmtId="165" fontId="53" fillId="8" borderId="42" xfId="0" applyNumberFormat="1" applyFont="1" applyFill="1" applyBorder="1" applyAlignment="1">
      <alignment horizontal="center" vertical="center" wrapText="1"/>
    </xf>
    <xf numFmtId="165" fontId="49" fillId="8" borderId="81" xfId="0" applyNumberFormat="1" applyFont="1" applyFill="1" applyBorder="1" applyAlignment="1">
      <alignment vertical="center"/>
    </xf>
    <xf numFmtId="0" fontId="52" fillId="16" borderId="10" xfId="0" applyFont="1" applyFill="1" applyBorder="1"/>
    <xf numFmtId="0" fontId="52" fillId="16" borderId="82" xfId="0" applyFont="1" applyFill="1" applyBorder="1" applyAlignment="1">
      <alignment horizontal="center"/>
    </xf>
    <xf numFmtId="0" fontId="51" fillId="16" borderId="82" xfId="0" applyFont="1" applyFill="1" applyBorder="1" applyAlignment="1">
      <alignment horizontal="center" wrapText="1"/>
    </xf>
    <xf numFmtId="165" fontId="51" fillId="16" borderId="82" xfId="0" applyNumberFormat="1" applyFont="1" applyFill="1" applyBorder="1" applyAlignment="1">
      <alignment horizontal="center" wrapText="1"/>
    </xf>
    <xf numFmtId="165" fontId="51" fillId="16" borderId="82" xfId="22" applyNumberFormat="1" applyFont="1" applyFill="1" applyBorder="1" applyAlignment="1">
      <alignment horizontal="center" wrapText="1"/>
    </xf>
    <xf numFmtId="0" fontId="51" fillId="16" borderId="72" xfId="0" applyFont="1" applyFill="1" applyBorder="1" applyAlignment="1">
      <alignment horizontal="center" vertical="center" wrapText="1"/>
    </xf>
    <xf numFmtId="0" fontId="52" fillId="16" borderId="83" xfId="0" applyFont="1" applyFill="1" applyBorder="1"/>
    <xf numFmtId="165" fontId="62" fillId="0" borderId="0" xfId="22" applyNumberFormat="1" applyFont="1"/>
    <xf numFmtId="0" fontId="0" fillId="0" borderId="9" xfId="0" applyBorder="1" applyAlignment="1">
      <alignment horizontal="left"/>
    </xf>
    <xf numFmtId="167" fontId="0" fillId="0" borderId="0" xfId="0" applyNumberFormat="1"/>
    <xf numFmtId="164" fontId="0" fillId="0" borderId="28" xfId="2" applyNumberFormat="1" applyFont="1" applyBorder="1"/>
    <xf numFmtId="165" fontId="0" fillId="0" borderId="28" xfId="0" applyNumberFormat="1" applyBorder="1" applyAlignment="1">
      <alignment horizontal="right"/>
    </xf>
    <xf numFmtId="165" fontId="29" fillId="0" borderId="28" xfId="0" applyNumberFormat="1" applyFont="1" applyBorder="1" applyAlignment="1">
      <alignment horizontal="right"/>
    </xf>
    <xf numFmtId="0" fontId="29" fillId="0" borderId="28" xfId="0" applyFont="1" applyBorder="1" applyAlignment="1">
      <alignment horizontal="right"/>
    </xf>
    <xf numFmtId="0" fontId="29" fillId="0" borderId="28" xfId="0" applyFont="1" applyBorder="1"/>
    <xf numFmtId="0" fontId="28" fillId="9" borderId="23" xfId="0" applyFont="1" applyFill="1" applyBorder="1" applyAlignment="1">
      <alignment horizontal="right" vertical="top" wrapText="1"/>
    </xf>
    <xf numFmtId="164" fontId="29" fillId="0" borderId="28" xfId="2" applyNumberFormat="1" applyFont="1" applyBorder="1"/>
    <xf numFmtId="165" fontId="0" fillId="0" borderId="28" xfId="15" applyNumberFormat="1" applyFont="1" applyBorder="1" applyAlignment="1">
      <alignment horizontal="right"/>
    </xf>
    <xf numFmtId="165" fontId="31" fillId="9" borderId="42" xfId="15" applyNumberFormat="1" applyFont="1" applyFill="1" applyBorder="1" applyAlignment="1">
      <alignment horizontal="right" vertical="top" wrapText="1"/>
    </xf>
    <xf numFmtId="164" fontId="31" fillId="9" borderId="42" xfId="2" applyNumberFormat="1" applyFont="1" applyFill="1" applyBorder="1" applyAlignment="1">
      <alignment horizontal="right" vertical="top" wrapText="1"/>
    </xf>
    <xf numFmtId="0" fontId="63" fillId="9" borderId="0" xfId="0" applyFont="1" applyFill="1" applyBorder="1" applyAlignment="1">
      <alignment horizontal="left" vertical="top" wrapText="1"/>
    </xf>
    <xf numFmtId="0" fontId="28" fillId="9" borderId="23" xfId="27" applyFont="1" applyFill="1" applyBorder="1" applyAlignment="1">
      <alignment horizontal="right" vertical="top" wrapText="1"/>
    </xf>
    <xf numFmtId="0" fontId="28" fillId="9" borderId="18" xfId="0" applyFont="1" applyFill="1" applyBorder="1" applyAlignment="1">
      <alignment horizontal="right" vertical="top" wrapText="1"/>
    </xf>
    <xf numFmtId="0" fontId="0" fillId="0" borderId="90" xfId="0" applyBorder="1"/>
    <xf numFmtId="0" fontId="28" fillId="9" borderId="23" xfId="27" applyFont="1" applyFill="1" applyBorder="1" applyAlignment="1">
      <alignment horizontal="left" vertical="top" wrapText="1"/>
    </xf>
    <xf numFmtId="0" fontId="0" fillId="0" borderId="52" xfId="0" applyBorder="1"/>
    <xf numFmtId="0" fontId="0" fillId="11" borderId="28" xfId="0" applyFill="1" applyBorder="1" applyAlignment="1">
      <alignment horizontal="right"/>
    </xf>
    <xf numFmtId="0" fontId="28" fillId="11" borderId="23" xfId="0" applyFont="1" applyFill="1" applyBorder="1" applyAlignment="1">
      <alignment horizontal="right" vertical="top" wrapText="1"/>
    </xf>
    <xf numFmtId="0" fontId="0" fillId="0" borderId="51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45" xfId="0" applyBorder="1"/>
    <xf numFmtId="0" fontId="0" fillId="0" borderId="4" xfId="0" applyBorder="1"/>
    <xf numFmtId="0" fontId="4" fillId="0" borderId="0" xfId="1" applyAlignment="1">
      <alignment horizontal="left" vertical="center" indent="2"/>
    </xf>
    <xf numFmtId="0" fontId="0" fillId="0" borderId="0" xfId="0" applyAlignment="1">
      <alignment horizontal="center" vertical="center"/>
    </xf>
    <xf numFmtId="3" fontId="66" fillId="0" borderId="0" xfId="0" applyNumberFormat="1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66" fillId="0" borderId="10" xfId="0" applyNumberFormat="1" applyFont="1" applyBorder="1" applyAlignment="1">
      <alignment horizontal="center" vertical="center"/>
    </xf>
    <xf numFmtId="0" fontId="66" fillId="0" borderId="75" xfId="0" applyFont="1" applyBorder="1" applyAlignment="1">
      <alignment horizontal="center" vertical="center"/>
    </xf>
    <xf numFmtId="0" fontId="66" fillId="0" borderId="16" xfId="0" applyFont="1" applyBorder="1" applyAlignment="1">
      <alignment horizontal="center" vertical="center"/>
    </xf>
    <xf numFmtId="3" fontId="21" fillId="0" borderId="9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6" borderId="0" xfId="0" applyFill="1" applyAlignment="1">
      <alignment wrapText="1"/>
    </xf>
    <xf numFmtId="0" fontId="67" fillId="6" borderId="16" xfId="0" applyFont="1" applyFill="1" applyBorder="1" applyAlignment="1">
      <alignment horizontal="center" vertical="center" wrapText="1"/>
    </xf>
    <xf numFmtId="0" fontId="8" fillId="2" borderId="100" xfId="0" applyFont="1" applyFill="1" applyBorder="1" applyAlignment="1">
      <alignment horizontal="center" vertical="center" wrapText="1"/>
    </xf>
    <xf numFmtId="0" fontId="8" fillId="2" borderId="101" xfId="0" applyFont="1" applyFill="1" applyBorder="1" applyAlignment="1">
      <alignment horizontal="center" vertical="center" wrapText="1"/>
    </xf>
    <xf numFmtId="0" fontId="8" fillId="2" borderId="102" xfId="0" applyFont="1" applyFill="1" applyBorder="1" applyAlignment="1">
      <alignment horizontal="center" vertical="center" wrapText="1"/>
    </xf>
    <xf numFmtId="0" fontId="8" fillId="2" borderId="103" xfId="0" applyFont="1" applyFill="1" applyBorder="1" applyAlignment="1">
      <alignment horizontal="center" vertical="center" wrapText="1"/>
    </xf>
    <xf numFmtId="0" fontId="8" fillId="2" borderId="84" xfId="0" applyFont="1" applyFill="1" applyBorder="1" applyAlignment="1">
      <alignment horizontal="center" vertical="center" wrapText="1"/>
    </xf>
    <xf numFmtId="0" fontId="1" fillId="2" borderId="9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98" xfId="0" applyFont="1" applyFill="1" applyBorder="1" applyAlignment="1">
      <alignment horizontal="center" vertical="center" wrapText="1"/>
    </xf>
    <xf numFmtId="0" fontId="9" fillId="6" borderId="99" xfId="0" applyFont="1" applyFill="1" applyBorder="1" applyAlignment="1">
      <alignment horizontal="center" vertical="center" wrapText="1"/>
    </xf>
    <xf numFmtId="0" fontId="28" fillId="9" borderId="18" xfId="0" applyNumberFormat="1" applyFont="1" applyFill="1" applyBorder="1" applyAlignment="1">
      <alignment horizontal="right" vertical="top" wrapText="1"/>
    </xf>
    <xf numFmtId="3" fontId="28" fillId="9" borderId="18" xfId="0" applyNumberFormat="1" applyFont="1" applyFill="1" applyBorder="1" applyAlignment="1">
      <alignment horizontal="right" vertical="top" wrapText="1"/>
    </xf>
    <xf numFmtId="3" fontId="28" fillId="11" borderId="18" xfId="0" applyNumberFormat="1" applyFont="1" applyFill="1" applyBorder="1" applyAlignment="1">
      <alignment horizontal="right" vertical="top" wrapText="1"/>
    </xf>
    <xf numFmtId="0" fontId="28" fillId="9" borderId="23" xfId="0" applyNumberFormat="1" applyFont="1" applyFill="1" applyBorder="1" applyAlignment="1">
      <alignment horizontal="right" vertical="top" wrapText="1"/>
    </xf>
    <xf numFmtId="3" fontId="28" fillId="9" borderId="23" xfId="0" applyNumberFormat="1" applyFont="1" applyFill="1" applyBorder="1" applyAlignment="1">
      <alignment horizontal="right" vertical="top" wrapText="1"/>
    </xf>
    <xf numFmtId="0" fontId="28" fillId="11" borderId="23" xfId="0" applyNumberFormat="1" applyFont="1" applyFill="1" applyBorder="1" applyAlignment="1">
      <alignment horizontal="right" vertical="top" wrapText="1"/>
    </xf>
    <xf numFmtId="0" fontId="69" fillId="14" borderId="0" xfId="0" applyFont="1" applyFill="1" applyAlignment="1"/>
    <xf numFmtId="0" fontId="68" fillId="14" borderId="0" xfId="0" applyFont="1" applyFill="1" applyAlignment="1"/>
    <xf numFmtId="0" fontId="36" fillId="14" borderId="1" xfId="0" applyFont="1" applyFill="1" applyBorder="1" applyAlignment="1">
      <alignment wrapText="1"/>
    </xf>
    <xf numFmtId="0" fontId="36" fillId="14" borderId="2" xfId="0" applyFont="1" applyFill="1" applyBorder="1" applyAlignment="1">
      <alignment wrapText="1"/>
    </xf>
    <xf numFmtId="0" fontId="36" fillId="14" borderId="14" xfId="0" applyFont="1" applyFill="1" applyBorder="1" applyAlignment="1">
      <alignment wrapText="1"/>
    </xf>
    <xf numFmtId="0" fontId="36" fillId="14" borderId="29" xfId="0" applyFont="1" applyFill="1" applyBorder="1"/>
    <xf numFmtId="0" fontId="36" fillId="14" borderId="30" xfId="0" applyFont="1" applyFill="1" applyBorder="1"/>
    <xf numFmtId="0" fontId="36" fillId="14" borderId="31" xfId="0" applyFont="1" applyFill="1" applyBorder="1"/>
    <xf numFmtId="0" fontId="36" fillId="14" borderId="107" xfId="0" applyFont="1" applyFill="1" applyBorder="1"/>
    <xf numFmtId="0" fontId="36" fillId="14" borderId="17" xfId="0" applyFont="1" applyFill="1" applyBorder="1"/>
    <xf numFmtId="0" fontId="36" fillId="14" borderId="17" xfId="0" applyFont="1" applyFill="1" applyBorder="1" applyAlignment="1">
      <alignment horizontal="center" wrapText="1"/>
    </xf>
    <xf numFmtId="0" fontId="36" fillId="14" borderId="36" xfId="0" applyFont="1" applyFill="1" applyBorder="1" applyAlignment="1">
      <alignment horizontal="center" wrapText="1"/>
    </xf>
    <xf numFmtId="0" fontId="42" fillId="14" borderId="11" xfId="0" applyFont="1" applyFill="1" applyBorder="1"/>
    <xf numFmtId="0" fontId="42" fillId="14" borderId="0" xfId="0" applyFont="1" applyFill="1" applyBorder="1"/>
    <xf numFmtId="0" fontId="42" fillId="14" borderId="0" xfId="0" applyNumberFormat="1" applyFont="1" applyFill="1" applyBorder="1"/>
    <xf numFmtId="0" fontId="42" fillId="14" borderId="12" xfId="0" applyNumberFormat="1" applyFont="1" applyFill="1" applyBorder="1"/>
    <xf numFmtId="0" fontId="0" fillId="17" borderId="29" xfId="0" applyFill="1" applyBorder="1"/>
    <xf numFmtId="0" fontId="0" fillId="17" borderId="30" xfId="0" applyFill="1" applyBorder="1"/>
    <xf numFmtId="0" fontId="0" fillId="0" borderId="30" xfId="0" applyNumberFormat="1" applyBorder="1"/>
    <xf numFmtId="0" fontId="0" fillId="0" borderId="31" xfId="0" applyNumberFormat="1" applyBorder="1"/>
    <xf numFmtId="0" fontId="0" fillId="17" borderId="28" xfId="0" applyFill="1" applyBorder="1"/>
    <xf numFmtId="0" fontId="0" fillId="0" borderId="28" xfId="0" applyNumberFormat="1" applyBorder="1"/>
    <xf numFmtId="0" fontId="0" fillId="0" borderId="33" xfId="0" applyNumberFormat="1" applyBorder="1"/>
    <xf numFmtId="0" fontId="42" fillId="14" borderId="108" xfId="0" applyFont="1" applyFill="1" applyBorder="1"/>
    <xf numFmtId="0" fontId="42" fillId="14" borderId="82" xfId="0" applyFont="1" applyFill="1" applyBorder="1"/>
    <xf numFmtId="0" fontId="42" fillId="14" borderId="82" xfId="0" applyNumberFormat="1" applyFont="1" applyFill="1" applyBorder="1"/>
    <xf numFmtId="0" fontId="42" fillId="14" borderId="109" xfId="0" applyNumberFormat="1" applyFont="1" applyFill="1" applyBorder="1"/>
    <xf numFmtId="0" fontId="36" fillId="14" borderId="1" xfId="0" applyFont="1" applyFill="1" applyBorder="1"/>
    <xf numFmtId="0" fontId="36" fillId="14" borderId="2" xfId="0" applyFont="1" applyFill="1" applyBorder="1"/>
    <xf numFmtId="0" fontId="36" fillId="14" borderId="2" xfId="0" applyFont="1" applyFill="1" applyBorder="1" applyAlignment="1">
      <alignment horizontal="center"/>
    </xf>
    <xf numFmtId="0" fontId="36" fillId="14" borderId="14" xfId="0" applyFont="1" applyFill="1" applyBorder="1"/>
    <xf numFmtId="0" fontId="36" fillId="14" borderId="11" xfId="0" applyFont="1" applyFill="1" applyBorder="1"/>
    <xf numFmtId="0" fontId="36" fillId="14" borderId="0" xfId="0" applyFont="1" applyFill="1" applyBorder="1"/>
    <xf numFmtId="0" fontId="36" fillId="14" borderId="0" xfId="0" applyFont="1" applyFill="1" applyBorder="1" applyAlignment="1">
      <alignment horizontal="center" wrapText="1"/>
    </xf>
    <xf numFmtId="0" fontId="36" fillId="14" borderId="12" xfId="0" applyFont="1" applyFill="1" applyBorder="1" applyAlignment="1">
      <alignment horizontal="center" wrapText="1"/>
    </xf>
    <xf numFmtId="0" fontId="0" fillId="0" borderId="0" xfId="0" applyNumberFormat="1"/>
    <xf numFmtId="0" fontId="72" fillId="0" borderId="7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2" fillId="0" borderId="6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73" fillId="18" borderId="5" xfId="0" applyFont="1" applyFill="1" applyBorder="1" applyAlignment="1">
      <alignment horizontal="center" vertical="center" wrapText="1"/>
    </xf>
    <xf numFmtId="10" fontId="73" fillId="18" borderId="6" xfId="0" applyNumberFormat="1" applyFont="1" applyFill="1" applyBorder="1" applyAlignment="1">
      <alignment horizontal="center" vertical="center" wrapText="1"/>
    </xf>
    <xf numFmtId="9" fontId="73" fillId="18" borderId="6" xfId="0" applyNumberFormat="1" applyFont="1" applyFill="1" applyBorder="1" applyAlignment="1">
      <alignment horizontal="center" vertical="center" wrapText="1"/>
    </xf>
    <xf numFmtId="0" fontId="72" fillId="0" borderId="5" xfId="0" applyFont="1" applyBorder="1" applyAlignment="1">
      <alignment horizontal="center" vertical="center" wrapText="1"/>
    </xf>
    <xf numFmtId="0" fontId="59" fillId="14" borderId="7" xfId="0" applyFont="1" applyFill="1" applyBorder="1"/>
    <xf numFmtId="0" fontId="36" fillId="14" borderId="108" xfId="0" applyNumberFormat="1" applyFont="1" applyFill="1" applyBorder="1" applyAlignment="1">
      <alignment horizontal="center" vertical="top" wrapText="1"/>
    </xf>
    <xf numFmtId="0" fontId="36" fillId="14" borderId="82" xfId="0" applyNumberFormat="1" applyFont="1" applyFill="1" applyBorder="1" applyAlignment="1">
      <alignment horizontal="center" vertical="top" wrapText="1"/>
    </xf>
    <xf numFmtId="0" fontId="36" fillId="14" borderId="109" xfId="0" applyNumberFormat="1" applyFont="1" applyFill="1" applyBorder="1" applyAlignment="1">
      <alignment horizontal="center" vertical="top" wrapText="1"/>
    </xf>
    <xf numFmtId="49" fontId="0" fillId="0" borderId="28" xfId="0" applyNumberFormat="1" applyFont="1" applyBorder="1" applyAlignment="1">
      <alignment vertical="top"/>
    </xf>
    <xf numFmtId="0" fontId="0" fillId="0" borderId="28" xfId="0" applyNumberFormat="1" applyFont="1" applyBorder="1" applyAlignment="1">
      <alignment vertical="top"/>
    </xf>
    <xf numFmtId="168" fontId="0" fillId="0" borderId="28" xfId="0" applyNumberFormat="1" applyFont="1" applyBorder="1" applyAlignment="1">
      <alignment vertical="top"/>
    </xf>
    <xf numFmtId="0" fontId="36" fillId="14" borderId="29" xfId="0" applyNumberFormat="1" applyFont="1" applyFill="1" applyBorder="1" applyAlignment="1">
      <alignment horizontal="center" vertical="top" wrapText="1"/>
    </xf>
    <xf numFmtId="0" fontId="36" fillId="14" borderId="30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Alignment="1">
      <alignment vertical="top"/>
    </xf>
    <xf numFmtId="0" fontId="0" fillId="0" borderId="0" xfId="0" applyAlignment="1"/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0" fontId="6" fillId="0" borderId="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9" fontId="6" fillId="0" borderId="10" xfId="2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 wrapText="1"/>
    </xf>
    <xf numFmtId="9" fontId="6" fillId="0" borderId="112" xfId="0" applyNumberFormat="1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/>
    </xf>
    <xf numFmtId="9" fontId="6" fillId="0" borderId="113" xfId="2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0" fontId="6" fillId="3" borderId="6" xfId="0" applyNumberFormat="1" applyFont="1" applyFill="1" applyBorder="1" applyAlignment="1">
      <alignment horizontal="center" vertical="center" wrapText="1"/>
    </xf>
    <xf numFmtId="9" fontId="6" fillId="8" borderId="5" xfId="2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 wrapText="1"/>
    </xf>
    <xf numFmtId="10" fontId="6" fillId="0" borderId="12" xfId="0" applyNumberFormat="1" applyFont="1" applyBorder="1" applyAlignment="1">
      <alignment horizontal="right" vertical="center" wrapText="1"/>
    </xf>
    <xf numFmtId="0" fontId="28" fillId="9" borderId="24" xfId="0" applyFont="1" applyFill="1" applyBorder="1" applyAlignment="1">
      <alignment horizontal="right" vertical="center" wrapText="1"/>
    </xf>
    <xf numFmtId="0" fontId="28" fillId="9" borderId="114" xfId="0" applyFont="1" applyFill="1" applyBorder="1" applyAlignment="1">
      <alignment horizontal="right" vertical="center" wrapText="1"/>
    </xf>
    <xf numFmtId="10" fontId="6" fillId="0" borderId="115" xfId="0" applyNumberFormat="1" applyFont="1" applyBorder="1" applyAlignment="1">
      <alignment horizontal="right" vertical="center" wrapText="1"/>
    </xf>
    <xf numFmtId="0" fontId="28" fillId="9" borderId="116" xfId="0" applyFont="1" applyFill="1" applyBorder="1" applyAlignment="1">
      <alignment horizontal="right" vertical="center" wrapText="1"/>
    </xf>
    <xf numFmtId="0" fontId="28" fillId="9" borderId="117" xfId="0" applyFont="1" applyFill="1" applyBorder="1" applyAlignment="1">
      <alignment horizontal="right" vertical="center" wrapText="1"/>
    </xf>
    <xf numFmtId="10" fontId="6" fillId="0" borderId="16" xfId="0" applyNumberFormat="1" applyFont="1" applyBorder="1" applyAlignment="1">
      <alignment horizontal="right" vertical="center" wrapText="1"/>
    </xf>
    <xf numFmtId="10" fontId="6" fillId="0" borderId="10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10" fontId="6" fillId="0" borderId="7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10" fontId="6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right" vertical="center" wrapText="1"/>
    </xf>
    <xf numFmtId="10" fontId="6" fillId="0" borderId="112" xfId="0" applyNumberFormat="1" applyFont="1" applyBorder="1" applyAlignment="1">
      <alignment horizontal="right" vertical="center" wrapText="1"/>
    </xf>
    <xf numFmtId="0" fontId="6" fillId="0" borderId="113" xfId="0" applyFont="1" applyBorder="1" applyAlignment="1">
      <alignment horizontal="right" vertical="center" wrapText="1"/>
    </xf>
    <xf numFmtId="10" fontId="6" fillId="0" borderId="113" xfId="0" applyNumberFormat="1" applyFont="1" applyBorder="1" applyAlignment="1">
      <alignment horizontal="right" vertical="center" wrapText="1"/>
    </xf>
    <xf numFmtId="10" fontId="6" fillId="0" borderId="87" xfId="0" applyNumberFormat="1" applyFont="1" applyBorder="1" applyAlignment="1">
      <alignment horizontal="right" vertical="center" wrapText="1"/>
    </xf>
    <xf numFmtId="0" fontId="6" fillId="0" borderId="87" xfId="0" applyFont="1" applyBorder="1" applyAlignment="1">
      <alignment horizontal="right" vertical="center" wrapText="1"/>
    </xf>
    <xf numFmtId="0" fontId="12" fillId="0" borderId="118" xfId="0" applyFont="1" applyBorder="1" applyAlignment="1">
      <alignment horizontal="center" vertical="center" wrapText="1"/>
    </xf>
    <xf numFmtId="0" fontId="28" fillId="9" borderId="119" xfId="0" applyFont="1" applyFill="1" applyBorder="1" applyAlignment="1">
      <alignment horizontal="right" vertical="center" wrapText="1"/>
    </xf>
    <xf numFmtId="0" fontId="28" fillId="9" borderId="5" xfId="0" applyFont="1" applyFill="1" applyBorder="1" applyAlignment="1">
      <alignment horizontal="right" vertical="center" wrapText="1"/>
    </xf>
    <xf numFmtId="10" fontId="6" fillId="0" borderId="13" xfId="0" applyNumberFormat="1" applyFont="1" applyBorder="1" applyAlignment="1">
      <alignment horizontal="right" vertical="center" wrapText="1"/>
    </xf>
    <xf numFmtId="0" fontId="28" fillId="9" borderId="13" xfId="0" applyFont="1" applyFill="1" applyBorder="1" applyAlignment="1">
      <alignment horizontal="right" vertical="center" wrapText="1"/>
    </xf>
    <xf numFmtId="10" fontId="6" fillId="0" borderId="102" xfId="0" applyNumberFormat="1" applyFont="1" applyBorder="1" applyAlignment="1">
      <alignment horizontal="right" vertical="center" wrapText="1"/>
    </xf>
    <xf numFmtId="0" fontId="28" fillId="9" borderId="101" xfId="0" applyFont="1" applyFill="1" applyBorder="1" applyAlignment="1">
      <alignment horizontal="right" vertical="center" wrapText="1"/>
    </xf>
    <xf numFmtId="10" fontId="6" fillId="0" borderId="118" xfId="0" applyNumberFormat="1" applyFont="1" applyBorder="1" applyAlignment="1">
      <alignment horizontal="right" vertical="center" wrapText="1"/>
    </xf>
    <xf numFmtId="0" fontId="28" fillId="9" borderId="120" xfId="0" applyFont="1" applyFill="1" applyBorder="1" applyAlignment="1">
      <alignment horizontal="right" vertical="center" wrapText="1"/>
    </xf>
    <xf numFmtId="10" fontId="6" fillId="0" borderId="119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 wrapText="1"/>
    </xf>
    <xf numFmtId="0" fontId="28" fillId="9" borderId="10" xfId="0" applyFont="1" applyFill="1" applyBorder="1" applyAlignment="1">
      <alignment horizontal="right" vertical="center" wrapText="1"/>
    </xf>
    <xf numFmtId="0" fontId="28" fillId="9" borderId="16" xfId="0" applyFont="1" applyFill="1" applyBorder="1" applyAlignment="1">
      <alignment horizontal="right" vertical="center" wrapText="1"/>
    </xf>
    <xf numFmtId="0" fontId="28" fillId="9" borderId="121" xfId="0" applyFont="1" applyFill="1" applyBorder="1" applyAlignment="1">
      <alignment horizontal="right" vertical="center" wrapText="1"/>
    </xf>
    <xf numFmtId="0" fontId="28" fillId="9" borderId="122" xfId="0" applyFont="1" applyFill="1" applyBorder="1" applyAlignment="1">
      <alignment horizontal="right" vertical="center" wrapText="1"/>
    </xf>
    <xf numFmtId="10" fontId="6" fillId="0" borderId="121" xfId="0" applyNumberFormat="1" applyFont="1" applyBorder="1" applyAlignment="1">
      <alignment horizontal="right" vertical="center" wrapText="1"/>
    </xf>
    <xf numFmtId="0" fontId="28" fillId="9" borderId="123" xfId="0" applyFont="1" applyFill="1" applyBorder="1" applyAlignment="1">
      <alignment horizontal="right" vertical="center" wrapText="1"/>
    </xf>
    <xf numFmtId="0" fontId="28" fillId="9" borderId="90" xfId="0" applyFont="1" applyFill="1" applyBorder="1" applyAlignment="1">
      <alignment horizontal="right" vertical="center" wrapText="1"/>
    </xf>
    <xf numFmtId="0" fontId="28" fillId="9" borderId="7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9" borderId="62" xfId="0" applyFont="1" applyFill="1" applyBorder="1" applyAlignment="1">
      <alignment horizontal="right" vertical="center" wrapText="1"/>
    </xf>
    <xf numFmtId="0" fontId="28" fillId="9" borderId="8" xfId="0" applyFont="1" applyFill="1" applyBorder="1" applyAlignment="1">
      <alignment horizontal="right" vertical="center" wrapText="1"/>
    </xf>
    <xf numFmtId="0" fontId="28" fillId="9" borderId="115" xfId="0" applyFont="1" applyFill="1" applyBorder="1" applyAlignment="1">
      <alignment horizontal="right" vertical="center" wrapText="1"/>
    </xf>
    <xf numFmtId="0" fontId="28" fillId="9" borderId="124" xfId="0" applyFont="1" applyFill="1" applyBorder="1" applyAlignment="1">
      <alignment horizontal="right" vertical="center" wrapText="1"/>
    </xf>
    <xf numFmtId="0" fontId="4" fillId="0" borderId="3" xfId="1" applyBorder="1" applyAlignment="1">
      <alignment horizontal="left" vertical="center" wrapText="1"/>
    </xf>
    <xf numFmtId="0" fontId="28" fillId="9" borderId="4" xfId="0" applyFont="1" applyFill="1" applyBorder="1" applyAlignment="1">
      <alignment horizontal="right" vertical="center" wrapText="1"/>
    </xf>
    <xf numFmtId="0" fontId="28" fillId="9" borderId="0" xfId="0" applyFont="1" applyFill="1" applyBorder="1" applyAlignment="1">
      <alignment horizontal="right" vertical="center" wrapText="1"/>
    </xf>
    <xf numFmtId="10" fontId="6" fillId="0" borderId="0" xfId="0" applyNumberFormat="1" applyFont="1" applyBorder="1" applyAlignment="1">
      <alignment horizontal="right"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4" fillId="0" borderId="0" xfId="1" applyAlignment="1">
      <alignment horizontal="left" vertical="center" indent="1"/>
    </xf>
    <xf numFmtId="0" fontId="15" fillId="0" borderId="6" xfId="0" applyFont="1" applyBorder="1" applyAlignment="1">
      <alignment vertical="center" wrapText="1"/>
    </xf>
    <xf numFmtId="0" fontId="17" fillId="0" borderId="0" xfId="0" applyFont="1" applyFill="1"/>
    <xf numFmtId="0" fontId="47" fillId="0" borderId="6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left" vertical="center" wrapText="1"/>
    </xf>
    <xf numFmtId="3" fontId="58" fillId="0" borderId="6" xfId="0" applyNumberFormat="1" applyFont="1" applyFill="1" applyBorder="1" applyAlignment="1">
      <alignment horizontal="left" vertical="center" wrapText="1"/>
    </xf>
    <xf numFmtId="17" fontId="0" fillId="0" borderId="0" xfId="0" applyNumberFormat="1"/>
    <xf numFmtId="0" fontId="15" fillId="0" borderId="0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28" fillId="9" borderId="23" xfId="25" applyFont="1" applyFill="1" applyBorder="1" applyAlignment="1">
      <alignment horizontal="left" vertical="top" wrapText="1"/>
    </xf>
    <xf numFmtId="0" fontId="57" fillId="4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0" fontId="6" fillId="0" borderId="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9" fontId="6" fillId="0" borderId="10" xfId="2" applyFont="1" applyFill="1" applyBorder="1" applyAlignment="1">
      <alignment horizontal="center" vertical="center"/>
    </xf>
    <xf numFmtId="0" fontId="6" fillId="0" borderId="87" xfId="0" applyFont="1" applyFill="1" applyBorder="1" applyAlignment="1">
      <alignment horizontal="center" vertical="center" wrapText="1"/>
    </xf>
    <xf numFmtId="9" fontId="6" fillId="0" borderId="112" xfId="0" applyNumberFormat="1" applyFont="1" applyFill="1" applyBorder="1" applyAlignment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2" xfId="0" applyFont="1" applyFill="1" applyBorder="1" applyAlignment="1">
      <alignment horizontal="center" vertical="center"/>
    </xf>
    <xf numFmtId="9" fontId="6" fillId="0" borderId="113" xfId="2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16" xfId="0" applyBorder="1"/>
    <xf numFmtId="0" fontId="6" fillId="0" borderId="7" xfId="0" applyFont="1" applyFill="1" applyBorder="1" applyAlignment="1">
      <alignment horizontal="right" vertical="center" wrapText="1"/>
    </xf>
    <xf numFmtId="10" fontId="6" fillId="0" borderId="14" xfId="0" applyNumberFormat="1" applyFont="1" applyFill="1" applyBorder="1" applyAlignment="1">
      <alignment horizontal="right" vertical="center" wrapText="1"/>
    </xf>
    <xf numFmtId="0" fontId="75" fillId="0" borderId="125" xfId="0" applyFont="1" applyFill="1" applyBorder="1" applyAlignment="1">
      <alignment horizontal="right" vertical="center" wrapText="1"/>
    </xf>
    <xf numFmtId="0" fontId="6" fillId="0" borderId="16" xfId="0" applyFont="1" applyFill="1" applyBorder="1"/>
    <xf numFmtId="10" fontId="6" fillId="0" borderId="10" xfId="0" applyNumberFormat="1" applyFont="1" applyFill="1" applyBorder="1" applyAlignment="1">
      <alignment horizontal="right" vertical="center" wrapText="1"/>
    </xf>
    <xf numFmtId="10" fontId="6" fillId="0" borderId="7" xfId="0" applyNumberFormat="1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10" fontId="6" fillId="0" borderId="16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75" fillId="0" borderId="5" xfId="0" applyFont="1" applyFill="1" applyBorder="1" applyAlignment="1">
      <alignment horizontal="right" vertical="center" wrapText="1"/>
    </xf>
    <xf numFmtId="0" fontId="75" fillId="0" borderId="16" xfId="0" applyFont="1" applyFill="1" applyBorder="1" applyAlignment="1">
      <alignment horizontal="right" vertical="center" wrapText="1"/>
    </xf>
    <xf numFmtId="0" fontId="75" fillId="0" borderId="123" xfId="0" applyFont="1" applyFill="1" applyBorder="1" applyAlignment="1">
      <alignment horizontal="right" vertical="center" wrapText="1"/>
    </xf>
    <xf numFmtId="0" fontId="75" fillId="0" borderId="62" xfId="0" applyFont="1" applyFill="1" applyBorder="1" applyAlignment="1">
      <alignment horizontal="right" vertical="center" wrapText="1"/>
    </xf>
    <xf numFmtId="0" fontId="75" fillId="0" borderId="8" xfId="0" applyFont="1" applyFill="1" applyBorder="1" applyAlignment="1">
      <alignment horizontal="right" vertical="center" wrapText="1"/>
    </xf>
    <xf numFmtId="0" fontId="75" fillId="0" borderId="124" xfId="0" applyFont="1" applyFill="1" applyBorder="1" applyAlignment="1">
      <alignment horizontal="right" vertical="center" wrapText="1"/>
    </xf>
    <xf numFmtId="0" fontId="75" fillId="0" borderId="90" xfId="0" applyFont="1" applyFill="1" applyBorder="1" applyAlignment="1">
      <alignment horizontal="right" vertical="center" wrapText="1"/>
    </xf>
    <xf numFmtId="0" fontId="0" fillId="0" borderId="14" xfId="0" applyBorder="1"/>
    <xf numFmtId="0" fontId="0" fillId="0" borderId="6" xfId="0" applyBorder="1"/>
    <xf numFmtId="0" fontId="8" fillId="14" borderId="13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wrapText="1"/>
    </xf>
    <xf numFmtId="10" fontId="6" fillId="0" borderId="6" xfId="0" applyNumberFormat="1" applyFont="1" applyFill="1" applyBorder="1" applyAlignment="1">
      <alignment horizontal="left" wrapText="1"/>
    </xf>
    <xf numFmtId="164" fontId="6" fillId="0" borderId="6" xfId="0" applyNumberFormat="1" applyFont="1" applyFill="1" applyBorder="1" applyAlignment="1">
      <alignment horizontal="left" wrapText="1"/>
    </xf>
    <xf numFmtId="1" fontId="6" fillId="0" borderId="6" xfId="2" applyNumberFormat="1" applyFont="1" applyFill="1" applyBorder="1" applyAlignment="1">
      <alignment horizontal="left" wrapText="1"/>
    </xf>
    <xf numFmtId="9" fontId="6" fillId="0" borderId="87" xfId="0" applyNumberFormat="1" applyFont="1" applyFill="1" applyBorder="1" applyAlignment="1">
      <alignment horizontal="left" wrapText="1"/>
    </xf>
    <xf numFmtId="9" fontId="6" fillId="0" borderId="6" xfId="2" applyFont="1" applyFill="1" applyBorder="1" applyAlignment="1">
      <alignment horizontal="left" wrapText="1"/>
    </xf>
    <xf numFmtId="9" fontId="6" fillId="0" borderId="6" xfId="0" applyNumberFormat="1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1" fontId="6" fillId="0" borderId="6" xfId="0" applyNumberFormat="1" applyFont="1" applyFill="1" applyBorder="1" applyAlignment="1">
      <alignment horizontal="left" wrapText="1"/>
    </xf>
    <xf numFmtId="0" fontId="6" fillId="0" borderId="6" xfId="0" applyNumberFormat="1" applyFont="1" applyFill="1" applyBorder="1" applyAlignment="1">
      <alignment horizontal="left" wrapText="1"/>
    </xf>
    <xf numFmtId="3" fontId="6" fillId="0" borderId="87" xfId="0" applyNumberFormat="1" applyFont="1" applyFill="1" applyBorder="1" applyAlignment="1">
      <alignment horizontal="left" wrapText="1"/>
    </xf>
    <xf numFmtId="9" fontId="6" fillId="0" borderId="6" xfId="2" applyFont="1" applyBorder="1" applyAlignment="1">
      <alignment horizontal="left" vertical="center" wrapText="1"/>
    </xf>
    <xf numFmtId="49" fontId="0" fillId="0" borderId="110" xfId="0" applyNumberFormat="1" applyFont="1" applyFill="1" applyBorder="1" applyAlignment="1">
      <alignment vertical="top"/>
    </xf>
    <xf numFmtId="49" fontId="0" fillId="0" borderId="42" xfId="0" applyNumberFormat="1" applyFont="1" applyFill="1" applyBorder="1" applyAlignment="1">
      <alignment vertical="top"/>
    </xf>
    <xf numFmtId="0" fontId="0" fillId="0" borderId="42" xfId="0" applyNumberFormat="1" applyFont="1" applyFill="1" applyBorder="1" applyAlignment="1">
      <alignment vertical="top"/>
    </xf>
    <xf numFmtId="168" fontId="0" fillId="0" borderId="42" xfId="0" applyNumberFormat="1" applyFont="1" applyFill="1" applyBorder="1" applyAlignment="1">
      <alignment vertical="top"/>
    </xf>
    <xf numFmtId="0" fontId="0" fillId="0" borderId="42" xfId="0" applyFill="1" applyBorder="1"/>
    <xf numFmtId="49" fontId="0" fillId="0" borderId="111" xfId="0" applyNumberFormat="1" applyFont="1" applyFill="1" applyBorder="1" applyAlignment="1">
      <alignment vertical="top"/>
    </xf>
    <xf numFmtId="0" fontId="0" fillId="0" borderId="0" xfId="0" applyFill="1"/>
    <xf numFmtId="0" fontId="0" fillId="0" borderId="126" xfId="0" applyBorder="1"/>
    <xf numFmtId="0" fontId="4" fillId="0" borderId="0" xfId="1" applyBorder="1" applyAlignment="1">
      <alignment vertical="center" wrapText="1"/>
    </xf>
    <xf numFmtId="0" fontId="6" fillId="0" borderId="87" xfId="0" applyNumberFormat="1" applyFont="1" applyFill="1" applyBorder="1" applyAlignment="1">
      <alignment horizontal="left" wrapText="1"/>
    </xf>
    <xf numFmtId="0" fontId="21" fillId="0" borderId="110" xfId="0" applyFont="1" applyFill="1" applyBorder="1" applyAlignment="1">
      <alignment horizontal="left" indent="4"/>
    </xf>
    <xf numFmtId="0" fontId="21" fillId="0" borderId="41" xfId="0" applyFont="1" applyFill="1" applyBorder="1" applyAlignment="1">
      <alignment horizontal="left" indent="4"/>
    </xf>
    <xf numFmtId="0" fontId="4" fillId="0" borderId="8" xfId="1" applyBorder="1" applyAlignment="1">
      <alignment vertical="center" wrapText="1"/>
    </xf>
    <xf numFmtId="0" fontId="4" fillId="0" borderId="9" xfId="1" applyBorder="1" applyAlignment="1">
      <alignment vertical="center" wrapText="1"/>
    </xf>
    <xf numFmtId="0" fontId="4" fillId="0" borderId="10" xfId="1" applyBorder="1" applyAlignment="1">
      <alignment vertical="center" wrapText="1"/>
    </xf>
    <xf numFmtId="165" fontId="62" fillId="0" borderId="8" xfId="22" applyNumberFormat="1" applyFont="1" applyBorder="1" applyAlignment="1">
      <alignment horizontal="left"/>
    </xf>
    <xf numFmtId="165" fontId="62" fillId="0" borderId="9" xfId="22" applyNumberFormat="1" applyFont="1" applyBorder="1" applyAlignment="1">
      <alignment horizontal="left"/>
    </xf>
    <xf numFmtId="0" fontId="40" fillId="0" borderId="8" xfId="0" applyFont="1" applyFill="1" applyBorder="1"/>
    <xf numFmtId="3" fontId="40" fillId="0" borderId="10" xfId="0" applyNumberFormat="1" applyFont="1" applyFill="1" applyBorder="1"/>
    <xf numFmtId="164" fontId="40" fillId="0" borderId="9" xfId="20" applyNumberFormat="1" applyFont="1" applyFill="1" applyBorder="1"/>
    <xf numFmtId="164" fontId="40" fillId="0" borderId="10" xfId="20" applyNumberFormat="1" applyFont="1" applyFill="1" applyBorder="1"/>
    <xf numFmtId="0" fontId="0" fillId="0" borderId="127" xfId="0" applyBorder="1"/>
    <xf numFmtId="49" fontId="0" fillId="0" borderId="127" xfId="0" applyNumberFormat="1" applyBorder="1" applyAlignment="1">
      <alignment horizontal="right"/>
    </xf>
    <xf numFmtId="0" fontId="0" fillId="0" borderId="0" xfId="0" applyAlignment="1">
      <alignment horizontal="center" wrapText="1"/>
    </xf>
    <xf numFmtId="0" fontId="42" fillId="14" borderId="128" xfId="0" applyFont="1" applyFill="1" applyBorder="1" applyAlignment="1">
      <alignment horizontal="center" wrapText="1"/>
    </xf>
    <xf numFmtId="0" fontId="0" fillId="0" borderId="129" xfId="0" applyBorder="1"/>
    <xf numFmtId="0" fontId="0" fillId="0" borderId="130" xfId="0" applyBorder="1"/>
    <xf numFmtId="49" fontId="0" fillId="0" borderId="130" xfId="0" applyNumberFormat="1" applyBorder="1" applyAlignment="1">
      <alignment horizontal="right"/>
    </xf>
    <xf numFmtId="0" fontId="0" fillId="0" borderId="131" xfId="0" applyBorder="1"/>
    <xf numFmtId="0" fontId="0" fillId="0" borderId="132" xfId="0" applyBorder="1"/>
    <xf numFmtId="0" fontId="0" fillId="0" borderId="133" xfId="0" applyBorder="1"/>
    <xf numFmtId="0" fontId="0" fillId="0" borderId="134" xfId="0" applyBorder="1"/>
    <xf numFmtId="0" fontId="0" fillId="0" borderId="135" xfId="0" applyBorder="1"/>
    <xf numFmtId="0" fontId="0" fillId="0" borderId="50" xfId="0" applyBorder="1"/>
    <xf numFmtId="49" fontId="0" fillId="0" borderId="135" xfId="0" applyNumberFormat="1" applyBorder="1" applyAlignment="1">
      <alignment horizontal="right"/>
    </xf>
    <xf numFmtId="0" fontId="0" fillId="0" borderId="136" xfId="0" applyBorder="1"/>
    <xf numFmtId="0" fontId="0" fillId="0" borderId="17" xfId="0" applyBorder="1"/>
    <xf numFmtId="0" fontId="33" fillId="0" borderId="29" xfId="6" quotePrefix="1" applyNumberFormat="1" applyFont="1" applyBorder="1" applyAlignment="1">
      <alignment horizontal="left" indent="1"/>
    </xf>
    <xf numFmtId="14" fontId="24" fillId="0" borderId="30" xfId="17" applyNumberFormat="1" applyFont="1" applyFill="1" applyBorder="1" applyAlignment="1">
      <alignment horizontal="right" wrapText="1"/>
    </xf>
    <xf numFmtId="3" fontId="24" fillId="0" borderId="30" xfId="17" applyNumberFormat="1" applyFont="1" applyFill="1" applyBorder="1" applyAlignment="1">
      <alignment horizontal="right" wrapText="1"/>
    </xf>
    <xf numFmtId="10" fontId="35" fillId="0" borderId="30" xfId="0" applyNumberFormat="1" applyFont="1" applyFill="1" applyBorder="1"/>
    <xf numFmtId="166" fontId="24" fillId="0" borderId="31" xfId="17" applyNumberFormat="1" applyFont="1" applyFill="1" applyBorder="1" applyAlignment="1">
      <alignment horizontal="right" wrapText="1"/>
    </xf>
    <xf numFmtId="0" fontId="33" fillId="0" borderId="32" xfId="6" quotePrefix="1" applyNumberFormat="1" applyFont="1" applyBorder="1"/>
    <xf numFmtId="166" fontId="24" fillId="0" borderId="33" xfId="17" applyNumberFormat="1" applyFont="1" applyFill="1" applyBorder="1" applyAlignment="1">
      <alignment horizontal="right" wrapText="1"/>
    </xf>
    <xf numFmtId="0" fontId="33" fillId="0" borderId="41" xfId="6" quotePrefix="1" applyNumberFormat="1" applyFont="1" applyBorder="1"/>
    <xf numFmtId="14" fontId="24" fillId="0" borderId="34" xfId="17" applyNumberFormat="1" applyFont="1" applyBorder="1"/>
    <xf numFmtId="164" fontId="24" fillId="0" borderId="34" xfId="2" applyNumberFormat="1" applyFont="1" applyBorder="1"/>
    <xf numFmtId="10" fontId="35" fillId="0" borderId="34" xfId="0" applyNumberFormat="1" applyFont="1" applyBorder="1"/>
    <xf numFmtId="166" fontId="24" fillId="0" borderId="35" xfId="17" applyNumberFormat="1" applyFont="1" applyBorder="1"/>
    <xf numFmtId="0" fontId="4" fillId="0" borderId="2" xfId="1" applyBorder="1" applyAlignment="1">
      <alignment wrapText="1"/>
    </xf>
    <xf numFmtId="0" fontId="0" fillId="0" borderId="2" xfId="0" applyBorder="1" applyAlignment="1">
      <alignment wrapText="1"/>
    </xf>
    <xf numFmtId="0" fontId="55" fillId="14" borderId="0" xfId="6" applyFont="1" applyFill="1" applyAlignment="1">
      <alignment horizontal="center"/>
    </xf>
    <xf numFmtId="0" fontId="56" fillId="14" borderId="0" xfId="6" applyFont="1" applyFill="1" applyAlignment="1"/>
    <xf numFmtId="0" fontId="37" fillId="14" borderId="28" xfId="6" applyFont="1" applyFill="1" applyBorder="1" applyAlignment="1">
      <alignment horizontal="center"/>
    </xf>
    <xf numFmtId="0" fontId="42" fillId="14" borderId="2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8" fillId="8" borderId="62" xfId="0" applyFont="1" applyFill="1" applyBorder="1" applyAlignment="1">
      <alignment horizontal="left" vertical="top" wrapText="1"/>
    </xf>
    <xf numFmtId="0" fontId="28" fillId="8" borderId="58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28" fillId="0" borderId="62" xfId="0" applyFont="1" applyFill="1" applyBorder="1" applyAlignment="1">
      <alignment horizontal="left" vertical="top" wrapText="1"/>
    </xf>
    <xf numFmtId="0" fontId="28" fillId="0" borderId="58" xfId="0" applyFont="1" applyFill="1" applyBorder="1" applyAlignment="1">
      <alignment horizontal="left" vertical="top" wrapText="1"/>
    </xf>
    <xf numFmtId="0" fontId="28" fillId="9" borderId="23" xfId="0" applyFont="1" applyFill="1" applyBorder="1" applyAlignment="1">
      <alignment horizontal="left" vertical="top" wrapText="1"/>
    </xf>
    <xf numFmtId="0" fontId="29" fillId="8" borderId="37" xfId="0" applyFont="1" applyFill="1" applyBorder="1" applyAlignment="1"/>
    <xf numFmtId="0" fontId="29" fillId="8" borderId="38" xfId="0" applyFont="1" applyFill="1" applyBorder="1" applyAlignment="1"/>
    <xf numFmtId="0" fontId="1" fillId="4" borderId="1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28" fillId="9" borderId="24" xfId="0" applyFont="1" applyFill="1" applyBorder="1" applyAlignment="1">
      <alignment horizontal="left" vertical="top" wrapText="1"/>
    </xf>
    <xf numFmtId="0" fontId="31" fillId="8" borderId="24" xfId="0" applyFont="1" applyFill="1" applyBorder="1" applyAlignment="1">
      <alignment horizontal="center" vertical="center" wrapText="1"/>
    </xf>
    <xf numFmtId="0" fontId="31" fillId="8" borderId="18" xfId="0" applyFont="1" applyFill="1" applyBorder="1" applyAlignment="1">
      <alignment horizontal="center" vertical="top" wrapText="1"/>
    </xf>
    <xf numFmtId="0" fontId="31" fillId="8" borderId="59" xfId="0" applyFont="1" applyFill="1" applyBorder="1" applyAlignment="1">
      <alignment horizontal="center" vertical="top" wrapText="1"/>
    </xf>
    <xf numFmtId="0" fontId="31" fillId="8" borderId="23" xfId="0" applyFont="1" applyFill="1" applyBorder="1" applyAlignment="1">
      <alignment horizontal="center" vertical="top" wrapText="1"/>
    </xf>
    <xf numFmtId="0" fontId="49" fillId="15" borderId="85" xfId="0" applyFont="1" applyFill="1" applyBorder="1" applyAlignment="1">
      <alignment horizontal="center"/>
    </xf>
    <xf numFmtId="0" fontId="0" fillId="15" borderId="4" xfId="0" applyFill="1" applyBorder="1" applyAlignment="1"/>
    <xf numFmtId="0" fontId="0" fillId="15" borderId="6" xfId="0" applyFill="1" applyBorder="1" applyAlignment="1"/>
    <xf numFmtId="0" fontId="49" fillId="15" borderId="8" xfId="0" applyFont="1" applyFill="1" applyBorder="1" applyAlignment="1">
      <alignment horizontal="center"/>
    </xf>
    <xf numFmtId="0" fontId="49" fillId="15" borderId="9" xfId="0" applyFont="1" applyFill="1" applyBorder="1" applyAlignment="1">
      <alignment horizontal="center"/>
    </xf>
    <xf numFmtId="0" fontId="49" fillId="15" borderId="10" xfId="0" applyFont="1" applyFill="1" applyBorder="1" applyAlignment="1">
      <alignment horizontal="center"/>
    </xf>
    <xf numFmtId="0" fontId="49" fillId="15" borderId="4" xfId="0" applyFont="1" applyFill="1" applyBorder="1" applyAlignment="1">
      <alignment horizontal="center"/>
    </xf>
    <xf numFmtId="0" fontId="0" fillId="15" borderId="86" xfId="0" applyFill="1" applyBorder="1" applyAlignment="1"/>
    <xf numFmtId="0" fontId="1" fillId="2" borderId="106" xfId="0" applyFont="1" applyFill="1" applyBorder="1" applyAlignment="1">
      <alignment horizontal="center" vertical="center"/>
    </xf>
    <xf numFmtId="0" fontId="1" fillId="2" borderId="105" xfId="0" applyFont="1" applyFill="1" applyBorder="1" applyAlignment="1">
      <alignment horizontal="center" vertical="center"/>
    </xf>
    <xf numFmtId="0" fontId="1" fillId="2" borderId="104" xfId="0" applyFont="1" applyFill="1" applyBorder="1" applyAlignment="1">
      <alignment horizontal="center" vertical="center"/>
    </xf>
    <xf numFmtId="0" fontId="28" fillId="9" borderId="48" xfId="0" applyFont="1" applyFill="1" applyBorder="1" applyAlignment="1">
      <alignment horizontal="left" vertical="top" wrapText="1"/>
    </xf>
    <xf numFmtId="0" fontId="28" fillId="9" borderId="45" xfId="0" applyFont="1" applyFill="1" applyBorder="1" applyAlignment="1">
      <alignment horizontal="left" vertical="top" wrapText="1"/>
    </xf>
    <xf numFmtId="0" fontId="28" fillId="9" borderId="18" xfId="0" applyFont="1" applyFill="1" applyBorder="1" applyAlignment="1">
      <alignment horizontal="left" vertical="top" wrapText="1"/>
    </xf>
    <xf numFmtId="0" fontId="28" fillId="9" borderId="59" xfId="0" applyFont="1" applyFill="1" applyBorder="1" applyAlignment="1">
      <alignment horizontal="left" vertical="top" wrapText="1"/>
    </xf>
    <xf numFmtId="0" fontId="28" fillId="9" borderId="28" xfId="0" applyFont="1" applyFill="1" applyBorder="1" applyAlignment="1">
      <alignment horizontal="center" vertical="center" wrapText="1"/>
    </xf>
    <xf numFmtId="0" fontId="28" fillId="6" borderId="94" xfId="0" applyFont="1" applyFill="1" applyBorder="1" applyAlignment="1">
      <alignment horizontal="left" vertical="top" wrapText="1"/>
    </xf>
    <xf numFmtId="0" fontId="28" fillId="6" borderId="93" xfId="0" applyFont="1" applyFill="1" applyBorder="1" applyAlignment="1">
      <alignment horizontal="left" vertical="top" wrapText="1"/>
    </xf>
    <xf numFmtId="0" fontId="65" fillId="6" borderId="1" xfId="0" applyFont="1" applyFill="1" applyBorder="1" applyAlignment="1">
      <alignment horizontal="left" vertical="center"/>
    </xf>
    <xf numFmtId="0" fontId="65" fillId="6" borderId="2" xfId="0" applyFont="1" applyFill="1" applyBorder="1" applyAlignment="1">
      <alignment horizontal="left" vertical="center"/>
    </xf>
    <xf numFmtId="0" fontId="65" fillId="6" borderId="14" xfId="0" applyFont="1" applyFill="1" applyBorder="1" applyAlignment="1">
      <alignment horizontal="left" vertical="center"/>
    </xf>
    <xf numFmtId="0" fontId="64" fillId="8" borderId="73" xfId="0" applyFont="1" applyFill="1" applyBorder="1" applyAlignment="1">
      <alignment horizontal="center" vertical="center" wrapText="1"/>
    </xf>
    <xf numFmtId="0" fontId="64" fillId="8" borderId="91" xfId="0" applyFont="1" applyFill="1" applyBorder="1" applyAlignment="1">
      <alignment horizontal="center" vertical="center" wrapText="1"/>
    </xf>
    <xf numFmtId="0" fontId="28" fillId="6" borderId="62" xfId="0" applyFont="1" applyFill="1" applyBorder="1" applyAlignment="1">
      <alignment horizontal="left" vertical="top" wrapText="1"/>
    </xf>
    <xf numFmtId="0" fontId="28" fillId="6" borderId="58" xfId="0" applyFont="1" applyFill="1" applyBorder="1" applyAlignment="1">
      <alignment horizontal="left" vertical="top" wrapText="1"/>
    </xf>
    <xf numFmtId="0" fontId="12" fillId="6" borderId="40" xfId="0" applyFont="1" applyFill="1" applyBorder="1" applyAlignment="1">
      <alignment horizontal="left" vertical="center" wrapText="1"/>
    </xf>
    <xf numFmtId="0" fontId="12" fillId="6" borderId="92" xfId="0" applyFont="1" applyFill="1" applyBorder="1" applyAlignment="1">
      <alignment horizontal="left" vertical="center" wrapText="1"/>
    </xf>
    <xf numFmtId="0" fontId="31" fillId="11" borderId="23" xfId="0" applyFont="1" applyFill="1" applyBorder="1" applyAlignment="1">
      <alignment horizontal="left" vertical="top" wrapText="1"/>
    </xf>
    <xf numFmtId="0" fontId="28" fillId="6" borderId="96" xfId="0" applyFont="1" applyFill="1" applyBorder="1" applyAlignment="1">
      <alignment horizontal="left" vertical="top" wrapText="1"/>
    </xf>
    <xf numFmtId="0" fontId="28" fillId="6" borderId="95" xfId="0" applyFont="1" applyFill="1" applyBorder="1" applyAlignment="1">
      <alignment horizontal="left" vertical="top" wrapText="1"/>
    </xf>
    <xf numFmtId="0" fontId="0" fillId="0" borderId="32" xfId="0" applyBorder="1" applyAlignment="1">
      <alignment horizontal="right"/>
    </xf>
    <xf numFmtId="0" fontId="0" fillId="0" borderId="28" xfId="0" applyBorder="1" applyAlignment="1">
      <alignment horizontal="right"/>
    </xf>
    <xf numFmtId="0" fontId="29" fillId="0" borderId="46" xfId="0" applyFont="1" applyBorder="1" applyAlignment="1"/>
    <xf numFmtId="0" fontId="0" fillId="0" borderId="47" xfId="0" applyBorder="1" applyAlignment="1"/>
    <xf numFmtId="0" fontId="28" fillId="9" borderId="23" xfId="27" applyFont="1" applyFill="1" applyBorder="1" applyAlignment="1">
      <alignment horizontal="left" vertical="top" wrapText="1"/>
    </xf>
    <xf numFmtId="0" fontId="31" fillId="10" borderId="23" xfId="27" applyFont="1" applyFill="1" applyBorder="1" applyAlignment="1">
      <alignment horizontal="left" vertical="top" wrapText="1"/>
    </xf>
    <xf numFmtId="0" fontId="28" fillId="6" borderId="48" xfId="0" applyFont="1" applyFill="1" applyBorder="1" applyAlignment="1">
      <alignment horizontal="left" vertical="top" wrapText="1"/>
    </xf>
    <xf numFmtId="0" fontId="28" fillId="6" borderId="45" xfId="0" applyFont="1" applyFill="1" applyBorder="1" applyAlignment="1">
      <alignment horizontal="left" vertical="top" wrapText="1"/>
    </xf>
    <xf numFmtId="0" fontId="28" fillId="9" borderId="89" xfId="0" applyFont="1" applyFill="1" applyBorder="1" applyAlignment="1">
      <alignment horizontal="left" vertical="top" wrapText="1"/>
    </xf>
    <xf numFmtId="0" fontId="28" fillId="9" borderId="88" xfId="0" applyFont="1" applyFill="1" applyBorder="1" applyAlignment="1">
      <alignment horizontal="left" vertical="top" wrapText="1"/>
    </xf>
    <xf numFmtId="0" fontId="4" fillId="0" borderId="8" xfId="1" applyBorder="1" applyAlignment="1">
      <alignment horizontal="justify" vertical="center" wrapText="1"/>
    </xf>
    <xf numFmtId="0" fontId="4" fillId="0" borderId="9" xfId="1" applyBorder="1" applyAlignment="1">
      <alignment horizontal="justify" vertical="center" wrapText="1"/>
    </xf>
    <xf numFmtId="0" fontId="4" fillId="0" borderId="10" xfId="1" applyBorder="1" applyAlignment="1">
      <alignment horizontal="justify" vertical="center" wrapText="1"/>
    </xf>
    <xf numFmtId="0" fontId="0" fillId="0" borderId="41" xfId="0" applyBorder="1" applyAlignment="1">
      <alignment horizontal="right"/>
    </xf>
    <xf numFmtId="0" fontId="0" fillId="0" borderId="34" xfId="0" applyBorder="1" applyAlignment="1">
      <alignment horizontal="right"/>
    </xf>
    <xf numFmtId="0" fontId="31" fillId="10" borderId="29" xfId="0" applyFont="1" applyFill="1" applyBorder="1" applyAlignment="1">
      <alignment horizontal="center" vertical="center" wrapText="1"/>
    </xf>
    <xf numFmtId="0" fontId="31" fillId="10" borderId="30" xfId="0" applyFont="1" applyFill="1" applyBorder="1" applyAlignment="1">
      <alignment horizontal="center" vertical="center" wrapText="1"/>
    </xf>
    <xf numFmtId="0" fontId="31" fillId="10" borderId="30" xfId="0" applyFont="1" applyFill="1" applyBorder="1" applyAlignment="1">
      <alignment horizontal="center" vertical="top" wrapText="1"/>
    </xf>
    <xf numFmtId="0" fontId="29" fillId="0" borderId="43" xfId="0" applyFont="1" applyBorder="1" applyAlignment="1"/>
    <xf numFmtId="0" fontId="0" fillId="0" borderId="44" xfId="0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37" fillId="14" borderId="8" xfId="0" applyFont="1" applyFill="1" applyBorder="1" applyAlignment="1">
      <alignment horizontal="center"/>
    </xf>
    <xf numFmtId="0" fontId="37" fillId="14" borderId="9" xfId="0" applyFont="1" applyFill="1" applyBorder="1" applyAlignment="1">
      <alignment horizontal="center"/>
    </xf>
    <xf numFmtId="3" fontId="37" fillId="14" borderId="46" xfId="0" applyNumberFormat="1" applyFont="1" applyFill="1" applyBorder="1" applyAlignment="1">
      <alignment horizontal="center" wrapText="1"/>
    </xf>
    <xf numFmtId="0" fontId="36" fillId="14" borderId="47" xfId="0" applyFont="1" applyFill="1" applyBorder="1" applyAlignment="1">
      <alignment horizontal="center" wrapText="1"/>
    </xf>
    <xf numFmtId="0" fontId="36" fillId="14" borderId="14" xfId="0" applyFont="1" applyFill="1" applyBorder="1" applyAlignment="1">
      <alignment horizontal="center" wrapText="1"/>
    </xf>
    <xf numFmtId="3" fontId="37" fillId="14" borderId="1" xfId="0" applyNumberFormat="1" applyFont="1" applyFill="1" applyBorder="1" applyAlignment="1">
      <alignment horizontal="center" wrapText="1"/>
    </xf>
    <xf numFmtId="0" fontId="36" fillId="14" borderId="2" xfId="0" applyFont="1" applyFill="1" applyBorder="1" applyAlignment="1">
      <alignment horizontal="center" wrapText="1"/>
    </xf>
    <xf numFmtId="0" fontId="36" fillId="14" borderId="54" xfId="0" applyFont="1" applyFill="1" applyBorder="1" applyAlignment="1">
      <alignment horizontal="center" wrapText="1"/>
    </xf>
    <xf numFmtId="0" fontId="36" fillId="14" borderId="2" xfId="0" applyFont="1" applyFill="1" applyBorder="1" applyAlignment="1"/>
    <xf numFmtId="0" fontId="36" fillId="14" borderId="14" xfId="0" applyFont="1" applyFill="1" applyBorder="1" applyAlignment="1"/>
    <xf numFmtId="0" fontId="4" fillId="0" borderId="8" xfId="1" applyBorder="1" applyAlignment="1">
      <alignment horizontal="left" vertical="center" wrapText="1"/>
    </xf>
    <xf numFmtId="0" fontId="4" fillId="0" borderId="9" xfId="1" applyBorder="1" applyAlignment="1">
      <alignment horizontal="left" vertical="center" wrapText="1"/>
    </xf>
    <xf numFmtId="0" fontId="4" fillId="0" borderId="10" xfId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59" fillId="14" borderId="0" xfId="0" applyFont="1" applyFill="1" applyAlignment="1"/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0" fontId="4" fillId="0" borderId="8" xfId="1" applyBorder="1" applyAlignment="1">
      <alignment vertical="center" wrapText="1"/>
    </xf>
    <xf numFmtId="0" fontId="4" fillId="0" borderId="9" xfId="1" applyBorder="1" applyAlignment="1">
      <alignment vertical="center" wrapText="1"/>
    </xf>
    <xf numFmtId="0" fontId="4" fillId="0" borderId="10" xfId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4" fillId="0" borderId="8" xfId="1" applyBorder="1" applyAlignment="1">
      <alignment horizontal="center" vertical="center" wrapText="1"/>
    </xf>
    <xf numFmtId="0" fontId="4" fillId="0" borderId="9" xfId="1" applyBorder="1" applyAlignment="1">
      <alignment horizontal="center" vertical="center" wrapText="1"/>
    </xf>
    <xf numFmtId="0" fontId="4" fillId="0" borderId="10" xfId="1" applyBorder="1" applyAlignment="1">
      <alignment horizontal="center" vertical="center" wrapText="1"/>
    </xf>
    <xf numFmtId="0" fontId="69" fillId="14" borderId="0" xfId="0" applyFont="1" applyFill="1" applyBorder="1" applyAlignment="1">
      <alignment horizontal="center" vertical="center"/>
    </xf>
    <xf numFmtId="0" fontId="29" fillId="14" borderId="0" xfId="0" applyFont="1" applyFill="1"/>
    <xf numFmtId="0" fontId="74" fillId="4" borderId="3" xfId="0" applyFont="1" applyFill="1" applyBorder="1" applyAlignment="1">
      <alignment horizontal="center" vertical="center" wrapText="1"/>
    </xf>
    <xf numFmtId="0" fontId="74" fillId="4" borderId="4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4" fillId="0" borderId="3" xfId="1" applyBorder="1" applyAlignment="1">
      <alignment vertical="center" wrapText="1"/>
    </xf>
    <xf numFmtId="0" fontId="4" fillId="0" borderId="4" xfId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49" fontId="59" fillId="14" borderId="4" xfId="0" applyNumberFormat="1" applyFont="1" applyFill="1" applyBorder="1" applyAlignment="1">
      <alignment horizontal="left" vertical="top"/>
    </xf>
    <xf numFmtId="49" fontId="59" fillId="14" borderId="4" xfId="0" applyNumberFormat="1" applyFont="1" applyFill="1" applyBorder="1" applyAlignment="1">
      <alignment vertical="top"/>
    </xf>
    <xf numFmtId="0" fontId="10" fillId="0" borderId="1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0" fillId="14" borderId="8" xfId="0" applyFont="1" applyFill="1" applyBorder="1" applyAlignment="1">
      <alignment horizontal="center"/>
    </xf>
    <xf numFmtId="0" fontId="71" fillId="14" borderId="9" xfId="0" applyFont="1" applyFill="1" applyBorder="1" applyAlignment="1">
      <alignment horizontal="center"/>
    </xf>
    <xf numFmtId="0" fontId="71" fillId="14" borderId="9" xfId="0" applyFont="1" applyFill="1" applyBorder="1" applyAlignment="1"/>
    <xf numFmtId="0" fontId="71" fillId="14" borderId="10" xfId="0" applyFont="1" applyFill="1" applyBorder="1" applyAlignment="1"/>
    <xf numFmtId="0" fontId="72" fillId="0" borderId="7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72" fillId="0" borderId="5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7" fillId="4" borderId="11" xfId="0" applyFont="1" applyFill="1" applyBorder="1" applyAlignment="1">
      <alignment horizontal="center" vertical="center" wrapText="1"/>
    </xf>
    <xf numFmtId="0" fontId="57" fillId="4" borderId="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8" fillId="9" borderId="23" xfId="25" applyFont="1" applyFill="1" applyBorder="1" applyAlignment="1">
      <alignment horizontal="center" vertical="center" wrapText="1"/>
    </xf>
    <xf numFmtId="0" fontId="28" fillId="9" borderId="23" xfId="25" applyFont="1" applyFill="1" applyBorder="1" applyAlignment="1">
      <alignment horizontal="left" vertical="top" wrapText="1"/>
    </xf>
  </cellXfs>
  <cellStyles count="28">
    <cellStyle name="Comma" xfId="15" builtinId="3"/>
    <cellStyle name="Comma 2" xfId="4"/>
    <cellStyle name="Comma 3" xfId="18"/>
    <cellStyle name="Comma 4" xfId="22"/>
    <cellStyle name="Currency 2" xfId="24"/>
    <cellStyle name="Hyperlink" xfId="1" builtinId="8"/>
    <cellStyle name="Hyperlink 2" xfId="5"/>
    <cellStyle name="Hyperlink 3" xfId="16"/>
    <cellStyle name="Neutral 2" xfId="19"/>
    <cellStyle name="Normal" xfId="0" builtinId="0"/>
    <cellStyle name="Normal 2" xfId="6"/>
    <cellStyle name="Normal 2 2" xfId="7"/>
    <cellStyle name="Normal 3" xfId="8"/>
    <cellStyle name="Normal 3 2" xfId="9"/>
    <cellStyle name="Normal 3 3" xfId="26"/>
    <cellStyle name="Normal 4" xfId="10"/>
    <cellStyle name="Normal 5" xfId="11"/>
    <cellStyle name="Normal 6" xfId="12"/>
    <cellStyle name="Normal 7" xfId="3"/>
    <cellStyle name="Normal 8" xfId="21"/>
    <cellStyle name="Normal 9" xfId="25"/>
    <cellStyle name="Normal 9 2" xfId="27"/>
    <cellStyle name="Normal_rptE4Cityunround_calc" xfId="13"/>
    <cellStyle name="Normal_Sheet1_1" xfId="17"/>
    <cellStyle name="Percent" xfId="2" builtinId="5"/>
    <cellStyle name="Percent 2" xfId="14"/>
    <cellStyle name="Percent 3" xfId="20"/>
    <cellStyle name="Percent 4" xfId="23"/>
  </cellStyles>
  <dxfs count="0"/>
  <tableStyles count="0" defaultTableStyle="TableStyleMedium2" defaultPivotStyle="PivotStyleMedium9"/>
  <colors>
    <mruColors>
      <color rgb="FFA5002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d.ca.gov/hpd/housing_element2/SHN_shelters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0</xdr:rowOff>
    </xdr:from>
    <xdr:ext cx="2743200" cy="1828800"/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9525000" y="587375"/>
          <a:ext cx="2743200" cy="1828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/>
            <a:t>Note</a:t>
          </a:r>
        </a:p>
        <a:p>
          <a:pPr algn="ctr"/>
          <a:endParaRPr lang="en-US" sz="800" b="1"/>
        </a:p>
        <a:p>
          <a:pPr algn="ctr"/>
          <a:r>
            <a:rPr lang="en-US" sz="1000"/>
            <a:t>No data available at the time this package was compiled. 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other potential sources, visit:</a:t>
          </a: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</a:t>
          </a:r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CD's</a:t>
          </a: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Building Blocks  for Effective Housing Elements tool at:</a:t>
          </a:r>
          <a:endParaRPr lang="en-US" sz="1000">
            <a:effectLst/>
          </a:endParaRPr>
        </a:p>
        <a:p>
          <a:pPr algn="ctr"/>
          <a:r>
            <a:rPr 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http://www.hcd.ca.gov/hpd/housing_element2/SHN_shelters.php</a:t>
          </a:r>
          <a:r>
            <a:rPr lang="en-US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algn="ctr"/>
          <a:endParaRPr lang="en-US" sz="10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ono%20County\DOF%20E8_2000-2010_Report_ByGeog_Final_EOC.xls" TargetMode="External"/><Relationship Id="rId1" Type="http://schemas.openxmlformats.org/officeDocument/2006/relationships/hyperlink" Target="http://www.dof.ca.gov/research/demographic/reports/estimates/e-4/2011-20/view.ph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ecpd.info/reports/CoC_HIC_State_CA_2012.pdf" TargetMode="External"/><Relationship Id="rId2" Type="http://schemas.openxmlformats.org/officeDocument/2006/relationships/hyperlink" Target="http://www.hudhre.info/" TargetMode="External"/><Relationship Id="rId1" Type="http://schemas.openxmlformats.org/officeDocument/2006/relationships/hyperlink" Target="http://www.hudhre.info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onecpd.info/reports/CoC_HIC_State_CA_2012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chpc.net/preservation/MappingWidget.html" TargetMode="External"/><Relationship Id="rId1" Type="http://schemas.openxmlformats.org/officeDocument/2006/relationships/hyperlink" Target="http://www.chpc.net/preservation/MappingWidget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hcd.ca.gov/hpd/hrc/plan/he/other_5rhna.ht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factfinder2.census.gov/faces/nav/jsf/pages/searchresults.xhtml?refresh=t" TargetMode="External"/><Relationship Id="rId2" Type="http://schemas.openxmlformats.org/officeDocument/2006/relationships/hyperlink" Target="http://factfinder2.census.gov/faces/nav/jsf/pages/searchresults.xhtml?refresh=t" TargetMode="External"/><Relationship Id="rId1" Type="http://schemas.openxmlformats.org/officeDocument/2006/relationships/hyperlink" Target="http://www.dds.ca.gov/FactsStats/QuarterlyCounty.cf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factfinder2.census.gov/faces/nav/jsf/pages/searchresults.xhtml?refresh=t" TargetMode="External"/><Relationship Id="rId2" Type="http://schemas.openxmlformats.org/officeDocument/2006/relationships/hyperlink" Target="http://factfinder2.census.gov/faces/nav/jsf/pages/searchresults.xhtml?refresh=t" TargetMode="External"/><Relationship Id="rId1" Type="http://schemas.openxmlformats.org/officeDocument/2006/relationships/hyperlink" Target="http://www.dds.ca.gov/FactsStats/QuarterlyCounty.cfm" TargetMode="External"/><Relationship Id="rId4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actfinder2.census.gov/faces/nav/jsf/pages/searchresults.xhtml?refresh=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factfinder2.census.gov/faces/nav/jsf/pages/searchresults.xhtml?refresh=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factfinder2.census.gov/faces/nav/jsf/pages/searchresults.xhtml?refresh=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factfinder2.census.gov/faces/nav/jsf/pages/searchresults.xhtml?refresh=t" TargetMode="External"/><Relationship Id="rId2" Type="http://schemas.openxmlformats.org/officeDocument/2006/relationships/hyperlink" Target="http://factfinder2.census.gov/faces/nav/jsf/pages/searchresults.xhtml?refresh=t" TargetMode="External"/><Relationship Id="rId1" Type="http://schemas.openxmlformats.org/officeDocument/2006/relationships/hyperlink" Target="http://factfinder2.census.gov/faces/nav/jsf/pages/searchresults.xhtml?refresh=t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www.dof.ca.gov/research/demographic/state_census_data_center/census_2010/documents/2010Census_DemoProfile5.xl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file:///\\hqfiles\Groups\HPD\ELEMENTS\5th%20HE%20Data%20Package%20Survey\DOF_%202010Census_DemoProfile5.xls" TargetMode="External"/><Relationship Id="rId1" Type="http://schemas.openxmlformats.org/officeDocument/2006/relationships/hyperlink" Target="http://www.dof.ca.gov/research/demographic/reports/estimates/e-5/2011-20/view.ph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factfinder2.census.gov/faces/nav/jsf/pages/searchresults.xhtml?refresh=t" TargetMode="External"/><Relationship Id="rId2" Type="http://schemas.openxmlformats.org/officeDocument/2006/relationships/hyperlink" Target="http://factfinder2.census.gov/faces/nav/jsf/pages/searchresults.xhtml?refresh=t" TargetMode="External"/><Relationship Id="rId1" Type="http://schemas.openxmlformats.org/officeDocument/2006/relationships/hyperlink" Target="http://www.dds.ca.gov/FactsStats/QuarterlyCounty.cfm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dds.ca.gov/FactsStats/docs/CDER_QtrlyReport_Consideration_Limitations.pdf" TargetMode="External"/><Relationship Id="rId1" Type="http://schemas.openxmlformats.org/officeDocument/2006/relationships/hyperlink" Target="http://www.dds.ca.gov/FactsStats/QuarterlyCounty.cf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gcensus.usda.gov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activeCell="A12" sqref="A12:H12"/>
    </sheetView>
  </sheetViews>
  <sheetFormatPr defaultRowHeight="15"/>
  <cols>
    <col min="1" max="1" width="24.42578125" style="73" customWidth="1"/>
    <col min="2" max="2" width="17.5703125" style="73" customWidth="1"/>
    <col min="3" max="3" width="18.42578125" style="73" customWidth="1"/>
    <col min="4" max="4" width="15.7109375" style="73" customWidth="1"/>
    <col min="5" max="5" width="13.140625" style="73" customWidth="1"/>
    <col min="6" max="8" width="14.5703125" style="73" customWidth="1"/>
    <col min="9" max="9" width="9.140625" style="73"/>
    <col min="10" max="10" width="11.85546875" style="73" customWidth="1"/>
    <col min="11" max="16384" width="9.140625" style="73"/>
  </cols>
  <sheetData>
    <row r="1" spans="1:10" ht="19.5" thickBot="1">
      <c r="A1" s="22" t="s">
        <v>39</v>
      </c>
      <c r="B1" s="22"/>
      <c r="C1" s="125"/>
    </row>
    <row r="2" spans="1:10" ht="15" customHeight="1">
      <c r="A2" s="593" t="s">
        <v>36</v>
      </c>
      <c r="B2" s="594"/>
      <c r="C2" s="594"/>
      <c r="D2" s="594"/>
      <c r="E2" s="594"/>
      <c r="F2" s="594"/>
      <c r="G2" s="595"/>
      <c r="H2" s="596"/>
    </row>
    <row r="3" spans="1:10" ht="15.75" customHeight="1" thickBot="1">
      <c r="A3" s="597"/>
      <c r="B3" s="598"/>
      <c r="C3" s="598"/>
      <c r="D3" s="598"/>
      <c r="E3" s="598"/>
      <c r="F3" s="598"/>
      <c r="G3" s="599"/>
      <c r="H3" s="600"/>
    </row>
    <row r="4" spans="1:10" ht="16.5" thickBot="1">
      <c r="A4" s="601" t="s">
        <v>34</v>
      </c>
      <c r="B4" s="161"/>
      <c r="C4" s="601" t="s">
        <v>1</v>
      </c>
      <c r="D4" s="601" t="s">
        <v>1</v>
      </c>
      <c r="E4" s="601" t="s">
        <v>1</v>
      </c>
      <c r="F4" s="601" t="s">
        <v>1</v>
      </c>
      <c r="G4" s="603" t="s">
        <v>2</v>
      </c>
      <c r="H4" s="604"/>
    </row>
    <row r="5" spans="1:10" ht="16.5" thickBot="1">
      <c r="A5" s="602"/>
      <c r="B5" s="162" t="s">
        <v>1</v>
      </c>
      <c r="C5" s="602"/>
      <c r="D5" s="602"/>
      <c r="E5" s="602"/>
      <c r="F5" s="602"/>
      <c r="G5" s="20" t="s">
        <v>5</v>
      </c>
      <c r="H5" s="21" t="s">
        <v>3</v>
      </c>
    </row>
    <row r="6" spans="1:10">
      <c r="A6" s="163"/>
      <c r="B6" s="164">
        <v>36617</v>
      </c>
      <c r="C6" s="16">
        <v>40269</v>
      </c>
      <c r="D6" s="16">
        <v>40544</v>
      </c>
      <c r="E6" s="16">
        <v>40909</v>
      </c>
      <c r="F6" s="16">
        <v>41275</v>
      </c>
      <c r="G6" s="16" t="s">
        <v>37</v>
      </c>
      <c r="H6" s="16" t="s">
        <v>38</v>
      </c>
    </row>
    <row r="7" spans="1:10">
      <c r="A7" s="19" t="s">
        <v>205</v>
      </c>
      <c r="B7" s="169"/>
      <c r="C7" s="14"/>
      <c r="D7" s="14"/>
      <c r="E7" s="14"/>
      <c r="F7" s="14"/>
      <c r="G7" s="14"/>
      <c r="H7" s="18"/>
      <c r="I7" s="13"/>
      <c r="J7" s="15"/>
    </row>
    <row r="8" spans="1:10">
      <c r="A8" s="17" t="s">
        <v>206</v>
      </c>
      <c r="B8" s="14">
        <v>2227</v>
      </c>
      <c r="C8" s="14">
        <v>2104</v>
      </c>
      <c r="D8" s="14">
        <v>2087</v>
      </c>
      <c r="E8" s="14">
        <v>2048</v>
      </c>
      <c r="F8" s="14">
        <v>2039</v>
      </c>
      <c r="G8" s="14">
        <f t="shared" ref="G8:G10" si="0">(F8-C8)/3.6</f>
        <v>-18.055555555555554</v>
      </c>
      <c r="H8" s="18">
        <f t="shared" ref="H8:H10" si="1">G8/C8</f>
        <v>-8.5815378115758328E-3</v>
      </c>
      <c r="I8" s="13"/>
      <c r="J8" s="15"/>
    </row>
    <row r="9" spans="1:10">
      <c r="A9" s="17" t="s">
        <v>685</v>
      </c>
      <c r="B9" s="14">
        <v>18597</v>
      </c>
      <c r="C9" s="14">
        <v>17903</v>
      </c>
      <c r="D9" s="14">
        <v>17814</v>
      </c>
      <c r="E9" s="14">
        <v>17650</v>
      </c>
      <c r="F9" s="14">
        <v>17604</v>
      </c>
      <c r="G9" s="14">
        <f t="shared" si="0"/>
        <v>-83.055555555555557</v>
      </c>
      <c r="H9" s="18">
        <f t="shared" si="1"/>
        <v>-4.6391976515419518E-3</v>
      </c>
      <c r="I9" s="13"/>
      <c r="J9" s="15"/>
    </row>
    <row r="10" spans="1:10">
      <c r="A10" s="165" t="s">
        <v>35</v>
      </c>
      <c r="B10" s="166">
        <v>20824</v>
      </c>
      <c r="C10" s="166">
        <v>20007</v>
      </c>
      <c r="D10" s="166">
        <v>19901</v>
      </c>
      <c r="E10" s="166">
        <v>19698</v>
      </c>
      <c r="F10" s="166">
        <v>19643</v>
      </c>
      <c r="G10" s="166">
        <f t="shared" si="0"/>
        <v>-101.11111111111111</v>
      </c>
      <c r="H10" s="167">
        <f t="shared" si="1"/>
        <v>-5.0537867301999858E-3</v>
      </c>
      <c r="I10" s="13"/>
      <c r="J10" s="15"/>
    </row>
    <row r="11" spans="1:10" ht="15.75" thickBot="1">
      <c r="A11" s="17"/>
      <c r="B11" s="168"/>
      <c r="C11" s="14"/>
      <c r="D11" s="14"/>
      <c r="E11" s="14"/>
      <c r="F11" s="14"/>
      <c r="G11" s="14"/>
      <c r="H11" s="18"/>
      <c r="I11" s="13"/>
      <c r="J11" s="15"/>
    </row>
    <row r="12" spans="1:10" ht="39.75" customHeight="1">
      <c r="A12" s="587" t="s">
        <v>211</v>
      </c>
      <c r="B12" s="587"/>
      <c r="C12" s="588"/>
      <c r="D12" s="588"/>
      <c r="E12" s="588"/>
      <c r="F12" s="588"/>
      <c r="G12" s="588"/>
      <c r="H12" s="588"/>
    </row>
    <row r="14" spans="1:10" ht="18.75">
      <c r="A14" s="22" t="s">
        <v>173</v>
      </c>
    </row>
    <row r="15" spans="1:10">
      <c r="A15" s="589" t="s">
        <v>207</v>
      </c>
      <c r="B15" s="589"/>
      <c r="C15" s="589"/>
      <c r="D15" s="589"/>
      <c r="E15" s="589"/>
      <c r="F15" s="589"/>
      <c r="G15" s="589"/>
      <c r="H15" s="589"/>
      <c r="I15" s="589"/>
      <c r="J15" s="590"/>
    </row>
    <row r="16" spans="1:10">
      <c r="A16" s="126"/>
      <c r="B16" s="126"/>
      <c r="C16" s="591" t="s">
        <v>110</v>
      </c>
      <c r="D16" s="592"/>
      <c r="E16" s="592"/>
      <c r="F16" s="592"/>
      <c r="G16" s="592"/>
      <c r="H16" s="592"/>
      <c r="I16" s="592"/>
      <c r="J16" s="126"/>
    </row>
    <row r="17" spans="1:10" ht="26.25">
      <c r="A17" s="60" t="s">
        <v>111</v>
      </c>
      <c r="B17" s="60" t="s">
        <v>118</v>
      </c>
      <c r="C17" s="61" t="s">
        <v>9</v>
      </c>
      <c r="D17" s="61" t="s">
        <v>119</v>
      </c>
      <c r="E17" s="61" t="s">
        <v>120</v>
      </c>
      <c r="F17" s="61" t="s">
        <v>116</v>
      </c>
      <c r="G17" s="61" t="s">
        <v>123</v>
      </c>
      <c r="H17" s="61" t="s">
        <v>121</v>
      </c>
      <c r="I17" s="61" t="s">
        <v>117</v>
      </c>
      <c r="J17" s="61" t="s">
        <v>122</v>
      </c>
    </row>
    <row r="18" spans="1:10" ht="15.75" thickBot="1">
      <c r="A18" s="574"/>
      <c r="B18" s="574"/>
      <c r="C18" s="574"/>
      <c r="D18" s="574"/>
      <c r="E18" s="574"/>
      <c r="F18" s="574"/>
      <c r="G18" s="574"/>
      <c r="H18" s="574"/>
      <c r="I18" s="574"/>
      <c r="J18" s="574"/>
    </row>
    <row r="19" spans="1:10">
      <c r="A19" s="575" t="s">
        <v>210</v>
      </c>
      <c r="B19" s="576">
        <v>36617</v>
      </c>
      <c r="C19" s="577">
        <v>1008</v>
      </c>
      <c r="D19" s="577">
        <v>774</v>
      </c>
      <c r="E19" s="577">
        <v>182</v>
      </c>
      <c r="F19" s="577">
        <v>52</v>
      </c>
      <c r="G19" s="577">
        <v>899</v>
      </c>
      <c r="H19" s="577">
        <v>109</v>
      </c>
      <c r="I19" s="578">
        <v>0.10813492063492064</v>
      </c>
      <c r="J19" s="579">
        <v>2.453837597330367</v>
      </c>
    </row>
    <row r="20" spans="1:10">
      <c r="A20" s="580"/>
      <c r="B20" s="62">
        <v>40269</v>
      </c>
      <c r="C20" s="63">
        <v>1134</v>
      </c>
      <c r="D20" s="63">
        <v>808</v>
      </c>
      <c r="E20" s="63">
        <v>148</v>
      </c>
      <c r="F20" s="63">
        <v>178</v>
      </c>
      <c r="G20" s="63">
        <v>887</v>
      </c>
      <c r="H20" s="63">
        <v>247</v>
      </c>
      <c r="I20" s="187">
        <v>0.21781305114638447</v>
      </c>
      <c r="J20" s="581">
        <v>2.3449830890642613</v>
      </c>
    </row>
    <row r="21" spans="1:10" ht="15.75" thickBot="1">
      <c r="A21" s="582"/>
      <c r="B21" s="583" t="s">
        <v>686</v>
      </c>
      <c r="C21" s="584">
        <f>(C20-C19)/C19</f>
        <v>0.125</v>
      </c>
      <c r="D21" s="584">
        <f t="shared" ref="D21:H21" si="2">(D20-D19)/D19</f>
        <v>4.3927648578811367E-2</v>
      </c>
      <c r="E21" s="584">
        <f t="shared" si="2"/>
        <v>-0.18681318681318682</v>
      </c>
      <c r="F21" s="584">
        <f t="shared" si="2"/>
        <v>2.4230769230769229</v>
      </c>
      <c r="G21" s="584">
        <f t="shared" si="2"/>
        <v>-1.3348164627363738E-2</v>
      </c>
      <c r="H21" s="584">
        <f t="shared" si="2"/>
        <v>1.2660550458715596</v>
      </c>
      <c r="I21" s="585"/>
      <c r="J21" s="586"/>
    </row>
    <row r="22" spans="1:10">
      <c r="A22" s="575" t="s">
        <v>204</v>
      </c>
      <c r="B22" s="576">
        <v>36617</v>
      </c>
      <c r="C22" s="577">
        <v>12378</v>
      </c>
      <c r="D22" s="577">
        <v>9807</v>
      </c>
      <c r="E22" s="577">
        <v>589</v>
      </c>
      <c r="F22" s="577">
        <v>1982</v>
      </c>
      <c r="G22" s="577">
        <v>8101</v>
      </c>
      <c r="H22" s="577">
        <v>4277</v>
      </c>
      <c r="I22" s="578">
        <v>0.345532396186783</v>
      </c>
      <c r="J22" s="579">
        <v>2.2750277743488456</v>
      </c>
    </row>
    <row r="23" spans="1:10">
      <c r="A23" s="580"/>
      <c r="B23" s="62">
        <v>40269</v>
      </c>
      <c r="C23" s="63">
        <v>14432</v>
      </c>
      <c r="D23" s="63">
        <v>11594</v>
      </c>
      <c r="E23" s="63">
        <v>848</v>
      </c>
      <c r="F23" s="63">
        <v>1990</v>
      </c>
      <c r="G23" s="63">
        <v>8090</v>
      </c>
      <c r="H23" s="63">
        <v>6342</v>
      </c>
      <c r="I23" s="187">
        <v>0.43944013303769403</v>
      </c>
      <c r="J23" s="581">
        <v>2.1817058096415329</v>
      </c>
    </row>
    <row r="24" spans="1:10" ht="15.75" thickBot="1">
      <c r="A24" s="582"/>
      <c r="B24" s="583" t="s">
        <v>686</v>
      </c>
      <c r="C24" s="584">
        <f>(C23-C22)/C22</f>
        <v>0.16593957020520278</v>
      </c>
      <c r="D24" s="584">
        <f t="shared" ref="D24" si="3">(D23-D22)/D22</f>
        <v>0.18221678392984603</v>
      </c>
      <c r="E24" s="584">
        <f t="shared" ref="E24" si="4">(E23-E22)/E22</f>
        <v>0.43972835314091679</v>
      </c>
      <c r="F24" s="584">
        <f t="shared" ref="F24" si="5">(F23-F22)/F22</f>
        <v>4.0363269424823411E-3</v>
      </c>
      <c r="G24" s="584">
        <f t="shared" ref="G24" si="6">(G23-G22)/G22</f>
        <v>-1.3578570546846067E-3</v>
      </c>
      <c r="H24" s="584">
        <f t="shared" ref="H24" si="7">(H23-H22)/H22</f>
        <v>0.48281505728314239</v>
      </c>
      <c r="I24" s="585"/>
      <c r="J24" s="586"/>
    </row>
    <row r="25" spans="1:10">
      <c r="A25" s="127" t="s">
        <v>171</v>
      </c>
      <c r="B25" s="57"/>
      <c r="C25" s="58"/>
      <c r="D25" s="58"/>
      <c r="E25" s="58"/>
      <c r="F25" s="58"/>
      <c r="G25" s="58"/>
      <c r="H25" s="58"/>
      <c r="I25" s="56"/>
      <c r="J25" s="59"/>
    </row>
    <row r="28" spans="1:10">
      <c r="A28" s="73" t="s">
        <v>208</v>
      </c>
    </row>
  </sheetData>
  <mergeCells count="10">
    <mergeCell ref="A12:H12"/>
    <mergeCell ref="A15:J15"/>
    <mergeCell ref="C16:I16"/>
    <mergeCell ref="A2:H3"/>
    <mergeCell ref="A4:A5"/>
    <mergeCell ref="C4:C5"/>
    <mergeCell ref="D4:D5"/>
    <mergeCell ref="E4:E5"/>
    <mergeCell ref="F4:F5"/>
    <mergeCell ref="G4:H4"/>
  </mergeCells>
  <hyperlinks>
    <hyperlink ref="A12" r:id="rId1" display="State of California, Department of Finance, E-4 Population Estimates for Cities, Counties, and the State, 2011-2013, with 2010 Census Benchmark. Sacramento, California, May 2013."/>
    <hyperlink ref="A25" r:id="rId2"/>
  </hyperlinks>
  <pageMargins left="0.7" right="0.7" top="0.75" bottom="0.75" header="0.3" footer="0.3"/>
  <pageSetup scale="59" orientation="portrait" horizontalDpi="300" verticalDpi="300" r:id="rId3"/>
  <headerFooter>
    <oddHeader>&amp;LPlumas County and Cities - 
5th Housing Element Data Package&amp;CHCD/Housing Policy&amp;R&amp;D</oddHeader>
    <oddFooter>&amp;L&amp;A&amp;C&amp;"-,Bold"HCD&amp;RPage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zoomScaleNormal="100" workbookViewId="0">
      <selection activeCell="A12" sqref="A12:H12"/>
    </sheetView>
  </sheetViews>
  <sheetFormatPr defaultRowHeight="15"/>
  <cols>
    <col min="1" max="1" width="23.5703125" style="73" customWidth="1"/>
    <col min="2" max="2" width="28.5703125" style="73" customWidth="1"/>
    <col min="3" max="3" width="24.28515625" style="73" customWidth="1"/>
    <col min="4" max="4" width="21.140625" style="73" customWidth="1"/>
    <col min="5" max="6" width="9.140625" style="73"/>
    <col min="7" max="7" width="18.140625" style="73" customWidth="1"/>
    <col min="8" max="16384" width="9.140625" style="73"/>
  </cols>
  <sheetData>
    <row r="1" spans="1:8">
      <c r="A1" s="51" t="s">
        <v>154</v>
      </c>
    </row>
    <row r="2" spans="1:8">
      <c r="A2" s="730"/>
      <c r="B2" s="730"/>
      <c r="C2" s="730"/>
      <c r="D2" s="730"/>
      <c r="E2" s="730"/>
    </row>
    <row r="3" spans="1:8" ht="15.75">
      <c r="A3" s="729" t="s">
        <v>500</v>
      </c>
      <c r="B3" s="729"/>
      <c r="C3" s="729"/>
      <c r="D3" s="729"/>
      <c r="E3" s="729"/>
    </row>
    <row r="4" spans="1:8" ht="39.75" customHeight="1" thickBot="1">
      <c r="A4" s="731" t="s">
        <v>683</v>
      </c>
      <c r="B4" s="732"/>
      <c r="C4" s="732"/>
      <c r="D4" s="732"/>
      <c r="E4" s="732"/>
    </row>
    <row r="5" spans="1:8">
      <c r="A5" s="522"/>
      <c r="B5" s="523"/>
      <c r="C5" s="523"/>
      <c r="D5" s="523"/>
      <c r="E5" s="523"/>
    </row>
    <row r="6" spans="1:8" ht="30.75" thickBot="1">
      <c r="A6" s="524" t="s">
        <v>26</v>
      </c>
      <c r="B6" s="525" t="s">
        <v>503</v>
      </c>
      <c r="C6" s="525" t="s">
        <v>590</v>
      </c>
      <c r="D6" s="525" t="s">
        <v>202</v>
      </c>
      <c r="E6" s="525" t="s">
        <v>502</v>
      </c>
    </row>
    <row r="7" spans="1:8" ht="35.25" customHeight="1" thickBot="1">
      <c r="A7" s="12" t="s">
        <v>201</v>
      </c>
      <c r="B7" s="481">
        <v>80</v>
      </c>
      <c r="C7" s="481">
        <v>72</v>
      </c>
      <c r="D7" s="481">
        <v>28</v>
      </c>
      <c r="E7" s="481">
        <v>108</v>
      </c>
      <c r="H7" s="486"/>
    </row>
    <row r="8" spans="1:8" ht="29.25" customHeight="1" thickBot="1">
      <c r="A8" s="12" t="s">
        <v>506</v>
      </c>
      <c r="B8" s="481">
        <v>84</v>
      </c>
      <c r="C8" s="481">
        <v>156</v>
      </c>
      <c r="D8" s="481">
        <v>0</v>
      </c>
      <c r="E8" s="481">
        <v>42</v>
      </c>
      <c r="H8" s="487"/>
    </row>
    <row r="9" spans="1:8" ht="30" customHeight="1" thickBot="1">
      <c r="A9" s="726" t="s">
        <v>27</v>
      </c>
      <c r="B9" s="727"/>
      <c r="C9" s="727"/>
      <c r="D9" s="727"/>
      <c r="E9" s="728"/>
    </row>
    <row r="10" spans="1:8">
      <c r="A10" s="480" t="s">
        <v>495</v>
      </c>
    </row>
    <row r="11" spans="1:8" ht="15.75" thickBot="1">
      <c r="A11" s="51" t="s">
        <v>501</v>
      </c>
    </row>
    <row r="12" spans="1:8" ht="15.75" customHeight="1">
      <c r="A12" s="672" t="s">
        <v>500</v>
      </c>
      <c r="B12" s="673"/>
      <c r="C12" s="673"/>
      <c r="D12" s="673"/>
      <c r="E12" s="673"/>
      <c r="F12" s="673"/>
      <c r="G12" s="674"/>
    </row>
    <row r="13" spans="1:8">
      <c r="A13" s="733"/>
      <c r="B13" s="734"/>
      <c r="C13" s="734"/>
      <c r="D13" s="734"/>
      <c r="E13" s="734"/>
      <c r="F13" s="734"/>
      <c r="G13" s="735"/>
    </row>
    <row r="14" spans="1:8" ht="24" customHeight="1" thickBot="1">
      <c r="A14" s="731" t="s">
        <v>684</v>
      </c>
      <c r="B14" s="732"/>
      <c r="C14" s="732"/>
      <c r="D14" s="732"/>
      <c r="E14" s="732"/>
      <c r="F14" s="732"/>
      <c r="G14" s="736"/>
    </row>
    <row r="15" spans="1:8" ht="15.75" thickBot="1">
      <c r="A15" s="724"/>
      <c r="B15" s="693" t="s">
        <v>28</v>
      </c>
      <c r="C15" s="694"/>
      <c r="D15" s="693" t="s">
        <v>499</v>
      </c>
      <c r="E15" s="694"/>
      <c r="F15" s="724">
        <v>2010</v>
      </c>
      <c r="G15" s="724">
        <v>2011</v>
      </c>
    </row>
    <row r="16" spans="1:8" ht="15.75" thickBot="1">
      <c r="A16" s="725"/>
      <c r="B16" s="405">
        <v>2010</v>
      </c>
      <c r="C16" s="405">
        <v>2011</v>
      </c>
      <c r="D16" s="405">
        <v>2010</v>
      </c>
      <c r="E16" s="405">
        <v>2011</v>
      </c>
      <c r="F16" s="725"/>
      <c r="G16" s="725"/>
    </row>
    <row r="17" spans="1:25" ht="15.75" thickBot="1">
      <c r="A17" s="12" t="s">
        <v>29</v>
      </c>
      <c r="B17" s="502">
        <v>145</v>
      </c>
      <c r="C17" s="520">
        <v>200</v>
      </c>
      <c r="D17" s="502">
        <v>52</v>
      </c>
      <c r="E17" s="502">
        <v>122</v>
      </c>
      <c r="F17" s="712"/>
      <c r="G17" s="713"/>
    </row>
    <row r="18" spans="1:25" ht="15.75" thickBot="1">
      <c r="A18" s="12" t="s">
        <v>30</v>
      </c>
      <c r="B18" s="502">
        <v>37</v>
      </c>
      <c r="C18" s="502">
        <v>93</v>
      </c>
      <c r="D18" s="502">
        <v>37</v>
      </c>
      <c r="E18" s="502">
        <v>90</v>
      </c>
      <c r="F18" s="714"/>
      <c r="G18" s="715"/>
    </row>
    <row r="19" spans="1:25" ht="15.75" thickBot="1">
      <c r="A19" s="12" t="s">
        <v>31</v>
      </c>
      <c r="B19" s="502">
        <v>108</v>
      </c>
      <c r="C19" s="502">
        <v>107</v>
      </c>
      <c r="D19" s="502">
        <v>15</v>
      </c>
      <c r="E19" s="73">
        <v>32</v>
      </c>
      <c r="F19" s="716"/>
      <c r="G19" s="717"/>
    </row>
    <row r="20" spans="1:25" ht="15.75" customHeight="1" thickBot="1">
      <c r="A20" s="718" t="s">
        <v>498</v>
      </c>
      <c r="B20" s="719"/>
      <c r="C20" s="719"/>
      <c r="D20" s="719"/>
      <c r="E20" s="720"/>
      <c r="F20" s="502">
        <v>40</v>
      </c>
      <c r="G20" s="502">
        <v>94</v>
      </c>
    </row>
    <row r="21" spans="1:25" ht="15.75" customHeight="1" thickBot="1">
      <c r="A21" s="718" t="s">
        <v>497</v>
      </c>
      <c r="B21" s="719"/>
      <c r="C21" s="719"/>
      <c r="D21" s="719"/>
      <c r="E21" s="720"/>
      <c r="F21" s="502">
        <v>0</v>
      </c>
      <c r="G21" s="502">
        <v>33</v>
      </c>
    </row>
    <row r="22" spans="1:25" ht="15.75" customHeight="1" thickBot="1">
      <c r="A22" s="718" t="s">
        <v>496</v>
      </c>
      <c r="B22" s="719"/>
      <c r="C22" s="719"/>
      <c r="D22" s="719"/>
      <c r="E22" s="720"/>
      <c r="F22" s="502">
        <v>40</v>
      </c>
      <c r="G22" s="521">
        <v>61</v>
      </c>
    </row>
    <row r="23" spans="1:25" ht="15.75" customHeight="1" thickBot="1">
      <c r="A23" s="721" t="s">
        <v>27</v>
      </c>
      <c r="B23" s="722"/>
      <c r="C23" s="722"/>
      <c r="D23" s="722"/>
      <c r="E23" s="722"/>
      <c r="F23" s="722"/>
      <c r="G23" s="723"/>
    </row>
    <row r="24" spans="1:25">
      <c r="A24" s="480" t="s">
        <v>495</v>
      </c>
      <c r="B24" s="171"/>
      <c r="C24" s="402"/>
    </row>
    <row r="25" spans="1:25">
      <c r="A25" s="171"/>
      <c r="B25" s="171"/>
      <c r="C25" s="402"/>
    </row>
    <row r="26" spans="1:25">
      <c r="A26" s="402"/>
      <c r="B26" s="402"/>
      <c r="C26" s="402"/>
    </row>
    <row r="27" spans="1:25">
      <c r="A27" s="73" t="s">
        <v>681</v>
      </c>
    </row>
    <row r="28" spans="1:25" s="561" customFormat="1" ht="51.75" customHeight="1">
      <c r="A28" s="562" t="s">
        <v>658</v>
      </c>
      <c r="B28" s="562" t="s">
        <v>680</v>
      </c>
      <c r="C28" s="562"/>
      <c r="D28" s="562" t="s">
        <v>659</v>
      </c>
      <c r="E28" s="562" t="s">
        <v>660</v>
      </c>
      <c r="F28" s="562" t="s">
        <v>0</v>
      </c>
      <c r="G28" s="562" t="s">
        <v>661</v>
      </c>
      <c r="H28" s="562" t="s">
        <v>662</v>
      </c>
      <c r="I28" s="562" t="s">
        <v>663</v>
      </c>
      <c r="J28" s="562" t="s">
        <v>664</v>
      </c>
      <c r="K28" s="562" t="s">
        <v>665</v>
      </c>
      <c r="L28" s="562" t="s">
        <v>666</v>
      </c>
      <c r="M28" s="562" t="s">
        <v>667</v>
      </c>
      <c r="N28" s="562" t="s">
        <v>668</v>
      </c>
      <c r="O28" s="562" t="s">
        <v>669</v>
      </c>
      <c r="P28" s="562" t="s">
        <v>670</v>
      </c>
      <c r="Q28" s="562" t="s">
        <v>671</v>
      </c>
      <c r="R28" s="562" t="s">
        <v>672</v>
      </c>
      <c r="S28" s="562" t="s">
        <v>673</v>
      </c>
      <c r="T28" s="562" t="s">
        <v>674</v>
      </c>
      <c r="U28" s="562" t="s">
        <v>675</v>
      </c>
      <c r="V28" s="562" t="s">
        <v>676</v>
      </c>
      <c r="W28" s="562" t="s">
        <v>677</v>
      </c>
      <c r="X28" s="562" t="s">
        <v>678</v>
      </c>
      <c r="Y28" s="562" t="s">
        <v>679</v>
      </c>
    </row>
    <row r="29" spans="1:25">
      <c r="A29" s="563">
        <v>117394</v>
      </c>
      <c r="B29" s="564" t="s">
        <v>643</v>
      </c>
      <c r="C29" s="545"/>
      <c r="D29" s="564">
        <v>1450</v>
      </c>
      <c r="E29" s="564" t="s">
        <v>644</v>
      </c>
      <c r="F29" s="564">
        <v>2012</v>
      </c>
      <c r="G29" s="564" t="s">
        <v>645</v>
      </c>
      <c r="H29" s="564" t="s">
        <v>646</v>
      </c>
      <c r="I29" s="564" t="s">
        <v>647</v>
      </c>
      <c r="J29" s="564" t="s">
        <v>648</v>
      </c>
      <c r="K29" s="565" t="s">
        <v>649</v>
      </c>
      <c r="L29" s="564" t="s">
        <v>650</v>
      </c>
      <c r="M29" s="564" t="s">
        <v>651</v>
      </c>
      <c r="N29" s="564" t="s">
        <v>652</v>
      </c>
      <c r="O29" s="564" t="b">
        <v>0</v>
      </c>
      <c r="P29" s="564">
        <v>2</v>
      </c>
      <c r="Q29" s="564">
        <v>2</v>
      </c>
      <c r="R29" s="564"/>
      <c r="S29" s="564"/>
      <c r="T29" s="564">
        <v>2</v>
      </c>
      <c r="U29" s="564"/>
      <c r="V29" s="564">
        <v>2</v>
      </c>
      <c r="W29" s="564"/>
      <c r="X29" s="564">
        <v>2</v>
      </c>
      <c r="Y29" s="566">
        <v>2</v>
      </c>
    </row>
    <row r="30" spans="1:25">
      <c r="A30" s="567">
        <v>114260</v>
      </c>
      <c r="B30" s="559" t="s">
        <v>643</v>
      </c>
      <c r="C30" s="146"/>
      <c r="D30" s="559">
        <v>1450</v>
      </c>
      <c r="E30" s="559" t="s">
        <v>644</v>
      </c>
      <c r="F30" s="559">
        <v>2012</v>
      </c>
      <c r="G30" s="559" t="s">
        <v>645</v>
      </c>
      <c r="H30" s="559" t="s">
        <v>653</v>
      </c>
      <c r="I30" s="559" t="s">
        <v>647</v>
      </c>
      <c r="J30" s="559" t="s">
        <v>648</v>
      </c>
      <c r="K30" s="560" t="s">
        <v>649</v>
      </c>
      <c r="L30" s="559" t="s">
        <v>650</v>
      </c>
      <c r="M30" s="559" t="s">
        <v>654</v>
      </c>
      <c r="N30" s="559" t="s">
        <v>652</v>
      </c>
      <c r="O30" s="559" t="b">
        <v>0</v>
      </c>
      <c r="P30" s="559"/>
      <c r="Q30" s="559"/>
      <c r="R30" s="559">
        <v>1</v>
      </c>
      <c r="S30" s="559"/>
      <c r="T30" s="559">
        <v>1</v>
      </c>
      <c r="U30" s="559"/>
      <c r="V30" s="559"/>
      <c r="W30" s="559"/>
      <c r="X30" s="559">
        <v>1</v>
      </c>
      <c r="Y30" s="568">
        <v>1</v>
      </c>
    </row>
    <row r="31" spans="1:25">
      <c r="A31" s="569">
        <v>111467</v>
      </c>
      <c r="B31" s="570" t="s">
        <v>643</v>
      </c>
      <c r="C31" s="571"/>
      <c r="D31" s="570">
        <v>1450</v>
      </c>
      <c r="E31" s="570" t="s">
        <v>644</v>
      </c>
      <c r="F31" s="570">
        <v>2012</v>
      </c>
      <c r="G31" s="570" t="s">
        <v>645</v>
      </c>
      <c r="H31" s="570" t="s">
        <v>655</v>
      </c>
      <c r="I31" s="570" t="s">
        <v>656</v>
      </c>
      <c r="J31" s="570" t="s">
        <v>657</v>
      </c>
      <c r="K31" s="572" t="s">
        <v>649</v>
      </c>
      <c r="L31" s="570" t="s">
        <v>650</v>
      </c>
      <c r="M31" s="570" t="s">
        <v>651</v>
      </c>
      <c r="N31" s="570" t="s">
        <v>652</v>
      </c>
      <c r="O31" s="570" t="b">
        <v>0</v>
      </c>
      <c r="P31" s="570">
        <v>41</v>
      </c>
      <c r="Q31" s="570">
        <v>9</v>
      </c>
      <c r="R31" s="570">
        <v>1</v>
      </c>
      <c r="S31" s="570"/>
      <c r="T31" s="570">
        <v>42</v>
      </c>
      <c r="U31" s="570"/>
      <c r="V31" s="570">
        <v>0</v>
      </c>
      <c r="W31" s="570">
        <v>0</v>
      </c>
      <c r="X31" s="570">
        <v>15</v>
      </c>
      <c r="Y31" s="573">
        <v>42</v>
      </c>
    </row>
    <row r="32" spans="1:25">
      <c r="A32" s="73" t="s">
        <v>682</v>
      </c>
    </row>
  </sheetData>
  <mergeCells count="17">
    <mergeCell ref="G15:G16"/>
    <mergeCell ref="F15:F16"/>
    <mergeCell ref="A9:E9"/>
    <mergeCell ref="A3:E3"/>
    <mergeCell ref="A2:E2"/>
    <mergeCell ref="A4:E4"/>
    <mergeCell ref="A12:G12"/>
    <mergeCell ref="A13:G13"/>
    <mergeCell ref="A14:G14"/>
    <mergeCell ref="A15:A16"/>
    <mergeCell ref="B15:C15"/>
    <mergeCell ref="D15:E15"/>
    <mergeCell ref="F17:G19"/>
    <mergeCell ref="A20:E20"/>
    <mergeCell ref="A21:E21"/>
    <mergeCell ref="A22:E22"/>
    <mergeCell ref="A23:G23"/>
  </mergeCells>
  <hyperlinks>
    <hyperlink ref="A9" r:id="rId1" display="http://www.hudhre.info/"/>
    <hyperlink ref="A23" r:id="rId2" display="http://www.hudhre.info/"/>
    <hyperlink ref="A10" r:id="rId3" display="https://www.onecpd.info/reports/CoC_HIC_State_CA_2012.pdf"/>
    <hyperlink ref="A24" r:id="rId4" display="https://www.onecpd.info/reports/CoC_HIC_State_CA_2012.pdf"/>
  </hyperlinks>
  <pageMargins left="0.7" right="0.7" top="0.75" bottom="0.75" header="0.3" footer="0.3"/>
  <pageSetup scale="61" orientation="landscape" r:id="rId5"/>
  <headerFooter>
    <oddHeader>&amp;LPlumas County and Cities - 
5th Housing Element Data Package&amp;CHCD/Housing Policy&amp;R&amp;D</oddHeader>
    <oddFooter>&amp;L&amp;A&amp;C&amp;"-,Bold"HCD&amp;RPage &amp;P</oddFooter>
  </headerFooter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opLeftCell="E1" zoomScaleNormal="100" workbookViewId="0">
      <selection activeCell="A12" sqref="A12:H12"/>
    </sheetView>
  </sheetViews>
  <sheetFormatPr defaultColWidth="21.85546875" defaultRowHeight="15"/>
  <cols>
    <col min="1" max="1" width="45" style="73" customWidth="1"/>
    <col min="2" max="2" width="19.28515625" style="73" customWidth="1"/>
    <col min="3" max="3" width="18.7109375" style="73" customWidth="1"/>
    <col min="4" max="4" width="27.140625" style="73" customWidth="1"/>
    <col min="5" max="5" width="16.7109375" style="73" customWidth="1"/>
    <col min="6" max="6" width="15.7109375" style="73" customWidth="1"/>
    <col min="7" max="7" width="15.85546875" style="73" customWidth="1"/>
    <col min="8" max="8" width="14.42578125" style="73" customWidth="1"/>
    <col min="9" max="9" width="16.85546875" style="73" customWidth="1"/>
    <col min="10" max="10" width="12.42578125" style="73" customWidth="1"/>
    <col min="11" max="11" width="17.28515625" style="73" customWidth="1"/>
    <col min="12" max="12" width="14.28515625" style="73" customWidth="1"/>
    <col min="13" max="13" width="14" style="73" customWidth="1"/>
    <col min="14" max="14" width="14.85546875" style="73" customWidth="1"/>
    <col min="15" max="16384" width="21.85546875" style="73"/>
  </cols>
  <sheetData>
    <row r="1" spans="1:24" ht="19.5" thickBot="1">
      <c r="A1" s="392" t="s">
        <v>350</v>
      </c>
    </row>
    <row r="2" spans="1:24" s="171" customFormat="1" ht="44.25" customHeight="1" thickBot="1">
      <c r="A2" s="393" t="s">
        <v>351</v>
      </c>
      <c r="B2" s="394" t="s">
        <v>352</v>
      </c>
      <c r="C2" s="394" t="s">
        <v>317</v>
      </c>
      <c r="D2" s="394" t="s">
        <v>353</v>
      </c>
      <c r="E2" s="394" t="s">
        <v>354</v>
      </c>
      <c r="F2" s="394" t="s">
        <v>355</v>
      </c>
      <c r="G2" s="394" t="s">
        <v>356</v>
      </c>
      <c r="H2" s="394" t="s">
        <v>357</v>
      </c>
      <c r="I2" s="394" t="s">
        <v>358</v>
      </c>
      <c r="J2" s="394" t="s">
        <v>359</v>
      </c>
      <c r="K2" s="394" t="s">
        <v>360</v>
      </c>
      <c r="L2" s="394" t="s">
        <v>361</v>
      </c>
      <c r="M2" s="394" t="s">
        <v>362</v>
      </c>
      <c r="N2" s="394" t="s">
        <v>363</v>
      </c>
      <c r="O2" s="394" t="s">
        <v>364</v>
      </c>
      <c r="P2" s="394" t="s">
        <v>365</v>
      </c>
      <c r="Q2" s="394" t="s">
        <v>366</v>
      </c>
      <c r="R2" s="395" t="s">
        <v>367</v>
      </c>
    </row>
    <row r="3" spans="1:24">
      <c r="A3" s="538" t="s">
        <v>404</v>
      </c>
      <c r="B3" s="539" t="s">
        <v>402</v>
      </c>
      <c r="C3" s="539" t="s">
        <v>593</v>
      </c>
      <c r="D3" s="539" t="s">
        <v>403</v>
      </c>
      <c r="E3" s="539" t="s">
        <v>405</v>
      </c>
      <c r="F3" s="539" t="s">
        <v>369</v>
      </c>
      <c r="G3" s="539">
        <v>800002662</v>
      </c>
      <c r="H3" s="540" t="s">
        <v>158</v>
      </c>
      <c r="I3" s="540">
        <v>47</v>
      </c>
      <c r="J3" s="540">
        <v>48</v>
      </c>
      <c r="K3" s="541">
        <v>45169</v>
      </c>
      <c r="L3" s="539" t="s">
        <v>373</v>
      </c>
      <c r="M3" s="542"/>
      <c r="N3" s="542"/>
      <c r="O3" s="539" t="s">
        <v>370</v>
      </c>
      <c r="P3" s="542"/>
      <c r="Q3" s="542"/>
      <c r="R3" s="543"/>
      <c r="S3" s="544"/>
      <c r="T3" s="544" t="s">
        <v>594</v>
      </c>
      <c r="U3" s="544" t="s">
        <v>595</v>
      </c>
      <c r="V3" s="544" t="s">
        <v>596</v>
      </c>
      <c r="W3" s="544" t="s">
        <v>597</v>
      </c>
      <c r="X3" s="544" t="s">
        <v>598</v>
      </c>
    </row>
    <row r="4" spans="1:24" ht="15.75" thickBot="1">
      <c r="A4" s="737" t="s">
        <v>33</v>
      </c>
      <c r="B4" s="738"/>
      <c r="C4" s="738"/>
      <c r="D4" s="738"/>
      <c r="E4" s="738"/>
      <c r="F4" s="738"/>
      <c r="G4" s="738"/>
      <c r="H4" s="738"/>
      <c r="I4" s="738"/>
      <c r="J4" s="739"/>
    </row>
    <row r="6" spans="1:24" ht="19.5" thickBot="1">
      <c r="A6" s="740" t="s">
        <v>374</v>
      </c>
      <c r="B6" s="740"/>
    </row>
    <row r="7" spans="1:24" s="171" customFormat="1" ht="45">
      <c r="A7" s="399" t="s">
        <v>32</v>
      </c>
      <c r="B7" s="400" t="s">
        <v>379</v>
      </c>
      <c r="C7" s="400" t="s">
        <v>375</v>
      </c>
      <c r="D7" s="400" t="s">
        <v>376</v>
      </c>
      <c r="E7" s="400" t="s">
        <v>377</v>
      </c>
      <c r="F7" s="400" t="s">
        <v>378</v>
      </c>
      <c r="G7" s="400" t="s">
        <v>385</v>
      </c>
      <c r="H7" s="400" t="s">
        <v>386</v>
      </c>
      <c r="I7" s="400" t="s">
        <v>381</v>
      </c>
      <c r="J7" s="400" t="s">
        <v>382</v>
      </c>
      <c r="K7" s="400" t="s">
        <v>384</v>
      </c>
      <c r="L7" s="400" t="s">
        <v>383</v>
      </c>
      <c r="M7" s="400" t="s">
        <v>380</v>
      </c>
    </row>
    <row r="8" spans="1:24">
      <c r="A8" s="28" t="s">
        <v>599</v>
      </c>
      <c r="B8" s="28">
        <v>32840</v>
      </c>
      <c r="C8" s="28" t="s">
        <v>600</v>
      </c>
      <c r="D8" s="28" t="s">
        <v>210</v>
      </c>
      <c r="E8" s="28" t="s">
        <v>404</v>
      </c>
      <c r="F8" s="28" t="s">
        <v>408</v>
      </c>
      <c r="G8" s="28" t="s">
        <v>389</v>
      </c>
      <c r="H8" s="28"/>
      <c r="I8" s="545">
        <v>25</v>
      </c>
      <c r="J8" s="28">
        <v>25</v>
      </c>
      <c r="K8" s="28" t="s">
        <v>388</v>
      </c>
      <c r="L8" s="28">
        <v>38319</v>
      </c>
      <c r="M8" s="28" t="s">
        <v>387</v>
      </c>
    </row>
    <row r="9" spans="1:24">
      <c r="A9" s="28" t="s">
        <v>409</v>
      </c>
      <c r="B9" s="28">
        <v>36433</v>
      </c>
      <c r="C9" s="28" t="s">
        <v>601</v>
      </c>
      <c r="D9" s="28" t="s">
        <v>210</v>
      </c>
      <c r="E9" s="28" t="s">
        <v>404</v>
      </c>
      <c r="F9" s="28" t="s">
        <v>602</v>
      </c>
      <c r="G9" s="28" t="s">
        <v>391</v>
      </c>
      <c r="H9" s="28" t="s">
        <v>392</v>
      </c>
      <c r="I9" s="28">
        <v>46</v>
      </c>
      <c r="J9" s="28">
        <v>51</v>
      </c>
      <c r="K9" s="28" t="s">
        <v>390</v>
      </c>
      <c r="L9" s="28">
        <v>41912</v>
      </c>
      <c r="M9" s="28" t="s">
        <v>603</v>
      </c>
    </row>
    <row r="10" spans="1:24" ht="15.75" thickBot="1">
      <c r="A10" s="737" t="s">
        <v>33</v>
      </c>
      <c r="B10" s="738"/>
      <c r="C10" s="738"/>
      <c r="D10" s="738"/>
      <c r="E10" s="738"/>
      <c r="F10" s="738"/>
      <c r="G10" s="738"/>
      <c r="H10" s="738"/>
      <c r="I10" s="738"/>
      <c r="J10" s="739"/>
    </row>
    <row r="11" spans="1:24">
      <c r="A11" s="546"/>
      <c r="B11" s="546"/>
      <c r="C11" s="546"/>
      <c r="D11" s="546"/>
      <c r="E11" s="546"/>
      <c r="F11" s="546"/>
      <c r="G11" s="546"/>
      <c r="H11" s="546"/>
      <c r="I11" s="546"/>
      <c r="J11" s="546"/>
    </row>
    <row r="12" spans="1:24" ht="19.5" thickBot="1">
      <c r="A12" s="741" t="s">
        <v>637</v>
      </c>
      <c r="B12" s="741"/>
      <c r="C12" s="546"/>
      <c r="D12" s="546"/>
      <c r="E12" s="546"/>
      <c r="F12" s="546"/>
      <c r="G12" s="546"/>
      <c r="H12" s="546"/>
      <c r="I12" s="546"/>
      <c r="J12" s="546"/>
    </row>
    <row r="13" spans="1:24" ht="60">
      <c r="A13" s="399" t="s">
        <v>626</v>
      </c>
      <c r="B13" s="400" t="s">
        <v>627</v>
      </c>
      <c r="C13" s="400" t="s">
        <v>628</v>
      </c>
      <c r="D13" s="400" t="s">
        <v>317</v>
      </c>
      <c r="E13" s="400" t="s">
        <v>629</v>
      </c>
      <c r="F13" s="400" t="s">
        <v>630</v>
      </c>
      <c r="G13" s="400" t="s">
        <v>631</v>
      </c>
      <c r="H13" s="400" t="s">
        <v>382</v>
      </c>
      <c r="I13" s="400" t="s">
        <v>632</v>
      </c>
      <c r="J13" s="400" t="s">
        <v>633</v>
      </c>
      <c r="K13" s="400" t="s">
        <v>634</v>
      </c>
    </row>
    <row r="14" spans="1:24">
      <c r="A14" s="396" t="s">
        <v>604</v>
      </c>
      <c r="B14" s="396" t="s">
        <v>605</v>
      </c>
      <c r="C14" s="396" t="s">
        <v>406</v>
      </c>
      <c r="D14" s="396" t="s">
        <v>407</v>
      </c>
      <c r="E14" s="397">
        <v>96020</v>
      </c>
      <c r="F14" s="397">
        <v>15</v>
      </c>
      <c r="G14" s="397">
        <v>0</v>
      </c>
      <c r="H14" s="397">
        <v>16</v>
      </c>
      <c r="I14" s="398">
        <v>33417</v>
      </c>
      <c r="J14" s="396" t="s">
        <v>606</v>
      </c>
      <c r="K14" s="28"/>
    </row>
    <row r="15" spans="1:24">
      <c r="A15" s="396" t="s">
        <v>607</v>
      </c>
      <c r="B15" s="396" t="s">
        <v>608</v>
      </c>
      <c r="C15" s="396" t="s">
        <v>406</v>
      </c>
      <c r="D15" s="396" t="s">
        <v>407</v>
      </c>
      <c r="E15" s="397">
        <v>96020</v>
      </c>
      <c r="F15" s="397">
        <v>9</v>
      </c>
      <c r="G15" s="397">
        <v>0</v>
      </c>
      <c r="H15" s="397">
        <v>17</v>
      </c>
      <c r="I15" s="398">
        <v>31352</v>
      </c>
      <c r="J15" s="396" t="s">
        <v>609</v>
      </c>
      <c r="K15" s="28"/>
    </row>
    <row r="16" spans="1:24">
      <c r="A16" s="396" t="s">
        <v>610</v>
      </c>
      <c r="B16" s="396" t="s">
        <v>611</v>
      </c>
      <c r="C16" s="396" t="s">
        <v>612</v>
      </c>
      <c r="D16" s="396" t="s">
        <v>407</v>
      </c>
      <c r="E16" s="397">
        <v>96122</v>
      </c>
      <c r="F16" s="397">
        <v>36</v>
      </c>
      <c r="G16" s="397">
        <v>0</v>
      </c>
      <c r="H16" s="397">
        <v>41</v>
      </c>
      <c r="I16" s="398">
        <v>31057</v>
      </c>
      <c r="J16" s="396" t="s">
        <v>613</v>
      </c>
      <c r="K16" s="28"/>
    </row>
    <row r="17" spans="1:13">
      <c r="A17" s="396" t="s">
        <v>614</v>
      </c>
      <c r="B17" s="396" t="s">
        <v>615</v>
      </c>
      <c r="C17" s="396" t="s">
        <v>612</v>
      </c>
      <c r="D17" s="396" t="s">
        <v>407</v>
      </c>
      <c r="E17" s="397">
        <v>96122</v>
      </c>
      <c r="F17" s="397">
        <v>47</v>
      </c>
      <c r="G17" s="397">
        <v>0</v>
      </c>
      <c r="H17" s="397">
        <v>50</v>
      </c>
      <c r="I17" s="398">
        <v>29287</v>
      </c>
      <c r="J17" s="396" t="s">
        <v>616</v>
      </c>
      <c r="K17" s="396" t="s">
        <v>635</v>
      </c>
    </row>
    <row r="18" spans="1:13">
      <c r="A18" s="396" t="s">
        <v>617</v>
      </c>
      <c r="B18" s="396" t="s">
        <v>618</v>
      </c>
      <c r="C18" s="396" t="s">
        <v>612</v>
      </c>
      <c r="D18" s="396" t="s">
        <v>407</v>
      </c>
      <c r="E18" s="397">
        <v>96122</v>
      </c>
      <c r="F18" s="397">
        <v>24</v>
      </c>
      <c r="G18" s="397">
        <v>0</v>
      </c>
      <c r="H18" s="397">
        <v>25</v>
      </c>
      <c r="I18" s="398">
        <v>32847</v>
      </c>
      <c r="J18" s="396" t="s">
        <v>619</v>
      </c>
      <c r="K18" s="396" t="s">
        <v>636</v>
      </c>
    </row>
    <row r="19" spans="1:13">
      <c r="A19" s="396" t="s">
        <v>620</v>
      </c>
      <c r="B19" s="396" t="s">
        <v>621</v>
      </c>
      <c r="C19" s="396" t="s">
        <v>403</v>
      </c>
      <c r="D19" s="396" t="s">
        <v>407</v>
      </c>
      <c r="E19" s="397">
        <v>95971</v>
      </c>
      <c r="F19" s="397">
        <v>45</v>
      </c>
      <c r="G19" s="397">
        <v>0</v>
      </c>
      <c r="H19" s="397">
        <v>46</v>
      </c>
      <c r="I19" s="398">
        <v>29544</v>
      </c>
      <c r="J19" s="396" t="s">
        <v>622</v>
      </c>
      <c r="K19" s="28"/>
    </row>
    <row r="20" spans="1:13">
      <c r="A20" s="396" t="s">
        <v>623</v>
      </c>
      <c r="B20" s="396" t="s">
        <v>624</v>
      </c>
      <c r="C20" s="396" t="s">
        <v>403</v>
      </c>
      <c r="D20" s="396" t="s">
        <v>407</v>
      </c>
      <c r="E20" s="397">
        <v>95971</v>
      </c>
      <c r="F20" s="397">
        <v>0</v>
      </c>
      <c r="G20" s="397">
        <v>0</v>
      </c>
      <c r="H20" s="397">
        <v>34</v>
      </c>
      <c r="I20" s="398">
        <v>31454</v>
      </c>
      <c r="J20" s="396" t="s">
        <v>625</v>
      </c>
      <c r="K20" s="28"/>
    </row>
    <row r="22" spans="1:13">
      <c r="A22" s="51" t="s">
        <v>393</v>
      </c>
      <c r="B22" s="51" t="s">
        <v>394</v>
      </c>
      <c r="K22" s="73" t="s">
        <v>388</v>
      </c>
      <c r="L22" s="73">
        <v>38319</v>
      </c>
      <c r="M22" s="73" t="s">
        <v>387</v>
      </c>
    </row>
    <row r="23" spans="1:13">
      <c r="A23" s="401" t="s">
        <v>368</v>
      </c>
      <c r="B23" s="73" t="s">
        <v>395</v>
      </c>
      <c r="K23" s="73" t="s">
        <v>390</v>
      </c>
      <c r="L23" s="73">
        <v>41912</v>
      </c>
      <c r="M23" s="73" t="s">
        <v>603</v>
      </c>
    </row>
    <row r="24" spans="1:13">
      <c r="A24" s="401" t="s">
        <v>371</v>
      </c>
      <c r="B24" s="73" t="s">
        <v>396</v>
      </c>
    </row>
    <row r="25" spans="1:13">
      <c r="A25" s="401" t="s">
        <v>397</v>
      </c>
      <c r="B25" s="73" t="s">
        <v>398</v>
      </c>
    </row>
    <row r="26" spans="1:13">
      <c r="A26" s="401" t="s">
        <v>372</v>
      </c>
      <c r="B26" s="73" t="s">
        <v>399</v>
      </c>
    </row>
    <row r="27" spans="1:13">
      <c r="A27" s="401" t="s">
        <v>400</v>
      </c>
      <c r="B27" s="73" t="s">
        <v>401</v>
      </c>
    </row>
  </sheetData>
  <mergeCells count="4">
    <mergeCell ref="A4:J4"/>
    <mergeCell ref="A10:J10"/>
    <mergeCell ref="A6:B6"/>
    <mergeCell ref="A12:B12"/>
  </mergeCells>
  <hyperlinks>
    <hyperlink ref="A4" r:id="rId1" display="http://www.chpc.net/preservation/MappingWidget.html"/>
    <hyperlink ref="A10" r:id="rId2" display="http://www.chpc.net/preservation/MappingWidget.html"/>
  </hyperlinks>
  <pageMargins left="0.7" right="0.7" top="0.75" bottom="0.75" header="0.3" footer="0.3"/>
  <pageSetup scale="61" pageOrder="overThenDown" orientation="landscape" horizontalDpi="4294967292" verticalDpi="4294967292" r:id="rId3"/>
  <headerFooter>
    <oddHeader>&amp;LPlumas County and Cities - 
5th Housing Element Data Package&amp;CHCD/Housing Policy&amp;R&amp;D</oddHeader>
    <oddFooter>&amp;L&amp;A&amp;C&amp;"-,Bold"HCD&amp;RPage &amp;P</oddFooter>
  </headerFooter>
  <rowBreaks count="1" manualBreakCount="1">
    <brk id="4" max="16383" man="1"/>
  </rowBreaks>
  <colBreaks count="3" manualBreakCount="3">
    <brk id="13" max="3" man="1"/>
    <brk id="19" max="1048575" man="1"/>
    <brk id="24" min="5" max="27" man="1"/>
  </colBreaks>
  <ignoredErrors>
    <ignoredError sqref="E3:F3 F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A12" sqref="A12:H12"/>
    </sheetView>
  </sheetViews>
  <sheetFormatPr defaultRowHeight="15"/>
  <cols>
    <col min="1" max="1" width="26.85546875" style="73" customWidth="1"/>
    <col min="2" max="2" width="14.140625" style="73" customWidth="1"/>
    <col min="3" max="3" width="15.140625" style="73" customWidth="1"/>
    <col min="4" max="4" width="17.85546875" style="73" customWidth="1"/>
    <col min="5" max="5" width="13.140625" style="73" customWidth="1"/>
    <col min="6" max="6" width="13.85546875" style="73" customWidth="1"/>
    <col min="7" max="7" width="11.85546875" style="73" customWidth="1"/>
    <col min="8" max="16384" width="9.140625" style="73"/>
  </cols>
  <sheetData>
    <row r="1" spans="1:7" ht="21.75" customHeight="1" thickBot="1">
      <c r="A1" s="22" t="s">
        <v>342</v>
      </c>
    </row>
    <row r="2" spans="1:7" ht="39" customHeight="1" thickBot="1">
      <c r="A2" s="744" t="s">
        <v>343</v>
      </c>
      <c r="B2" s="745"/>
      <c r="C2" s="746"/>
      <c r="D2" s="746"/>
      <c r="E2" s="746"/>
      <c r="F2" s="746"/>
      <c r="G2" s="747"/>
    </row>
    <row r="3" spans="1:7" ht="15.75">
      <c r="A3" s="379"/>
      <c r="B3" s="748" t="s">
        <v>344</v>
      </c>
      <c r="C3" s="380"/>
      <c r="D3" s="380"/>
      <c r="E3" s="748" t="s">
        <v>345</v>
      </c>
      <c r="F3" s="751"/>
      <c r="G3" s="752"/>
    </row>
    <row r="4" spans="1:7" ht="15.75">
      <c r="A4" s="381" t="s">
        <v>346</v>
      </c>
      <c r="B4" s="749"/>
      <c r="C4" s="382" t="s">
        <v>158</v>
      </c>
      <c r="D4" s="382" t="s">
        <v>159</v>
      </c>
      <c r="E4" s="749"/>
      <c r="F4" s="753" t="s">
        <v>9</v>
      </c>
      <c r="G4" s="754"/>
    </row>
    <row r="5" spans="1:7" ht="16.5" thickBot="1">
      <c r="A5" s="383"/>
      <c r="B5" s="750"/>
      <c r="C5" s="384"/>
      <c r="D5" s="385"/>
      <c r="E5" s="750"/>
      <c r="F5" s="755"/>
      <c r="G5" s="756"/>
    </row>
    <row r="6" spans="1:7" ht="30" customHeight="1" thickBot="1">
      <c r="A6" s="386" t="s">
        <v>210</v>
      </c>
      <c r="B6" s="387">
        <v>3</v>
      </c>
      <c r="C6" s="387">
        <v>2</v>
      </c>
      <c r="D6" s="387">
        <v>3</v>
      </c>
      <c r="E6" s="387">
        <v>5</v>
      </c>
      <c r="F6" s="387"/>
      <c r="G6" s="387">
        <v>13</v>
      </c>
    </row>
    <row r="7" spans="1:7" ht="36" customHeight="1" thickBot="1">
      <c r="A7" s="388" t="s">
        <v>347</v>
      </c>
      <c r="B7" s="389">
        <v>0.23699999999999999</v>
      </c>
      <c r="C7" s="389">
        <v>0.152</v>
      </c>
      <c r="D7" s="389">
        <v>0.19700000000000001</v>
      </c>
      <c r="E7" s="389">
        <v>0.41599999999999998</v>
      </c>
      <c r="F7" s="389">
        <v>1</v>
      </c>
      <c r="G7" s="390">
        <v>0.19</v>
      </c>
    </row>
    <row r="8" spans="1:7" ht="27" customHeight="1" thickBot="1">
      <c r="A8" s="386" t="s">
        <v>107</v>
      </c>
      <c r="B8" s="387">
        <v>12</v>
      </c>
      <c r="C8" s="387">
        <v>8</v>
      </c>
      <c r="D8" s="387">
        <v>12</v>
      </c>
      <c r="E8" s="387">
        <v>25</v>
      </c>
      <c r="F8" s="387"/>
      <c r="G8" s="387">
        <v>57</v>
      </c>
    </row>
    <row r="9" spans="1:7" ht="34.5" customHeight="1" thickBot="1">
      <c r="A9" s="388" t="s">
        <v>347</v>
      </c>
      <c r="B9" s="389">
        <v>0.21099999999999999</v>
      </c>
      <c r="C9" s="389">
        <v>0.14000000000000001</v>
      </c>
      <c r="D9" s="389">
        <v>0.21099999999999999</v>
      </c>
      <c r="E9" s="389">
        <v>0.439</v>
      </c>
      <c r="F9" s="389">
        <v>1</v>
      </c>
      <c r="G9" s="390">
        <v>0.04</v>
      </c>
    </row>
    <row r="10" spans="1:7" ht="27" customHeight="1" thickBot="1">
      <c r="A10" s="391" t="s">
        <v>642</v>
      </c>
      <c r="B10" s="385">
        <v>15</v>
      </c>
      <c r="C10" s="385">
        <v>10</v>
      </c>
      <c r="D10" s="385">
        <v>15</v>
      </c>
      <c r="E10" s="385">
        <v>30</v>
      </c>
      <c r="F10" s="385"/>
      <c r="G10" s="385">
        <v>70</v>
      </c>
    </row>
    <row r="11" spans="1:7" ht="35.25" customHeight="1" thickBot="1">
      <c r="A11" s="388" t="s">
        <v>347</v>
      </c>
      <c r="B11" s="389">
        <v>0.22900000000000001</v>
      </c>
      <c r="C11" s="389">
        <v>0.153</v>
      </c>
      <c r="D11" s="389">
        <v>0.20399999999999999</v>
      </c>
      <c r="E11" s="389">
        <v>0.41399999999999998</v>
      </c>
      <c r="F11" s="389">
        <v>1</v>
      </c>
      <c r="G11" s="390">
        <v>1</v>
      </c>
    </row>
    <row r="12" spans="1:7" ht="35.25" customHeight="1">
      <c r="A12" s="72" t="s">
        <v>348</v>
      </c>
    </row>
    <row r="13" spans="1:7" ht="24.75" customHeight="1">
      <c r="A13" s="742" t="s">
        <v>349</v>
      </c>
      <c r="B13" s="743"/>
      <c r="C13" s="616"/>
      <c r="D13" s="616"/>
      <c r="E13" s="616"/>
      <c r="F13" s="616"/>
      <c r="G13" s="616"/>
    </row>
    <row r="14" spans="1:7" ht="33.75" customHeight="1"/>
    <row r="15" spans="1:7" ht="24.75" customHeight="1"/>
    <row r="16" spans="1:7" ht="34.5" customHeight="1"/>
    <row r="17" ht="24.75" customHeight="1"/>
    <row r="18" ht="27" customHeight="1"/>
    <row r="19" ht="29.25" customHeight="1"/>
    <row r="20" ht="25.5" customHeight="1"/>
    <row r="21" ht="23.25" customHeight="1"/>
    <row r="22" ht="31.5" customHeight="1"/>
    <row r="23" ht="24.75" customHeight="1"/>
    <row r="24" ht="36" customHeight="1"/>
    <row r="25" ht="23.25" customHeight="1"/>
    <row r="27" ht="33" customHeight="1"/>
  </sheetData>
  <mergeCells count="7">
    <mergeCell ref="A13:G13"/>
    <mergeCell ref="A2:G2"/>
    <mergeCell ref="B3:B5"/>
    <mergeCell ref="E3:E5"/>
    <mergeCell ref="F3:G3"/>
    <mergeCell ref="F4:G4"/>
    <mergeCell ref="F5:G5"/>
  </mergeCells>
  <hyperlinks>
    <hyperlink ref="A12" r:id="rId1"/>
  </hyperlinks>
  <pageMargins left="0.7" right="0.7" top="0.75" bottom="0.75" header="0.3" footer="0.3"/>
  <pageSetup scale="61" orientation="portrait" r:id="rId2"/>
  <headerFooter>
    <oddHeader>&amp;LPlumas County and Cities - 
5th Housing Element Data Package&amp;CHCD/Housing Policy&amp;R&amp;D</oddHeader>
    <oddFooter>&amp;L&amp;A&amp;C&amp;"-,Bold"HCD&amp;RPage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workbookViewId="0">
      <selection activeCell="H13" sqref="H13:K13"/>
    </sheetView>
  </sheetViews>
  <sheetFormatPr defaultRowHeight="15"/>
  <cols>
    <col min="8" max="8" width="9.140625" customWidth="1"/>
    <col min="9" max="9" width="10.140625" bestFit="1" customWidth="1"/>
  </cols>
  <sheetData>
    <row r="1" spans="1:30" ht="38.25">
      <c r="A1" s="761" t="s">
        <v>58</v>
      </c>
      <c r="B1" s="761"/>
      <c r="C1" s="762" t="s">
        <v>312</v>
      </c>
      <c r="D1" s="762"/>
      <c r="E1" s="762"/>
      <c r="F1" s="490" t="s">
        <v>507</v>
      </c>
    </row>
    <row r="2" spans="1:30" ht="18.75">
      <c r="A2" s="762" t="s">
        <v>59</v>
      </c>
      <c r="B2" s="762"/>
      <c r="C2" s="762" t="s">
        <v>508</v>
      </c>
      <c r="D2" s="762"/>
      <c r="E2" s="762"/>
      <c r="F2" s="490" t="s">
        <v>509</v>
      </c>
      <c r="H2" s="22" t="s">
        <v>148</v>
      </c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pans="1:30" ht="15.75">
      <c r="A3" s="762" t="s">
        <v>510</v>
      </c>
      <c r="B3" s="762"/>
      <c r="C3" s="762" t="s">
        <v>511</v>
      </c>
      <c r="D3" s="762"/>
      <c r="E3" s="762"/>
      <c r="F3" s="490" t="s">
        <v>512</v>
      </c>
      <c r="H3" s="476"/>
      <c r="I3" s="477"/>
      <c r="J3" s="477"/>
      <c r="K3" s="477"/>
      <c r="L3" s="477"/>
      <c r="M3" s="477"/>
      <c r="N3" s="477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</row>
    <row r="4" spans="1:30" ht="141.75" customHeight="1">
      <c r="A4" s="762" t="s">
        <v>513</v>
      </c>
      <c r="B4" s="762"/>
      <c r="C4" s="762" t="s">
        <v>514</v>
      </c>
      <c r="D4" s="762"/>
      <c r="E4" s="762"/>
      <c r="F4" s="490" t="s">
        <v>515</v>
      </c>
      <c r="H4" s="614" t="s">
        <v>410</v>
      </c>
      <c r="I4" s="615"/>
      <c r="J4" s="615"/>
      <c r="K4" s="615"/>
      <c r="L4" s="615"/>
      <c r="M4" s="615"/>
      <c r="N4" s="615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</row>
    <row r="5" spans="1:30" ht="15.75" thickBot="1">
      <c r="A5" s="762" t="s">
        <v>516</v>
      </c>
      <c r="B5" s="762"/>
      <c r="C5" s="762" t="s">
        <v>517</v>
      </c>
      <c r="D5" s="762"/>
      <c r="E5" s="762"/>
      <c r="F5" s="490" t="s">
        <v>517</v>
      </c>
      <c r="H5" s="478"/>
      <c r="I5" s="479"/>
      <c r="J5" s="479"/>
      <c r="K5" s="479"/>
      <c r="L5" s="479"/>
      <c r="M5" s="479"/>
      <c r="N5" s="479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</row>
    <row r="6" spans="1:30" ht="15.75" customHeight="1" thickBot="1">
      <c r="A6" s="762" t="s">
        <v>518</v>
      </c>
      <c r="B6" s="762"/>
      <c r="C6" s="762" t="s">
        <v>514</v>
      </c>
      <c r="D6" s="762"/>
      <c r="E6" s="762"/>
      <c r="F6" s="490" t="s">
        <v>515</v>
      </c>
      <c r="H6" s="406"/>
      <c r="I6" s="693" t="s">
        <v>404</v>
      </c>
      <c r="J6" s="694"/>
      <c r="K6" s="693" t="s">
        <v>210</v>
      </c>
      <c r="L6" s="694"/>
      <c r="M6" s="693" t="s">
        <v>304</v>
      </c>
      <c r="N6" s="694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</row>
    <row r="7" spans="1:30" ht="15.75" thickBot="1">
      <c r="A7" s="762" t="s">
        <v>519</v>
      </c>
      <c r="B7" s="762"/>
      <c r="C7" s="762" t="s">
        <v>520</v>
      </c>
      <c r="D7" s="762"/>
      <c r="E7" s="762"/>
      <c r="F7" s="490" t="s">
        <v>521</v>
      </c>
      <c r="H7" s="406"/>
      <c r="I7" s="405" t="s">
        <v>5</v>
      </c>
      <c r="J7" s="405" t="s">
        <v>3</v>
      </c>
      <c r="K7" s="405" t="s">
        <v>5</v>
      </c>
      <c r="L7" s="405" t="s">
        <v>3</v>
      </c>
      <c r="M7" s="405" t="s">
        <v>5</v>
      </c>
      <c r="N7" s="405" t="s">
        <v>3</v>
      </c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</row>
    <row r="8" spans="1:30" ht="126.75" thickBot="1">
      <c r="A8" s="762" t="s">
        <v>522</v>
      </c>
      <c r="B8" s="762"/>
      <c r="C8" s="762" t="s">
        <v>481</v>
      </c>
      <c r="D8" s="762"/>
      <c r="E8" s="762"/>
      <c r="F8" s="490" t="s">
        <v>517</v>
      </c>
      <c r="H8" s="3" t="s">
        <v>417</v>
      </c>
      <c r="I8" s="492">
        <f>C9+C16+C33+C40</f>
        <v>493</v>
      </c>
      <c r="J8" s="493">
        <f>I8/I11</f>
        <v>0.21950133570792521</v>
      </c>
      <c r="K8" s="492">
        <f>F9+F16</f>
        <v>27</v>
      </c>
      <c r="L8" s="493">
        <f>K8/K11</f>
        <v>0.14754098360655737</v>
      </c>
      <c r="M8" s="494">
        <f>I8-K8</f>
        <v>466</v>
      </c>
      <c r="N8" s="495">
        <f>M8/M11</f>
        <v>0.2258846340281144</v>
      </c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</row>
    <row r="9" spans="1:30" ht="126.75" thickBot="1">
      <c r="A9" s="762" t="s">
        <v>523</v>
      </c>
      <c r="B9" s="762"/>
      <c r="C9" s="762" t="s">
        <v>481</v>
      </c>
      <c r="D9" s="762"/>
      <c r="E9" s="762"/>
      <c r="F9" s="490" t="s">
        <v>517</v>
      </c>
      <c r="H9" s="3" t="s">
        <v>418</v>
      </c>
      <c r="I9" s="492">
        <f>C10+C17+C34+C41</f>
        <v>809</v>
      </c>
      <c r="J9" s="493">
        <f>I9/I11</f>
        <v>0.36019590382902938</v>
      </c>
      <c r="K9" s="492">
        <f>F10+F17+F34+F41</f>
        <v>86</v>
      </c>
      <c r="L9" s="493">
        <f>K9/K11</f>
        <v>0.46994535519125685</v>
      </c>
      <c r="M9" s="494">
        <f>I9-K9</f>
        <v>723</v>
      </c>
      <c r="N9" s="495">
        <f>M9/M11</f>
        <v>0.35046049442559379</v>
      </c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</row>
    <row r="10" spans="1:30" ht="95.25" thickBot="1">
      <c r="A10" s="762" t="s">
        <v>524</v>
      </c>
      <c r="B10" s="762"/>
      <c r="C10" s="762" t="s">
        <v>517</v>
      </c>
      <c r="D10" s="762"/>
      <c r="E10" s="762"/>
      <c r="F10" s="490" t="s">
        <v>517</v>
      </c>
      <c r="H10" s="3" t="s">
        <v>419</v>
      </c>
      <c r="I10" s="492">
        <f>C22+C25+C46+C49</f>
        <v>944</v>
      </c>
      <c r="J10" s="493">
        <f>I10/I11</f>
        <v>0.42030276046304543</v>
      </c>
      <c r="K10" s="492">
        <f>F22+F25+F46+F49</f>
        <v>70</v>
      </c>
      <c r="L10" s="493">
        <f>K10/K11</f>
        <v>0.38251366120218577</v>
      </c>
      <c r="M10" s="494">
        <f>I10-K10</f>
        <v>874</v>
      </c>
      <c r="N10" s="495">
        <f>M10/M11</f>
        <v>0.42365487154629183</v>
      </c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</row>
    <row r="11" spans="1:30" ht="79.5" thickBot="1">
      <c r="A11" s="762" t="s">
        <v>525</v>
      </c>
      <c r="B11" s="762"/>
      <c r="C11" s="762" t="s">
        <v>526</v>
      </c>
      <c r="D11" s="762"/>
      <c r="E11" s="762"/>
      <c r="F11" s="490" t="s">
        <v>521</v>
      </c>
      <c r="H11" s="4" t="s">
        <v>10</v>
      </c>
      <c r="I11" s="496">
        <f>SUM(I8:I10)</f>
        <v>2246</v>
      </c>
      <c r="J11" s="497">
        <v>1</v>
      </c>
      <c r="K11" s="498">
        <f>SUM(K8:K10)</f>
        <v>183</v>
      </c>
      <c r="L11" s="497">
        <v>1</v>
      </c>
      <c r="M11" s="499">
        <f>I11-K11</f>
        <v>2063</v>
      </c>
      <c r="N11" s="500">
        <f>M11/M11</f>
        <v>1</v>
      </c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</row>
    <row r="12" spans="1:30" ht="127.5" thickTop="1" thickBot="1">
      <c r="A12" s="762" t="s">
        <v>523</v>
      </c>
      <c r="B12" s="762"/>
      <c r="C12" s="762" t="s">
        <v>527</v>
      </c>
      <c r="D12" s="762"/>
      <c r="E12" s="762"/>
      <c r="F12" s="490" t="s">
        <v>528</v>
      </c>
      <c r="H12" s="5" t="s">
        <v>11</v>
      </c>
      <c r="I12" s="416"/>
      <c r="J12" s="417">
        <f>I11/C2</f>
        <v>0.11415501905972046</v>
      </c>
      <c r="K12" s="416"/>
      <c r="L12" s="417">
        <f>K11/F2</f>
        <v>8.8748787584869065E-2</v>
      </c>
      <c r="M12" s="416"/>
      <c r="N12" s="418">
        <f>M11/(C2-F2)</f>
        <v>0.11712939306194288</v>
      </c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</row>
    <row r="13" spans="1:30" ht="15.75" customHeight="1" thickBot="1">
      <c r="A13" s="762" t="s">
        <v>524</v>
      </c>
      <c r="B13" s="762"/>
      <c r="C13" s="762" t="s">
        <v>529</v>
      </c>
      <c r="D13" s="762"/>
      <c r="E13" s="762"/>
      <c r="F13" s="490" t="s">
        <v>530</v>
      </c>
      <c r="H13" s="690" t="s">
        <v>420</v>
      </c>
      <c r="I13" s="691"/>
      <c r="J13" s="691"/>
      <c r="K13" s="69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</row>
    <row r="14" spans="1:30" ht="15.75">
      <c r="A14" s="762" t="s">
        <v>531</v>
      </c>
      <c r="B14" s="762"/>
      <c r="C14" s="762" t="s">
        <v>532</v>
      </c>
      <c r="D14" s="762"/>
      <c r="E14" s="762"/>
      <c r="F14" s="490" t="s">
        <v>533</v>
      </c>
      <c r="H14" s="419"/>
      <c r="I14" s="420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</row>
    <row r="15" spans="1:30">
      <c r="A15" s="762" t="s">
        <v>522</v>
      </c>
      <c r="B15" s="762"/>
      <c r="C15" s="762" t="s">
        <v>534</v>
      </c>
      <c r="D15" s="762"/>
      <c r="E15" s="762"/>
      <c r="F15" s="490" t="s">
        <v>535</v>
      </c>
      <c r="H15" s="100" t="s">
        <v>149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</row>
    <row r="16" spans="1:30">
      <c r="A16" s="762" t="s">
        <v>523</v>
      </c>
      <c r="B16" s="762"/>
      <c r="C16" s="762" t="s">
        <v>536</v>
      </c>
      <c r="D16" s="762"/>
      <c r="E16" s="762"/>
      <c r="F16" s="490" t="s">
        <v>537</v>
      </c>
      <c r="H16" s="733"/>
      <c r="I16" s="734"/>
      <c r="J16" s="734"/>
      <c r="K16" s="734"/>
      <c r="L16" s="734"/>
      <c r="M16" s="734"/>
      <c r="N16" s="734"/>
      <c r="O16" s="734"/>
      <c r="P16" s="734"/>
      <c r="Q16" s="734"/>
      <c r="R16" s="734"/>
      <c r="S16" s="734"/>
      <c r="T16" s="734"/>
      <c r="U16" s="734"/>
      <c r="V16" s="734"/>
      <c r="W16" s="734"/>
      <c r="X16" s="734"/>
      <c r="Y16" s="734"/>
      <c r="Z16" s="734"/>
      <c r="AA16" s="734"/>
      <c r="AB16" s="734"/>
      <c r="AC16" s="734"/>
      <c r="AD16" s="734"/>
    </row>
    <row r="17" spans="1:30" ht="15.75" customHeight="1">
      <c r="A17" s="762" t="s">
        <v>524</v>
      </c>
      <c r="B17" s="762"/>
      <c r="C17" s="762" t="s">
        <v>538</v>
      </c>
      <c r="D17" s="762"/>
      <c r="E17" s="762"/>
      <c r="F17" s="490" t="s">
        <v>539</v>
      </c>
      <c r="H17" s="757" t="s">
        <v>421</v>
      </c>
      <c r="I17" s="758"/>
      <c r="J17" s="758"/>
      <c r="K17" s="758"/>
      <c r="L17" s="758"/>
      <c r="M17" s="758"/>
      <c r="N17" s="758"/>
      <c r="O17" s="758"/>
      <c r="P17" s="758"/>
      <c r="Q17" s="758"/>
      <c r="R17" s="758"/>
      <c r="S17" s="758"/>
      <c r="T17" s="758"/>
      <c r="U17" s="758"/>
      <c r="V17" s="758"/>
      <c r="W17" s="758"/>
      <c r="X17" s="758"/>
      <c r="Y17" s="758"/>
      <c r="Z17" s="758"/>
      <c r="AA17" s="758"/>
      <c r="AB17" s="758"/>
      <c r="AC17" s="758"/>
      <c r="AD17" s="758"/>
    </row>
    <row r="18" spans="1:30" ht="15.75" thickBot="1">
      <c r="A18" s="762" t="s">
        <v>525</v>
      </c>
      <c r="B18" s="762"/>
      <c r="C18" s="762" t="s">
        <v>540</v>
      </c>
      <c r="D18" s="762"/>
      <c r="E18" s="762"/>
      <c r="F18" s="490" t="s">
        <v>541</v>
      </c>
      <c r="H18" s="759"/>
      <c r="I18" s="760"/>
      <c r="J18" s="760"/>
      <c r="K18" s="760"/>
      <c r="L18" s="760"/>
      <c r="M18" s="760"/>
      <c r="N18" s="760"/>
      <c r="O18" s="760"/>
      <c r="P18" s="760"/>
      <c r="Q18" s="760"/>
      <c r="R18" s="760"/>
      <c r="S18" s="760"/>
      <c r="T18" s="760"/>
      <c r="U18" s="760"/>
      <c r="V18" s="760"/>
      <c r="W18" s="760"/>
      <c r="X18" s="760"/>
      <c r="Y18" s="760"/>
      <c r="Z18" s="760"/>
      <c r="AA18" s="760"/>
      <c r="AB18" s="760"/>
      <c r="AC18" s="760"/>
      <c r="AD18" s="760"/>
    </row>
    <row r="19" spans="1:30" ht="16.5" customHeight="1" thickBot="1">
      <c r="A19" s="762" t="s">
        <v>523</v>
      </c>
      <c r="B19" s="762"/>
      <c r="C19" s="762" t="s">
        <v>542</v>
      </c>
      <c r="D19" s="762"/>
      <c r="E19" s="762"/>
      <c r="F19" s="490" t="s">
        <v>543</v>
      </c>
      <c r="H19" s="6"/>
      <c r="I19" s="693" t="s">
        <v>302</v>
      </c>
      <c r="J19" s="694"/>
      <c r="K19" s="693" t="s">
        <v>411</v>
      </c>
      <c r="L19" s="694"/>
      <c r="M19" s="693" t="s">
        <v>412</v>
      </c>
      <c r="N19" s="694"/>
      <c r="O19" s="693" t="s">
        <v>413</v>
      </c>
      <c r="P19" s="694"/>
      <c r="Q19" s="693" t="s">
        <v>414</v>
      </c>
      <c r="R19" s="694"/>
      <c r="S19" s="693" t="s">
        <v>415</v>
      </c>
      <c r="T19" s="694"/>
      <c r="U19" s="693" t="s">
        <v>298</v>
      </c>
      <c r="V19" s="694"/>
      <c r="W19" s="693" t="s">
        <v>416</v>
      </c>
      <c r="X19" s="694"/>
      <c r="Y19" s="693" t="s">
        <v>297</v>
      </c>
      <c r="Z19" s="694"/>
      <c r="AA19" s="693" t="s">
        <v>296</v>
      </c>
      <c r="AB19" s="694"/>
      <c r="AC19" s="693" t="s">
        <v>304</v>
      </c>
      <c r="AD19" s="694"/>
    </row>
    <row r="20" spans="1:30" ht="16.5" thickBot="1">
      <c r="A20" s="762" t="s">
        <v>524</v>
      </c>
      <c r="B20" s="762"/>
      <c r="C20" s="762" t="s">
        <v>544</v>
      </c>
      <c r="D20" s="762"/>
      <c r="E20" s="762"/>
      <c r="F20" s="490" t="s">
        <v>545</v>
      </c>
      <c r="H20" s="6"/>
      <c r="I20" s="405" t="s">
        <v>5</v>
      </c>
      <c r="J20" s="405" t="s">
        <v>3</v>
      </c>
      <c r="K20" s="405" t="s">
        <v>5</v>
      </c>
      <c r="L20" s="405" t="s">
        <v>3</v>
      </c>
      <c r="M20" s="405" t="s">
        <v>5</v>
      </c>
      <c r="N20" s="405" t="s">
        <v>3</v>
      </c>
      <c r="O20" s="405" t="s">
        <v>5</v>
      </c>
      <c r="P20" s="405" t="s">
        <v>3</v>
      </c>
      <c r="Q20" s="405" t="s">
        <v>5</v>
      </c>
      <c r="R20" s="405" t="s">
        <v>3</v>
      </c>
      <c r="S20" s="405" t="s">
        <v>5</v>
      </c>
      <c r="T20" s="405" t="s">
        <v>3</v>
      </c>
      <c r="U20" s="405" t="s">
        <v>5</v>
      </c>
      <c r="V20" s="405" t="s">
        <v>3</v>
      </c>
      <c r="W20" s="405" t="s">
        <v>5</v>
      </c>
      <c r="X20" s="405" t="s">
        <v>3</v>
      </c>
      <c r="Y20" s="405" t="s">
        <v>5</v>
      </c>
      <c r="Z20" s="405" t="s">
        <v>3</v>
      </c>
      <c r="AA20" s="405" t="s">
        <v>5</v>
      </c>
      <c r="AB20" s="405" t="s">
        <v>3</v>
      </c>
      <c r="AC20" s="405" t="s">
        <v>5</v>
      </c>
      <c r="AD20" s="405" t="s">
        <v>3</v>
      </c>
    </row>
    <row r="21" spans="1:30" ht="63.75" thickBot="1">
      <c r="A21" s="762" t="s">
        <v>546</v>
      </c>
      <c r="B21" s="762"/>
      <c r="C21" s="762" t="s">
        <v>547</v>
      </c>
      <c r="D21" s="762"/>
      <c r="E21" s="762"/>
      <c r="F21" s="490" t="s">
        <v>548</v>
      </c>
      <c r="H21" s="421" t="s">
        <v>12</v>
      </c>
      <c r="I21" s="422">
        <v>17641</v>
      </c>
      <c r="J21" s="423">
        <f>I21/I21</f>
        <v>1</v>
      </c>
      <c r="K21" s="424" t="s">
        <v>422</v>
      </c>
      <c r="L21" s="423">
        <f>K21/K21</f>
        <v>1</v>
      </c>
      <c r="M21" s="424" t="s">
        <v>423</v>
      </c>
      <c r="N21" s="423">
        <f>M21/M21</f>
        <v>1</v>
      </c>
      <c r="O21" s="425" t="s">
        <v>424</v>
      </c>
      <c r="P21" s="423">
        <f>O21/O21</f>
        <v>1</v>
      </c>
      <c r="Q21" s="424" t="s">
        <v>425</v>
      </c>
      <c r="R21" s="426">
        <f>Q21/Q21</f>
        <v>1</v>
      </c>
      <c r="S21" s="427" t="s">
        <v>426</v>
      </c>
      <c r="T21" s="423">
        <f>S21/S21</f>
        <v>1</v>
      </c>
      <c r="U21" s="428" t="s">
        <v>427</v>
      </c>
      <c r="V21" s="429">
        <f>U21/U21</f>
        <v>1</v>
      </c>
      <c r="W21" s="424" t="s">
        <v>428</v>
      </c>
      <c r="X21" s="423">
        <f>W21/W21</f>
        <v>1</v>
      </c>
      <c r="Y21" s="425" t="s">
        <v>429</v>
      </c>
      <c r="Z21" s="430">
        <f>Y21/Y21</f>
        <v>1</v>
      </c>
      <c r="AA21" s="427" t="s">
        <v>430</v>
      </c>
      <c r="AB21" s="423">
        <f>AA21/AA21</f>
        <v>1</v>
      </c>
      <c r="AC21" s="427">
        <f t="shared" ref="AC21:AC34" si="0">I21-K21-M21-O21-Q21-S21-U21-W21-Y21-AA21</f>
        <v>9000</v>
      </c>
      <c r="AD21" s="423">
        <f>AC21/AC21</f>
        <v>1</v>
      </c>
    </row>
    <row r="22" spans="1:30" ht="80.25" thickTop="1" thickBot="1">
      <c r="A22" s="762" t="s">
        <v>516</v>
      </c>
      <c r="B22" s="762"/>
      <c r="C22" s="762" t="s">
        <v>549</v>
      </c>
      <c r="D22" s="762"/>
      <c r="E22" s="762"/>
      <c r="F22" s="490" t="s">
        <v>550</v>
      </c>
      <c r="H22" s="431" t="s">
        <v>431</v>
      </c>
      <c r="I22" s="432">
        <v>11403</v>
      </c>
      <c r="J22" s="430">
        <f>I22/I21</f>
        <v>0.64639192789524402</v>
      </c>
      <c r="K22" s="433">
        <v>222</v>
      </c>
      <c r="L22" s="434">
        <f>K22/K21</f>
        <v>0.57069408740359895</v>
      </c>
      <c r="M22" s="432">
        <v>830</v>
      </c>
      <c r="N22" s="429">
        <f>M22/M21</f>
        <v>0.76709796672828101</v>
      </c>
      <c r="O22" s="435">
        <v>171</v>
      </c>
      <c r="P22" s="429">
        <f>O22/O21</f>
        <v>0.54113924050632911</v>
      </c>
      <c r="Q22" s="432">
        <v>172</v>
      </c>
      <c r="R22" s="436">
        <f>Q22/Q21</f>
        <v>0.50292397660818711</v>
      </c>
      <c r="S22" s="435">
        <v>552</v>
      </c>
      <c r="T22" s="429">
        <f>S22/S21</f>
        <v>0.73796791443850263</v>
      </c>
      <c r="U22" s="437">
        <v>585</v>
      </c>
      <c r="V22" s="429">
        <f>U22/U21</f>
        <v>0.56412729026036645</v>
      </c>
      <c r="W22" s="432">
        <v>241</v>
      </c>
      <c r="X22" s="430">
        <f>W22/W21</f>
        <v>0.70674486803519065</v>
      </c>
      <c r="Y22" s="435">
        <v>759</v>
      </c>
      <c r="Z22" s="423">
        <f>Y22/Y21</f>
        <v>0.64927288280581696</v>
      </c>
      <c r="AA22" s="432">
        <v>1969</v>
      </c>
      <c r="AB22" s="429">
        <f>AA22/AA21</f>
        <v>0.61206092632887787</v>
      </c>
      <c r="AC22" s="427">
        <f t="shared" si="0"/>
        <v>5902</v>
      </c>
      <c r="AD22" s="429">
        <f>AC22/AC21</f>
        <v>0.65577777777777779</v>
      </c>
    </row>
    <row r="23" spans="1:30" ht="63.75" thickBot="1">
      <c r="A23" s="762" t="s">
        <v>518</v>
      </c>
      <c r="B23" s="762"/>
      <c r="C23" s="762" t="s">
        <v>551</v>
      </c>
      <c r="D23" s="762"/>
      <c r="E23" s="762"/>
      <c r="F23" s="490" t="s">
        <v>539</v>
      </c>
      <c r="H23" s="438" t="s">
        <v>432</v>
      </c>
      <c r="I23" s="437">
        <v>940</v>
      </c>
      <c r="J23" s="436">
        <f>I23/I21</f>
        <v>5.3284961170001699E-2</v>
      </c>
      <c r="K23" s="432">
        <v>19</v>
      </c>
      <c r="L23" s="429">
        <f>K23/K21</f>
        <v>4.8843187660668377E-2</v>
      </c>
      <c r="M23" s="435">
        <v>53</v>
      </c>
      <c r="N23" s="439">
        <f>M23/M21</f>
        <v>4.8983364140480594E-2</v>
      </c>
      <c r="O23" s="432">
        <v>17</v>
      </c>
      <c r="P23" s="429">
        <f>O23/O21</f>
        <v>5.3797468354430382E-2</v>
      </c>
      <c r="Q23" s="435">
        <v>16</v>
      </c>
      <c r="R23" s="434">
        <f>Q23/Q21</f>
        <v>4.6783625730994149E-2</v>
      </c>
      <c r="S23" s="435">
        <v>34</v>
      </c>
      <c r="T23" s="423">
        <f>S23/S21</f>
        <v>4.5454545454545456E-2</v>
      </c>
      <c r="U23" s="432">
        <v>38</v>
      </c>
      <c r="V23" s="430">
        <f>U23/U21</f>
        <v>3.6644165863066541E-2</v>
      </c>
      <c r="W23" s="432">
        <v>15</v>
      </c>
      <c r="X23" s="430">
        <f>W23/W21</f>
        <v>4.398826979472141E-2</v>
      </c>
      <c r="Y23" s="432">
        <v>27</v>
      </c>
      <c r="Z23" s="429">
        <f>Y23/Y21</f>
        <v>2.3096663815226688E-2</v>
      </c>
      <c r="AA23" s="432">
        <v>180</v>
      </c>
      <c r="AB23" s="423">
        <f>AA23/AA21</f>
        <v>5.5952751010258005E-2</v>
      </c>
      <c r="AC23" s="427">
        <f t="shared" si="0"/>
        <v>541</v>
      </c>
      <c r="AD23" s="423">
        <f>AC23/AC21</f>
        <v>6.0111111111111108E-2</v>
      </c>
    </row>
    <row r="24" spans="1:30" ht="63.75" thickBot="1">
      <c r="A24" s="762" t="s">
        <v>552</v>
      </c>
      <c r="B24" s="762"/>
      <c r="C24" s="762" t="s">
        <v>553</v>
      </c>
      <c r="D24" s="762"/>
      <c r="E24" s="762"/>
      <c r="F24" s="490" t="s">
        <v>554</v>
      </c>
      <c r="H24" s="438" t="s">
        <v>433</v>
      </c>
      <c r="I24" s="422">
        <v>3047</v>
      </c>
      <c r="J24" s="423">
        <f>I24/I21</f>
        <v>0.17272263477127148</v>
      </c>
      <c r="K24" s="432">
        <v>69</v>
      </c>
      <c r="L24" s="430">
        <f>K24/K21</f>
        <v>0.17737789203084833</v>
      </c>
      <c r="M24" s="435">
        <v>220</v>
      </c>
      <c r="N24" s="423">
        <f>M24/M21</f>
        <v>0.20332717190388169</v>
      </c>
      <c r="O24" s="435">
        <v>48</v>
      </c>
      <c r="P24" s="439">
        <f>O24/O21</f>
        <v>0.15189873417721519</v>
      </c>
      <c r="Q24" s="435">
        <v>37</v>
      </c>
      <c r="R24" s="429">
        <f>Q24/Q21</f>
        <v>0.10818713450292397</v>
      </c>
      <c r="S24" s="435">
        <v>136</v>
      </c>
      <c r="T24" s="429">
        <f>S24/S21</f>
        <v>0.18181818181818182</v>
      </c>
      <c r="U24" s="435">
        <v>157</v>
      </c>
      <c r="V24" s="423">
        <f>U24/U21</f>
        <v>0.15139826422372227</v>
      </c>
      <c r="W24" s="435">
        <v>75</v>
      </c>
      <c r="X24" s="423">
        <f>W24/W21</f>
        <v>0.21994134897360704</v>
      </c>
      <c r="Y24" s="437">
        <v>192</v>
      </c>
      <c r="Z24" s="429">
        <f>Y24/Y21</f>
        <v>0.16424294268605646</v>
      </c>
      <c r="AA24" s="437">
        <v>500</v>
      </c>
      <c r="AB24" s="429">
        <f>AA24/AA21</f>
        <v>0.1554243083618278</v>
      </c>
      <c r="AC24" s="427">
        <f t="shared" si="0"/>
        <v>1613</v>
      </c>
      <c r="AD24" s="429">
        <f>AC24/AC21</f>
        <v>0.17922222222222223</v>
      </c>
    </row>
    <row r="25" spans="1:30" ht="63.75" thickBot="1">
      <c r="A25" s="762" t="s">
        <v>516</v>
      </c>
      <c r="B25" s="762"/>
      <c r="C25" s="762" t="s">
        <v>555</v>
      </c>
      <c r="D25" s="762"/>
      <c r="E25" s="762"/>
      <c r="F25" s="490" t="s">
        <v>471</v>
      </c>
      <c r="H25" s="438" t="s">
        <v>434</v>
      </c>
      <c r="I25" s="432">
        <v>2031</v>
      </c>
      <c r="J25" s="430">
        <f>I25/I21</f>
        <v>0.11512952780454623</v>
      </c>
      <c r="K25" s="437">
        <v>29</v>
      </c>
      <c r="L25" s="436">
        <f>K25/K21</f>
        <v>7.4550128534704371E-2</v>
      </c>
      <c r="M25" s="435">
        <v>169</v>
      </c>
      <c r="N25" s="429">
        <f>M25/M21</f>
        <v>0.15619223659889095</v>
      </c>
      <c r="O25" s="435">
        <v>42</v>
      </c>
      <c r="P25" s="429">
        <f>O25/O21</f>
        <v>0.13291139240506328</v>
      </c>
      <c r="Q25" s="435">
        <v>38</v>
      </c>
      <c r="R25" s="429">
        <f>Q25/Q21</f>
        <v>0.1111111111111111</v>
      </c>
      <c r="S25" s="437">
        <v>105</v>
      </c>
      <c r="T25" s="436">
        <f>S25/S21</f>
        <v>0.14037433155080214</v>
      </c>
      <c r="U25" s="435">
        <v>109</v>
      </c>
      <c r="V25" s="429">
        <f>U25/U21</f>
        <v>0.10511089681774349</v>
      </c>
      <c r="W25" s="435">
        <v>26</v>
      </c>
      <c r="X25" s="429">
        <f>W25/W21</f>
        <v>7.6246334310850442E-2</v>
      </c>
      <c r="Y25" s="437">
        <v>129</v>
      </c>
      <c r="Z25" s="423">
        <f>Y25/Y21</f>
        <v>0.11035072711719418</v>
      </c>
      <c r="AA25" s="435">
        <v>406</v>
      </c>
      <c r="AB25" s="429">
        <f>AA25/AA21</f>
        <v>0.12620453838980417</v>
      </c>
      <c r="AC25" s="427">
        <f t="shared" si="0"/>
        <v>978</v>
      </c>
      <c r="AD25" s="429">
        <f>AC25/AC21</f>
        <v>0.10866666666666666</v>
      </c>
    </row>
    <row r="26" spans="1:30" ht="63.75" thickBot="1">
      <c r="A26" s="762" t="s">
        <v>518</v>
      </c>
      <c r="B26" s="762"/>
      <c r="C26" s="762" t="s">
        <v>556</v>
      </c>
      <c r="D26" s="762"/>
      <c r="E26" s="762"/>
      <c r="F26" s="490" t="s">
        <v>480</v>
      </c>
      <c r="H26" s="438" t="s">
        <v>435</v>
      </c>
      <c r="I26" s="435">
        <v>773</v>
      </c>
      <c r="J26" s="429">
        <f>I26/I21</f>
        <v>4.3818377642990763E-2</v>
      </c>
      <c r="K26" s="432">
        <v>13</v>
      </c>
      <c r="L26" s="429">
        <f>K26/K21</f>
        <v>3.3419023136246784E-2</v>
      </c>
      <c r="M26" s="435">
        <v>56</v>
      </c>
      <c r="N26" s="429">
        <f>M26/M21</f>
        <v>5.1756007393715345E-2</v>
      </c>
      <c r="O26" s="435">
        <v>5</v>
      </c>
      <c r="P26" s="429">
        <f>O26/O21</f>
        <v>1.5822784810126583E-2</v>
      </c>
      <c r="Q26" s="435">
        <v>17</v>
      </c>
      <c r="R26" s="423">
        <f>Q26/Q21</f>
        <v>4.9707602339181284E-2</v>
      </c>
      <c r="S26" s="435">
        <v>52</v>
      </c>
      <c r="T26" s="423">
        <f>S26/S21</f>
        <v>6.9518716577540107E-2</v>
      </c>
      <c r="U26" s="422">
        <v>41</v>
      </c>
      <c r="V26" s="429">
        <f>U26/U21</f>
        <v>3.9537126325940211E-2</v>
      </c>
      <c r="W26" s="435">
        <v>13</v>
      </c>
      <c r="X26" s="429">
        <f>W26/W21</f>
        <v>3.8123167155425221E-2</v>
      </c>
      <c r="Y26" s="435">
        <v>59</v>
      </c>
      <c r="Z26" s="429">
        <f>Y26/Y21</f>
        <v>5.0470487596236097E-2</v>
      </c>
      <c r="AA26" s="422">
        <v>118</v>
      </c>
      <c r="AB26" s="423">
        <f>AA26/AA21</f>
        <v>3.668013677339136E-2</v>
      </c>
      <c r="AC26" s="427">
        <f t="shared" si="0"/>
        <v>399</v>
      </c>
      <c r="AD26" s="423">
        <f>AC26/AC21</f>
        <v>4.4333333333333336E-2</v>
      </c>
    </row>
    <row r="27" spans="1:30" ht="79.5" thickBot="1">
      <c r="A27" s="762" t="s">
        <v>557</v>
      </c>
      <c r="B27" s="762"/>
      <c r="C27" s="762" t="s">
        <v>558</v>
      </c>
      <c r="D27" s="762"/>
      <c r="E27" s="762"/>
      <c r="F27" s="490" t="s">
        <v>512</v>
      </c>
      <c r="H27" s="438" t="s">
        <v>436</v>
      </c>
      <c r="I27" s="435">
        <v>1534</v>
      </c>
      <c r="J27" s="439">
        <f>I27/I21</f>
        <v>8.6956521739130432E-2</v>
      </c>
      <c r="K27" s="437">
        <v>22</v>
      </c>
      <c r="L27" s="436">
        <f>K27/K21</f>
        <v>5.6555269922879174E-2</v>
      </c>
      <c r="M27" s="435">
        <v>108</v>
      </c>
      <c r="N27" s="429">
        <f>M27/M21</f>
        <v>9.9815157116451017E-2</v>
      </c>
      <c r="O27" s="435">
        <v>16</v>
      </c>
      <c r="P27" s="423">
        <f>O27/O21</f>
        <v>5.0632911392405063E-2</v>
      </c>
      <c r="Q27" s="422">
        <v>16</v>
      </c>
      <c r="R27" s="429">
        <f>Q27/Q21</f>
        <v>4.6783625730994149E-2</v>
      </c>
      <c r="S27" s="435">
        <v>86</v>
      </c>
      <c r="T27" s="429">
        <f>S27/S21</f>
        <v>0.11497326203208556</v>
      </c>
      <c r="U27" s="440">
        <v>48</v>
      </c>
      <c r="V27" s="429">
        <f>U27/U21</f>
        <v>4.6287367405978788E-2</v>
      </c>
      <c r="W27" s="437">
        <v>38</v>
      </c>
      <c r="X27" s="439">
        <f>W27/W21</f>
        <v>0.11143695014662756</v>
      </c>
      <c r="Y27" s="435">
        <v>144</v>
      </c>
      <c r="Z27" s="429">
        <f>Y27/Y21</f>
        <v>0.12318220701454234</v>
      </c>
      <c r="AA27" s="432">
        <v>296</v>
      </c>
      <c r="AB27" s="430">
        <f>AA27/AA21</f>
        <v>9.2011190550202057E-2</v>
      </c>
      <c r="AC27" s="427">
        <f t="shared" si="0"/>
        <v>760</v>
      </c>
      <c r="AD27" s="430">
        <f>AC27/AC21</f>
        <v>8.4444444444444447E-2</v>
      </c>
    </row>
    <row r="28" spans="1:30" ht="79.5" thickBot="1">
      <c r="A28" s="762" t="s">
        <v>513</v>
      </c>
      <c r="B28" s="762"/>
      <c r="C28" s="762" t="s">
        <v>559</v>
      </c>
      <c r="D28" s="762"/>
      <c r="E28" s="762"/>
      <c r="F28" s="490" t="s">
        <v>560</v>
      </c>
      <c r="H28" s="441" t="s">
        <v>437</v>
      </c>
      <c r="I28" s="442">
        <v>3078</v>
      </c>
      <c r="J28" s="443">
        <f>I28/I21</f>
        <v>0.17447990476730343</v>
      </c>
      <c r="K28" s="444">
        <v>70</v>
      </c>
      <c r="L28" s="445">
        <f>K28/K21</f>
        <v>0.17994858611825193</v>
      </c>
      <c r="M28" s="444">
        <v>224</v>
      </c>
      <c r="N28" s="445">
        <f>M28/M21</f>
        <v>0.20702402957486138</v>
      </c>
      <c r="O28" s="444">
        <v>43</v>
      </c>
      <c r="P28" s="443">
        <f>O28/O21</f>
        <v>0.13607594936708861</v>
      </c>
      <c r="Q28" s="442">
        <v>48</v>
      </c>
      <c r="R28" s="445">
        <f>Q28/Q21</f>
        <v>0.14035087719298245</v>
      </c>
      <c r="S28" s="444">
        <v>139</v>
      </c>
      <c r="T28" s="445">
        <f>S28/S21</f>
        <v>0.18582887700534759</v>
      </c>
      <c r="U28" s="444">
        <v>192</v>
      </c>
      <c r="V28" s="446">
        <f>U28/U21</f>
        <v>0.18514946962391515</v>
      </c>
      <c r="W28" s="447">
        <v>74</v>
      </c>
      <c r="X28" s="446">
        <f>W28/W21</f>
        <v>0.21700879765395895</v>
      </c>
      <c r="Y28" s="442">
        <v>208</v>
      </c>
      <c r="Z28" s="446">
        <f>Y28/Y21</f>
        <v>0.17792985457656116</v>
      </c>
      <c r="AA28" s="447">
        <v>469</v>
      </c>
      <c r="AB28" s="446">
        <f>AA28/AA21</f>
        <v>0.14578800124339447</v>
      </c>
      <c r="AC28" s="427">
        <f t="shared" si="0"/>
        <v>1611</v>
      </c>
      <c r="AD28" s="446">
        <f>AC28/AC21</f>
        <v>0.17899999999999999</v>
      </c>
    </row>
    <row r="29" spans="1:30" ht="96" thickTop="1" thickBot="1">
      <c r="A29" s="762" t="s">
        <v>516</v>
      </c>
      <c r="B29" s="762"/>
      <c r="C29" s="762" t="s">
        <v>489</v>
      </c>
      <c r="D29" s="762"/>
      <c r="E29" s="762"/>
      <c r="F29" s="490" t="s">
        <v>517</v>
      </c>
      <c r="H29" s="448" t="s">
        <v>438</v>
      </c>
      <c r="I29" s="449" t="s">
        <v>439</v>
      </c>
      <c r="J29" s="436">
        <f>I29/I21</f>
        <v>0.35360807210475598</v>
      </c>
      <c r="K29" s="450" t="s">
        <v>440</v>
      </c>
      <c r="L29" s="423">
        <f>K29/K21</f>
        <v>0.42930591259640105</v>
      </c>
      <c r="M29" s="450" t="s">
        <v>441</v>
      </c>
      <c r="N29" s="436">
        <f>M29/M21</f>
        <v>0.23290203327171904</v>
      </c>
      <c r="O29" s="450" t="s">
        <v>442</v>
      </c>
      <c r="P29" s="451">
        <f>O29/O21</f>
        <v>0.45886075949367089</v>
      </c>
      <c r="Q29" s="450" t="s">
        <v>443</v>
      </c>
      <c r="R29" s="436">
        <f>Q29/Q21</f>
        <v>0.49707602339181284</v>
      </c>
      <c r="S29" s="452" t="s">
        <v>444</v>
      </c>
      <c r="T29" s="439">
        <f>S29/S21</f>
        <v>0.26203208556149732</v>
      </c>
      <c r="U29" s="452" t="s">
        <v>445</v>
      </c>
      <c r="V29" s="453">
        <f>U29/U21</f>
        <v>0.43587270973963355</v>
      </c>
      <c r="W29" s="454" t="s">
        <v>446</v>
      </c>
      <c r="X29" s="423">
        <f>W29/W21</f>
        <v>0.2932551319648094</v>
      </c>
      <c r="Y29" s="450" t="s">
        <v>447</v>
      </c>
      <c r="Z29" s="455">
        <f>Y29/Y21</f>
        <v>0.35072711719418304</v>
      </c>
      <c r="AA29" s="456" t="s">
        <v>448</v>
      </c>
      <c r="AB29" s="457">
        <f>AA29/AA21</f>
        <v>0.38793907367112218</v>
      </c>
      <c r="AC29" s="427">
        <f t="shared" si="0"/>
        <v>3098</v>
      </c>
      <c r="AD29" s="457">
        <f>AC29/AC21</f>
        <v>0.34422222222222221</v>
      </c>
    </row>
    <row r="30" spans="1:30" ht="63.75" thickBot="1">
      <c r="A30" s="762" t="s">
        <v>518</v>
      </c>
      <c r="B30" s="762"/>
      <c r="C30" s="762" t="s">
        <v>561</v>
      </c>
      <c r="D30" s="762"/>
      <c r="E30" s="762"/>
      <c r="F30" s="490" t="s">
        <v>560</v>
      </c>
      <c r="H30" s="458" t="s">
        <v>432</v>
      </c>
      <c r="I30" s="459" t="s">
        <v>449</v>
      </c>
      <c r="J30" s="436">
        <f>I30/I21</f>
        <v>7.261493112635338E-2</v>
      </c>
      <c r="K30" s="450" t="s">
        <v>450</v>
      </c>
      <c r="L30" s="430">
        <f>K30/K21</f>
        <v>6.4267352185089971E-2</v>
      </c>
      <c r="M30" s="460" t="s">
        <v>451</v>
      </c>
      <c r="N30" s="430">
        <f>M30/M21</f>
        <v>4.8059149722735672E-2</v>
      </c>
      <c r="O30" s="461" t="s">
        <v>452</v>
      </c>
      <c r="P30" s="429">
        <f>O30/O21</f>
        <v>9.49367088607595E-2</v>
      </c>
      <c r="Q30" s="452" t="s">
        <v>453</v>
      </c>
      <c r="R30" s="423">
        <f>Q30/Q21</f>
        <v>0.10526315789473684</v>
      </c>
      <c r="S30" s="460" t="s">
        <v>454</v>
      </c>
      <c r="T30" s="439">
        <f>S30/S21</f>
        <v>5.213903743315508E-2</v>
      </c>
      <c r="U30" s="460" t="s">
        <v>455</v>
      </c>
      <c r="V30" s="429">
        <f>U30/U21</f>
        <v>0.10221793635486982</v>
      </c>
      <c r="W30" s="460" t="s">
        <v>456</v>
      </c>
      <c r="X30" s="434">
        <f>W30/W21</f>
        <v>7.6246334310850442E-2</v>
      </c>
      <c r="Y30" s="462" t="s">
        <v>457</v>
      </c>
      <c r="Z30" s="463">
        <f>Y30/Y21</f>
        <v>8.8964927288280579E-2</v>
      </c>
      <c r="AA30" s="460" t="s">
        <v>458</v>
      </c>
      <c r="AB30" s="430">
        <f>AA30/AA21</f>
        <v>7.5536213863848303E-2</v>
      </c>
      <c r="AC30" s="427">
        <f t="shared" si="0"/>
        <v>620</v>
      </c>
      <c r="AD30" s="430">
        <f>AC30/AC21</f>
        <v>6.8888888888888888E-2</v>
      </c>
    </row>
    <row r="31" spans="1:30" ht="63.75" thickBot="1">
      <c r="A31" s="762" t="s">
        <v>519</v>
      </c>
      <c r="B31" s="762"/>
      <c r="C31" s="762" t="s">
        <v>562</v>
      </c>
      <c r="D31" s="762"/>
      <c r="E31" s="762"/>
      <c r="F31" s="490" t="s">
        <v>453</v>
      </c>
      <c r="H31" s="438" t="s">
        <v>433</v>
      </c>
      <c r="I31" s="459" t="s">
        <v>459</v>
      </c>
      <c r="J31" s="429">
        <f>I31/I21</f>
        <v>0.1299812935774616</v>
      </c>
      <c r="K31" s="464" t="s">
        <v>460</v>
      </c>
      <c r="L31" s="429">
        <f>K31/K21</f>
        <v>0.15938303341902313</v>
      </c>
      <c r="M31" s="450" t="s">
        <v>457</v>
      </c>
      <c r="N31" s="423">
        <f>M31/M21</f>
        <v>9.6118299445471345E-2</v>
      </c>
      <c r="O31" s="465" t="s">
        <v>461</v>
      </c>
      <c r="P31" s="451">
        <f>O31/O21</f>
        <v>0.189873417721519</v>
      </c>
      <c r="Q31" s="460" t="s">
        <v>462</v>
      </c>
      <c r="R31" s="430">
        <f>Q31/Q21</f>
        <v>0.19005847953216373</v>
      </c>
      <c r="S31" s="452" t="s">
        <v>463</v>
      </c>
      <c r="T31" s="423">
        <f>S31/S21</f>
        <v>9.3582887700534759E-2</v>
      </c>
      <c r="U31" s="450" t="s">
        <v>464</v>
      </c>
      <c r="V31" s="436">
        <f>U31/U21</f>
        <v>0.1523625843780135</v>
      </c>
      <c r="W31" s="450" t="s">
        <v>465</v>
      </c>
      <c r="X31" s="429">
        <f>W31/W21</f>
        <v>0.11730205278592376</v>
      </c>
      <c r="Y31" s="466" t="s">
        <v>466</v>
      </c>
      <c r="Z31" s="423">
        <f>Y31/Y21</f>
        <v>0.11206159110350727</v>
      </c>
      <c r="AA31" s="452" t="s">
        <v>467</v>
      </c>
      <c r="AB31" s="423">
        <f>AA31/AA21</f>
        <v>0.15511345974510413</v>
      </c>
      <c r="AC31" s="427">
        <f t="shared" si="0"/>
        <v>1104</v>
      </c>
      <c r="AD31" s="423">
        <f>AC31/AC21</f>
        <v>0.12266666666666666</v>
      </c>
    </row>
    <row r="32" spans="1:30" ht="63.75" thickBot="1">
      <c r="A32" s="762" t="s">
        <v>522</v>
      </c>
      <c r="B32" s="762"/>
      <c r="C32" s="762" t="s">
        <v>517</v>
      </c>
      <c r="D32" s="762"/>
      <c r="E32" s="762"/>
      <c r="F32" s="490" t="s">
        <v>517</v>
      </c>
      <c r="H32" s="467" t="s">
        <v>434</v>
      </c>
      <c r="I32" s="460" t="s">
        <v>468</v>
      </c>
      <c r="J32" s="430">
        <f>I32/I21</f>
        <v>4.5235530865597187E-2</v>
      </c>
      <c r="K32" s="468" t="s">
        <v>469</v>
      </c>
      <c r="L32" s="429">
        <f>K32/K21</f>
        <v>5.3984575835475578E-2</v>
      </c>
      <c r="M32" s="469" t="s">
        <v>470</v>
      </c>
      <c r="N32" s="429">
        <f>M32/M21</f>
        <v>2.6802218114602587E-2</v>
      </c>
      <c r="O32" s="470" t="s">
        <v>469</v>
      </c>
      <c r="P32" s="429">
        <f>O32/O21</f>
        <v>6.6455696202531639E-2</v>
      </c>
      <c r="Q32" s="450" t="s">
        <v>471</v>
      </c>
      <c r="R32" s="423">
        <f>Q32/Q21</f>
        <v>6.4327485380116955E-2</v>
      </c>
      <c r="S32" s="466" t="s">
        <v>472</v>
      </c>
      <c r="T32" s="429">
        <f>S32/S21</f>
        <v>3.2085561497326207E-2</v>
      </c>
      <c r="U32" s="460" t="s">
        <v>473</v>
      </c>
      <c r="V32" s="429">
        <f>U32/U21</f>
        <v>3.5679845708775311E-2</v>
      </c>
      <c r="W32" s="466" t="s">
        <v>474</v>
      </c>
      <c r="X32" s="434">
        <f>W32/W21</f>
        <v>3.8123167155425221E-2</v>
      </c>
      <c r="Y32" s="460" t="s">
        <v>475</v>
      </c>
      <c r="Z32" s="429">
        <f>Y32/Y21</f>
        <v>6.4157399486740804E-2</v>
      </c>
      <c r="AA32" s="460" t="s">
        <v>476</v>
      </c>
      <c r="AB32" s="430">
        <f>AA32/AA21</f>
        <v>4.0099471557351572E-2</v>
      </c>
      <c r="AC32" s="427">
        <f t="shared" si="0"/>
        <v>427</v>
      </c>
      <c r="AD32" s="430">
        <f>AC32/AC21</f>
        <v>4.7444444444444442E-2</v>
      </c>
    </row>
    <row r="33" spans="1:30" ht="63.75" thickBot="1">
      <c r="A33" s="762" t="s">
        <v>523</v>
      </c>
      <c r="B33" s="762"/>
      <c r="C33" s="762" t="s">
        <v>517</v>
      </c>
      <c r="D33" s="762"/>
      <c r="E33" s="762"/>
      <c r="F33" s="490" t="s">
        <v>517</v>
      </c>
      <c r="H33" s="467" t="s">
        <v>435</v>
      </c>
      <c r="I33" s="460" t="s">
        <v>477</v>
      </c>
      <c r="J33" s="430">
        <f>I33/I21</f>
        <v>3.4125049600362792E-2</v>
      </c>
      <c r="K33" s="471" t="s">
        <v>478</v>
      </c>
      <c r="L33" s="436">
        <f>K33/K21</f>
        <v>4.3701799485861184E-2</v>
      </c>
      <c r="M33" s="465" t="s">
        <v>479</v>
      </c>
      <c r="N33" s="451">
        <f>M33/M21</f>
        <v>2.1256931608133085E-2</v>
      </c>
      <c r="O33" s="465" t="s">
        <v>480</v>
      </c>
      <c r="P33" s="451">
        <f>O33/O21</f>
        <v>2.8481012658227847E-2</v>
      </c>
      <c r="Q33" s="460" t="s">
        <v>478</v>
      </c>
      <c r="R33" s="429">
        <f>Q33/Q21</f>
        <v>4.9707602339181284E-2</v>
      </c>
      <c r="S33" s="466" t="s">
        <v>450</v>
      </c>
      <c r="T33" s="439">
        <f>S33/S21</f>
        <v>3.342245989304813E-2</v>
      </c>
      <c r="U33" s="452" t="s">
        <v>453</v>
      </c>
      <c r="V33" s="439">
        <f>U33/U21</f>
        <v>3.4715525554484088E-2</v>
      </c>
      <c r="W33" s="460" t="s">
        <v>481</v>
      </c>
      <c r="X33" s="429">
        <f>W33/W21</f>
        <v>1.7595307917888565E-2</v>
      </c>
      <c r="Y33" s="460" t="s">
        <v>482</v>
      </c>
      <c r="Z33" s="439">
        <f>Y33/Y21</f>
        <v>1.5397775876817793E-2</v>
      </c>
      <c r="AA33" s="461" t="s">
        <v>483</v>
      </c>
      <c r="AB33" s="436">
        <f>AA33/AA21</f>
        <v>3.854522847373329E-2</v>
      </c>
      <c r="AC33" s="427">
        <f t="shared" si="0"/>
        <v>327</v>
      </c>
      <c r="AD33" s="436">
        <f>AC33/AC21</f>
        <v>3.6333333333333336E-2</v>
      </c>
    </row>
    <row r="34" spans="1:30" ht="79.5" thickBot="1">
      <c r="A34" s="762" t="s">
        <v>524</v>
      </c>
      <c r="B34" s="762"/>
      <c r="C34" s="762" t="s">
        <v>517</v>
      </c>
      <c r="D34" s="762"/>
      <c r="E34" s="762"/>
      <c r="F34" s="490" t="s">
        <v>517</v>
      </c>
      <c r="H34" s="467" t="s">
        <v>436</v>
      </c>
      <c r="I34" s="450" t="s">
        <v>484</v>
      </c>
      <c r="J34" s="429">
        <f>I34/I21</f>
        <v>7.1651266934981014E-2</v>
      </c>
      <c r="K34" s="450" t="s">
        <v>485</v>
      </c>
      <c r="L34" s="436">
        <f>K34/K21</f>
        <v>0.10796915167095116</v>
      </c>
      <c r="M34" s="469" t="s">
        <v>486</v>
      </c>
      <c r="N34" s="429">
        <f>M34/M21</f>
        <v>4.0665434380776341E-2</v>
      </c>
      <c r="O34" s="460" t="s">
        <v>450</v>
      </c>
      <c r="P34" s="430">
        <f>O34/O21</f>
        <v>7.9113924050632917E-2</v>
      </c>
      <c r="Q34" s="460" t="s">
        <v>452</v>
      </c>
      <c r="R34" s="439">
        <f>Q34/Q21</f>
        <v>8.771929824561403E-2</v>
      </c>
      <c r="S34" s="460" t="s">
        <v>487</v>
      </c>
      <c r="T34" s="430">
        <f>S34/S21</f>
        <v>5.0802139037433157E-2</v>
      </c>
      <c r="U34" s="460" t="s">
        <v>488</v>
      </c>
      <c r="V34" s="436">
        <f>U34/U21</f>
        <v>0.11089681774349083</v>
      </c>
      <c r="W34" s="460" t="s">
        <v>489</v>
      </c>
      <c r="X34" s="430">
        <f>W34/W21</f>
        <v>4.398826979472141E-2</v>
      </c>
      <c r="Y34" s="450" t="s">
        <v>490</v>
      </c>
      <c r="Z34" s="436">
        <f>Y34/Y21</f>
        <v>7.0145423438836618E-2</v>
      </c>
      <c r="AA34" s="450" t="s">
        <v>491</v>
      </c>
      <c r="AB34" s="436">
        <f>AA34/AA21</f>
        <v>7.8644700031084855E-2</v>
      </c>
      <c r="AC34" s="427">
        <f t="shared" si="0"/>
        <v>620</v>
      </c>
      <c r="AD34" s="436">
        <f>AC34/AC21</f>
        <v>6.8888888888888888E-2</v>
      </c>
    </row>
    <row r="35" spans="1:30" ht="60.75" thickBot="1">
      <c r="A35" s="762" t="s">
        <v>525</v>
      </c>
      <c r="B35" s="762"/>
      <c r="C35" s="762" t="s">
        <v>562</v>
      </c>
      <c r="D35" s="762"/>
      <c r="E35" s="762"/>
      <c r="F35" s="490" t="s">
        <v>453</v>
      </c>
      <c r="H35" s="472" t="s">
        <v>492</v>
      </c>
      <c r="I35" s="473"/>
      <c r="J35" s="430"/>
      <c r="K35" s="474"/>
      <c r="L35" s="475"/>
      <c r="M35" s="474"/>
      <c r="N35" s="475"/>
      <c r="O35" s="474"/>
      <c r="P35" s="475"/>
      <c r="Q35" s="474"/>
      <c r="R35" s="475"/>
      <c r="S35" s="474"/>
      <c r="T35" s="475"/>
      <c r="U35" s="474"/>
      <c r="V35" s="475"/>
      <c r="W35" s="474"/>
      <c r="X35" s="475"/>
      <c r="Y35" s="474"/>
      <c r="Z35" s="475"/>
      <c r="AA35" s="474"/>
      <c r="AB35" s="475"/>
      <c r="AC35" s="474"/>
      <c r="AD35" s="475"/>
    </row>
    <row r="36" spans="1:30" ht="15.75" customHeight="1" thickBot="1">
      <c r="A36" s="762" t="s">
        <v>523</v>
      </c>
      <c r="B36" s="762"/>
      <c r="C36" s="762" t="s">
        <v>563</v>
      </c>
      <c r="D36" s="762"/>
      <c r="E36" s="762"/>
      <c r="F36" s="490" t="s">
        <v>564</v>
      </c>
      <c r="H36" s="690" t="s">
        <v>191</v>
      </c>
      <c r="I36" s="691"/>
      <c r="J36" s="69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</row>
    <row r="37" spans="1:30">
      <c r="A37" s="762" t="s">
        <v>524</v>
      </c>
      <c r="B37" s="762"/>
      <c r="C37" s="762" t="s">
        <v>565</v>
      </c>
      <c r="D37" s="762"/>
      <c r="E37" s="762"/>
      <c r="F37" s="490" t="s">
        <v>566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</row>
    <row r="38" spans="1:30">
      <c r="A38" s="762" t="s">
        <v>531</v>
      </c>
      <c r="B38" s="762"/>
      <c r="C38" s="762" t="s">
        <v>567</v>
      </c>
      <c r="D38" s="762"/>
      <c r="E38" s="762"/>
      <c r="F38" s="490" t="s">
        <v>568</v>
      </c>
    </row>
    <row r="39" spans="1:30">
      <c r="A39" s="762" t="s">
        <v>522</v>
      </c>
      <c r="B39" s="762"/>
      <c r="C39" s="762" t="s">
        <v>569</v>
      </c>
      <c r="D39" s="762"/>
      <c r="E39" s="762"/>
      <c r="F39" s="490" t="s">
        <v>461</v>
      </c>
    </row>
    <row r="40" spans="1:30">
      <c r="A40" s="762" t="s">
        <v>523</v>
      </c>
      <c r="B40" s="762"/>
      <c r="C40" s="762" t="s">
        <v>570</v>
      </c>
      <c r="D40" s="762"/>
      <c r="E40" s="762"/>
      <c r="F40" s="490" t="s">
        <v>469</v>
      </c>
    </row>
    <row r="41" spans="1:30">
      <c r="A41" s="762" t="s">
        <v>524</v>
      </c>
      <c r="B41" s="762"/>
      <c r="C41" s="762" t="s">
        <v>571</v>
      </c>
      <c r="D41" s="762"/>
      <c r="E41" s="762"/>
      <c r="F41" s="490" t="s">
        <v>454</v>
      </c>
    </row>
    <row r="42" spans="1:30">
      <c r="A42" s="762" t="s">
        <v>525</v>
      </c>
      <c r="B42" s="762"/>
      <c r="C42" s="762" t="s">
        <v>572</v>
      </c>
      <c r="D42" s="762"/>
      <c r="E42" s="762"/>
      <c r="F42" s="490" t="s">
        <v>573</v>
      </c>
    </row>
    <row r="43" spans="1:30">
      <c r="A43" s="762" t="s">
        <v>523</v>
      </c>
      <c r="B43" s="762"/>
      <c r="C43" s="762" t="s">
        <v>574</v>
      </c>
      <c r="D43" s="762"/>
      <c r="E43" s="762"/>
      <c r="F43" s="490" t="s">
        <v>575</v>
      </c>
    </row>
    <row r="44" spans="1:30">
      <c r="A44" s="762" t="s">
        <v>524</v>
      </c>
      <c r="B44" s="762"/>
      <c r="C44" s="762" t="s">
        <v>576</v>
      </c>
      <c r="D44" s="762"/>
      <c r="E44" s="762"/>
      <c r="F44" s="490" t="s">
        <v>577</v>
      </c>
    </row>
    <row r="45" spans="1:30">
      <c r="A45" s="762" t="s">
        <v>546</v>
      </c>
      <c r="B45" s="762"/>
      <c r="C45" s="762" t="s">
        <v>578</v>
      </c>
      <c r="D45" s="762"/>
      <c r="E45" s="762"/>
      <c r="F45" s="490" t="s">
        <v>460</v>
      </c>
    </row>
    <row r="46" spans="1:30">
      <c r="A46" s="762" t="s">
        <v>516</v>
      </c>
      <c r="B46" s="762"/>
      <c r="C46" s="762" t="s">
        <v>579</v>
      </c>
      <c r="D46" s="762"/>
      <c r="E46" s="762"/>
      <c r="F46" s="490" t="s">
        <v>580</v>
      </c>
    </row>
    <row r="47" spans="1:30">
      <c r="A47" s="762" t="s">
        <v>518</v>
      </c>
      <c r="B47" s="762"/>
      <c r="C47" s="762" t="s">
        <v>581</v>
      </c>
      <c r="D47" s="762"/>
      <c r="E47" s="762"/>
      <c r="F47" s="490" t="s">
        <v>582</v>
      </c>
    </row>
    <row r="48" spans="1:30">
      <c r="A48" s="762" t="s">
        <v>552</v>
      </c>
      <c r="B48" s="762"/>
      <c r="C48" s="762" t="s">
        <v>583</v>
      </c>
      <c r="D48" s="762"/>
      <c r="E48" s="762"/>
      <c r="F48" s="490" t="s">
        <v>584</v>
      </c>
    </row>
    <row r="49" spans="1:6">
      <c r="A49" s="762" t="s">
        <v>516</v>
      </c>
      <c r="B49" s="762"/>
      <c r="C49" s="762" t="s">
        <v>585</v>
      </c>
      <c r="D49" s="762"/>
      <c r="E49" s="762"/>
      <c r="F49" s="490" t="s">
        <v>456</v>
      </c>
    </row>
    <row r="50" spans="1:6">
      <c r="A50" s="762" t="s">
        <v>518</v>
      </c>
      <c r="B50" s="762"/>
      <c r="C50" s="762" t="s">
        <v>586</v>
      </c>
      <c r="D50" s="762"/>
      <c r="E50" s="762"/>
      <c r="F50" s="490" t="s">
        <v>587</v>
      </c>
    </row>
  </sheetData>
  <mergeCells count="120">
    <mergeCell ref="A41:B41"/>
    <mergeCell ref="C41:E41"/>
    <mergeCell ref="A36:B36"/>
    <mergeCell ref="C36:E36"/>
    <mergeCell ref="A37:B37"/>
    <mergeCell ref="C37:E37"/>
    <mergeCell ref="A38:B38"/>
    <mergeCell ref="C38:E38"/>
    <mergeCell ref="A35:B35"/>
    <mergeCell ref="C35:E35"/>
    <mergeCell ref="A30:B30"/>
    <mergeCell ref="C30:E30"/>
    <mergeCell ref="A31:B31"/>
    <mergeCell ref="C31:E31"/>
    <mergeCell ref="A32:B32"/>
    <mergeCell ref="C32:E32"/>
    <mergeCell ref="A40:B40"/>
    <mergeCell ref="C40:E40"/>
    <mergeCell ref="A24:B24"/>
    <mergeCell ref="C24:E24"/>
    <mergeCell ref="A25:B25"/>
    <mergeCell ref="C25:E25"/>
    <mergeCell ref="A26:B26"/>
    <mergeCell ref="C26:E26"/>
    <mergeCell ref="A33:B33"/>
    <mergeCell ref="C33:E33"/>
    <mergeCell ref="A34:B34"/>
    <mergeCell ref="C34:E34"/>
    <mergeCell ref="A17:B17"/>
    <mergeCell ref="C17:E17"/>
    <mergeCell ref="A42:B42"/>
    <mergeCell ref="C42:E42"/>
    <mergeCell ref="A43:B43"/>
    <mergeCell ref="C43:E43"/>
    <mergeCell ref="A21:B21"/>
    <mergeCell ref="C21:E21"/>
    <mergeCell ref="A22:B22"/>
    <mergeCell ref="C22:E22"/>
    <mergeCell ref="A23:B23"/>
    <mergeCell ref="C23:E23"/>
    <mergeCell ref="A18:B18"/>
    <mergeCell ref="C18:E18"/>
    <mergeCell ref="A19:B19"/>
    <mergeCell ref="C19:E19"/>
    <mergeCell ref="A20:B20"/>
    <mergeCell ref="C20:E20"/>
    <mergeCell ref="A27:B27"/>
    <mergeCell ref="C27:E27"/>
    <mergeCell ref="A28:B28"/>
    <mergeCell ref="C28:E28"/>
    <mergeCell ref="A29:B29"/>
    <mergeCell ref="C29:E29"/>
    <mergeCell ref="A44:B44"/>
    <mergeCell ref="C44:E44"/>
    <mergeCell ref="A39:B39"/>
    <mergeCell ref="C39:E39"/>
    <mergeCell ref="A6:B6"/>
    <mergeCell ref="C6:E6"/>
    <mergeCell ref="A7:B7"/>
    <mergeCell ref="C7:E7"/>
    <mergeCell ref="A8:B8"/>
    <mergeCell ref="C8:E8"/>
    <mergeCell ref="A12:B12"/>
    <mergeCell ref="C12:E12"/>
    <mergeCell ref="A13:B13"/>
    <mergeCell ref="C13:E13"/>
    <mergeCell ref="A14:B14"/>
    <mergeCell ref="C14:E14"/>
    <mergeCell ref="A9:B9"/>
    <mergeCell ref="C9:E9"/>
    <mergeCell ref="A10:B10"/>
    <mergeCell ref="C10:E10"/>
    <mergeCell ref="A15:B15"/>
    <mergeCell ref="C15:E15"/>
    <mergeCell ref="A16:B16"/>
    <mergeCell ref="C16:E16"/>
    <mergeCell ref="A48:B48"/>
    <mergeCell ref="C48:E48"/>
    <mergeCell ref="A49:B49"/>
    <mergeCell ref="C49:E49"/>
    <mergeCell ref="A50:B50"/>
    <mergeCell ref="C50:E50"/>
    <mergeCell ref="A45:B45"/>
    <mergeCell ref="C45:E45"/>
    <mergeCell ref="A46:B46"/>
    <mergeCell ref="C46:E46"/>
    <mergeCell ref="A47:B47"/>
    <mergeCell ref="C47:E47"/>
    <mergeCell ref="A1:B1"/>
    <mergeCell ref="C1:E1"/>
    <mergeCell ref="A2:B2"/>
    <mergeCell ref="C2:E2"/>
    <mergeCell ref="I6:J6"/>
    <mergeCell ref="K6:L6"/>
    <mergeCell ref="M6:N6"/>
    <mergeCell ref="H13:K13"/>
    <mergeCell ref="H16:AD16"/>
    <mergeCell ref="A3:B3"/>
    <mergeCell ref="C3:E3"/>
    <mergeCell ref="A4:B4"/>
    <mergeCell ref="C4:E4"/>
    <mergeCell ref="A5:B5"/>
    <mergeCell ref="C5:E5"/>
    <mergeCell ref="A11:B11"/>
    <mergeCell ref="C11:E11"/>
    <mergeCell ref="H36:J36"/>
    <mergeCell ref="H4:N4"/>
    <mergeCell ref="H17:AD17"/>
    <mergeCell ref="H18:AD18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</mergeCells>
  <hyperlinks>
    <hyperlink ref="H13:J13" r:id="rId1" display="http://www.dds.ca.gov/FactsStats/QuarterlyCounty.cfm "/>
    <hyperlink ref="H36:J36" r:id="rId2" display="Source: 2000 Census P041"/>
    <hyperlink ref="H35" r:id="rId3"/>
  </hyperlinks>
  <pageMargins left="0.7" right="0.7" top="0.75" bottom="0.75" header="0.3" footer="0.3"/>
  <ignoredErrors>
    <ignoredError sqref="M9:M10 K8:K1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60" zoomScaleNormal="60" workbookViewId="0">
      <selection activeCell="L31" sqref="L31"/>
    </sheetView>
  </sheetViews>
  <sheetFormatPr defaultRowHeight="15"/>
  <cols>
    <col min="1" max="1" width="54.140625" style="73" customWidth="1"/>
    <col min="2" max="2" width="24.5703125" style="73" customWidth="1"/>
    <col min="3" max="3" width="20.140625" style="73" customWidth="1"/>
    <col min="4" max="4" width="15.7109375" style="73" customWidth="1"/>
    <col min="5" max="5" width="15.85546875" style="73" customWidth="1"/>
    <col min="6" max="7" width="14.85546875" style="73" customWidth="1"/>
    <col min="8" max="8" width="14.42578125" style="73" customWidth="1"/>
    <col min="9" max="11" width="13.42578125" style="73" customWidth="1"/>
    <col min="12" max="12" width="13" style="73" customWidth="1"/>
    <col min="13" max="13" width="12.42578125" style="73" customWidth="1"/>
    <col min="14" max="14" width="12" style="73" customWidth="1"/>
    <col min="15" max="15" width="12.140625" style="73" customWidth="1"/>
    <col min="16" max="16" width="12.5703125" style="73" customWidth="1"/>
    <col min="17" max="17" width="11.5703125" style="73" customWidth="1"/>
    <col min="18" max="18" width="12.42578125" style="73" customWidth="1"/>
    <col min="19" max="19" width="11.85546875" style="73" customWidth="1"/>
    <col min="20" max="20" width="11.28515625" style="73" customWidth="1"/>
    <col min="21" max="21" width="12" style="73" customWidth="1"/>
    <col min="22" max="22" width="11" style="73" customWidth="1"/>
    <col min="23" max="23" width="11.140625" style="73" customWidth="1"/>
    <col min="24" max="16384" width="9.140625" style="73"/>
  </cols>
  <sheetData>
    <row r="1" spans="1:23" ht="18.75">
      <c r="A1" s="22" t="s">
        <v>148</v>
      </c>
    </row>
    <row r="2" spans="1:23" ht="15.75">
      <c r="A2" s="476"/>
      <c r="B2" s="477"/>
      <c r="C2" s="477"/>
      <c r="D2" s="477"/>
      <c r="E2" s="477"/>
      <c r="F2" s="477"/>
      <c r="G2" s="477"/>
    </row>
    <row r="3" spans="1:23" ht="31.5" customHeight="1">
      <c r="A3" s="476" t="s">
        <v>410</v>
      </c>
      <c r="B3" s="477"/>
      <c r="C3" s="477"/>
      <c r="D3" s="477"/>
      <c r="E3" s="477"/>
      <c r="F3" s="477"/>
      <c r="G3" s="477"/>
    </row>
    <row r="4" spans="1:23" ht="15.75" thickBot="1">
      <c r="A4" s="478"/>
      <c r="B4" s="479"/>
      <c r="C4" s="479"/>
      <c r="D4" s="479"/>
      <c r="E4" s="479"/>
      <c r="F4" s="479"/>
      <c r="G4" s="479"/>
    </row>
    <row r="5" spans="1:23" ht="15.75" customHeight="1" thickBot="1">
      <c r="A5" s="406"/>
      <c r="B5" s="693" t="s">
        <v>404</v>
      </c>
      <c r="C5" s="694"/>
      <c r="D5" s="693" t="s">
        <v>210</v>
      </c>
      <c r="E5" s="694"/>
      <c r="F5" s="693" t="s">
        <v>304</v>
      </c>
      <c r="G5" s="694"/>
    </row>
    <row r="6" spans="1:23" ht="54" customHeight="1" thickBot="1">
      <c r="A6" s="406"/>
      <c r="B6" s="405" t="s">
        <v>5</v>
      </c>
      <c r="C6" s="405" t="s">
        <v>3</v>
      </c>
      <c r="D6" s="405" t="s">
        <v>5</v>
      </c>
      <c r="E6" s="405" t="s">
        <v>3</v>
      </c>
      <c r="F6" s="405" t="s">
        <v>5</v>
      </c>
      <c r="G6" s="405" t="s">
        <v>3</v>
      </c>
    </row>
    <row r="7" spans="1:23" ht="60.75" customHeight="1" thickBot="1">
      <c r="A7" s="3" t="s">
        <v>417</v>
      </c>
      <c r="B7" s="407">
        <v>2377</v>
      </c>
      <c r="C7" s="408">
        <v>0.25969999999999999</v>
      </c>
      <c r="D7" s="407">
        <v>424</v>
      </c>
      <c r="E7" s="408">
        <v>0.25369999999999998</v>
      </c>
      <c r="F7" s="409" t="e">
        <f>B7-#REF!-#REF!-#REF!-#REF!-#REF!-#REF!-#REF!-#REF!-D7</f>
        <v>#REF!</v>
      </c>
      <c r="G7" s="410" t="e">
        <f>F7/F10</f>
        <v>#REF!</v>
      </c>
    </row>
    <row r="8" spans="1:23" ht="51" customHeight="1" thickBot="1">
      <c r="A8" s="3" t="s">
        <v>418</v>
      </c>
      <c r="B8" s="407">
        <f>5988-2377</f>
        <v>3611</v>
      </c>
      <c r="C8" s="408">
        <v>0.39450000000000002</v>
      </c>
      <c r="D8" s="407">
        <v>596</v>
      </c>
      <c r="E8" s="408">
        <v>0.35670000000000002</v>
      </c>
      <c r="F8" s="409" t="e">
        <f>B8-#REF!-#REF!-#REF!-#REF!-#REF!-#REF!-#REF!-#REF!-D8</f>
        <v>#REF!</v>
      </c>
      <c r="G8" s="410" t="e">
        <f>F8/F10</f>
        <v>#REF!</v>
      </c>
    </row>
    <row r="9" spans="1:23" ht="45.75" customHeight="1" thickBot="1">
      <c r="A9" s="3" t="s">
        <v>419</v>
      </c>
      <c r="B9" s="407">
        <v>3166</v>
      </c>
      <c r="C9" s="408">
        <v>0.3458</v>
      </c>
      <c r="D9" s="407">
        <v>651</v>
      </c>
      <c r="E9" s="408">
        <v>0.3896</v>
      </c>
      <c r="F9" s="409" t="e">
        <f>B9-#REF!-#REF!-#REF!-#REF!-#REF!-#REF!-#REF!-#REF!-D9</f>
        <v>#REF!</v>
      </c>
      <c r="G9" s="410" t="e">
        <f>F9/F10</f>
        <v>#REF!</v>
      </c>
    </row>
    <row r="10" spans="1:23" ht="64.5" customHeight="1" thickBot="1">
      <c r="A10" s="4" t="s">
        <v>10</v>
      </c>
      <c r="B10" s="411">
        <v>9154</v>
      </c>
      <c r="C10" s="412">
        <v>1</v>
      </c>
      <c r="D10" s="413">
        <v>1671</v>
      </c>
      <c r="E10" s="412">
        <v>1</v>
      </c>
      <c r="F10" s="414" t="e">
        <f>B10-#REF!-#REF!-#REF!-#REF!-#REF!-#REF!-#REF!-#REF!-D10</f>
        <v>#REF!</v>
      </c>
      <c r="G10" s="415" t="e">
        <f>F10/F10</f>
        <v>#REF!</v>
      </c>
    </row>
    <row r="11" spans="1:23" ht="45" customHeight="1" thickTop="1" thickBot="1">
      <c r="A11" s="5" t="s">
        <v>11</v>
      </c>
      <c r="B11" s="416"/>
      <c r="C11" s="417">
        <f>B10/44900</f>
        <v>0.20387527839643652</v>
      </c>
      <c r="D11" s="416"/>
      <c r="E11" s="417">
        <f>D10/7765</f>
        <v>0.21519639407598198</v>
      </c>
      <c r="F11" s="416"/>
      <c r="G11" s="418" t="e">
        <f>F10/(44900-939-1650-737-710-1443-3394-1010-2967-7765)</f>
        <v>#REF!</v>
      </c>
    </row>
    <row r="12" spans="1:23" ht="15.75" thickBot="1">
      <c r="A12" s="690" t="s">
        <v>420</v>
      </c>
      <c r="B12" s="691"/>
      <c r="C12" s="691"/>
      <c r="D12" s="692"/>
    </row>
    <row r="13" spans="1:23" ht="15.75">
      <c r="A13" s="419"/>
      <c r="B13" s="420"/>
    </row>
    <row r="14" spans="1:23">
      <c r="A14" s="100" t="s">
        <v>149</v>
      </c>
    </row>
    <row r="15" spans="1:23">
      <c r="A15" s="733"/>
      <c r="B15" s="734"/>
      <c r="C15" s="734"/>
      <c r="D15" s="734"/>
      <c r="E15" s="734"/>
      <c r="F15" s="734"/>
      <c r="G15" s="734"/>
      <c r="H15" s="734"/>
      <c r="I15" s="734"/>
      <c r="J15" s="734"/>
      <c r="K15" s="734"/>
      <c r="L15" s="734"/>
      <c r="M15" s="734"/>
      <c r="N15" s="734"/>
      <c r="O15" s="734"/>
      <c r="P15" s="734"/>
      <c r="Q15" s="734"/>
      <c r="R15" s="734"/>
      <c r="S15" s="734"/>
      <c r="T15" s="734"/>
      <c r="U15" s="734"/>
      <c r="V15" s="734"/>
      <c r="W15" s="734"/>
    </row>
    <row r="16" spans="1:23" ht="15.75" customHeight="1">
      <c r="A16" s="757" t="s">
        <v>421</v>
      </c>
      <c r="B16" s="758"/>
      <c r="C16" s="758"/>
      <c r="D16" s="758"/>
      <c r="E16" s="758"/>
      <c r="F16" s="758"/>
      <c r="G16" s="758"/>
      <c r="H16" s="758"/>
      <c r="I16" s="758"/>
      <c r="J16" s="758"/>
      <c r="K16" s="758"/>
      <c r="L16" s="758"/>
      <c r="M16" s="758"/>
      <c r="N16" s="758"/>
      <c r="O16" s="758"/>
      <c r="P16" s="758"/>
      <c r="Q16" s="758"/>
      <c r="R16" s="758"/>
      <c r="S16" s="758"/>
      <c r="T16" s="758"/>
      <c r="U16" s="758"/>
      <c r="V16" s="758"/>
      <c r="W16" s="758"/>
    </row>
    <row r="17" spans="1:23" ht="15.75" thickBot="1">
      <c r="A17" s="759"/>
      <c r="B17" s="760"/>
      <c r="C17" s="760"/>
      <c r="D17" s="760"/>
      <c r="E17" s="760"/>
      <c r="F17" s="760"/>
      <c r="G17" s="760"/>
      <c r="H17" s="760"/>
      <c r="I17" s="760"/>
      <c r="J17" s="760"/>
      <c r="K17" s="760"/>
      <c r="L17" s="760"/>
      <c r="M17" s="760"/>
      <c r="N17" s="760"/>
      <c r="O17" s="760"/>
      <c r="P17" s="760"/>
      <c r="Q17" s="760"/>
      <c r="R17" s="760"/>
      <c r="S17" s="760"/>
      <c r="T17" s="760"/>
      <c r="U17" s="760"/>
      <c r="V17" s="760"/>
      <c r="W17" s="760"/>
    </row>
    <row r="18" spans="1:23" ht="16.5" thickBot="1">
      <c r="A18" s="6"/>
      <c r="B18" s="693" t="s">
        <v>302</v>
      </c>
      <c r="C18" s="694"/>
      <c r="D18" s="693" t="s">
        <v>411</v>
      </c>
      <c r="E18" s="694"/>
      <c r="F18" s="693" t="s">
        <v>412</v>
      </c>
      <c r="G18" s="694"/>
      <c r="H18" s="693" t="s">
        <v>413</v>
      </c>
      <c r="I18" s="694"/>
      <c r="J18" s="693" t="s">
        <v>414</v>
      </c>
      <c r="K18" s="694"/>
      <c r="L18" s="693" t="s">
        <v>415</v>
      </c>
      <c r="M18" s="694"/>
      <c r="N18" s="693" t="s">
        <v>298</v>
      </c>
      <c r="O18" s="694"/>
      <c r="P18" s="693" t="s">
        <v>416</v>
      </c>
      <c r="Q18" s="694"/>
      <c r="R18" s="693" t="s">
        <v>297</v>
      </c>
      <c r="S18" s="694"/>
      <c r="T18" s="693" t="s">
        <v>296</v>
      </c>
      <c r="U18" s="694"/>
      <c r="V18" s="693" t="s">
        <v>304</v>
      </c>
      <c r="W18" s="694"/>
    </row>
    <row r="19" spans="1:23" ht="16.5" thickBot="1">
      <c r="A19" s="6"/>
      <c r="B19" s="405" t="s">
        <v>5</v>
      </c>
      <c r="C19" s="405" t="s">
        <v>3</v>
      </c>
      <c r="D19" s="405" t="s">
        <v>5</v>
      </c>
      <c r="E19" s="405" t="s">
        <v>3</v>
      </c>
      <c r="F19" s="405" t="s">
        <v>5</v>
      </c>
      <c r="G19" s="405" t="s">
        <v>3</v>
      </c>
      <c r="H19" s="405" t="s">
        <v>5</v>
      </c>
      <c r="I19" s="405" t="s">
        <v>3</v>
      </c>
      <c r="J19" s="405" t="s">
        <v>5</v>
      </c>
      <c r="K19" s="405" t="s">
        <v>3</v>
      </c>
      <c r="L19" s="405" t="s">
        <v>5</v>
      </c>
      <c r="M19" s="405" t="s">
        <v>3</v>
      </c>
      <c r="N19" s="405" t="s">
        <v>5</v>
      </c>
      <c r="O19" s="405" t="s">
        <v>3</v>
      </c>
      <c r="P19" s="405" t="s">
        <v>5</v>
      </c>
      <c r="Q19" s="405" t="s">
        <v>3</v>
      </c>
      <c r="R19" s="405" t="s">
        <v>5</v>
      </c>
      <c r="S19" s="405" t="s">
        <v>3</v>
      </c>
      <c r="T19" s="405" t="s">
        <v>5</v>
      </c>
      <c r="U19" s="405" t="s">
        <v>3</v>
      </c>
      <c r="V19" s="405" t="s">
        <v>5</v>
      </c>
      <c r="W19" s="405" t="s">
        <v>3</v>
      </c>
    </row>
    <row r="20" spans="1:23" ht="16.5" thickBot="1">
      <c r="A20" s="421" t="s">
        <v>12</v>
      </c>
      <c r="B20" s="422">
        <v>17641</v>
      </c>
      <c r="C20" s="423">
        <f>B20/B20</f>
        <v>1</v>
      </c>
      <c r="D20" s="424" t="s">
        <v>422</v>
      </c>
      <c r="E20" s="423">
        <f>D20/D20</f>
        <v>1</v>
      </c>
      <c r="F20" s="424" t="s">
        <v>423</v>
      </c>
      <c r="G20" s="423">
        <f>F20/F20</f>
        <v>1</v>
      </c>
      <c r="H20" s="425" t="s">
        <v>424</v>
      </c>
      <c r="I20" s="423">
        <f>H20/H20</f>
        <v>1</v>
      </c>
      <c r="J20" s="424" t="s">
        <v>425</v>
      </c>
      <c r="K20" s="426">
        <f>J20/J20</f>
        <v>1</v>
      </c>
      <c r="L20" s="427" t="s">
        <v>426</v>
      </c>
      <c r="M20" s="423">
        <f>L20/L20</f>
        <v>1</v>
      </c>
      <c r="N20" s="428" t="s">
        <v>427</v>
      </c>
      <c r="O20" s="429">
        <f>N20/N20</f>
        <v>1</v>
      </c>
      <c r="P20" s="424" t="s">
        <v>428</v>
      </c>
      <c r="Q20" s="423">
        <f>P20/P20</f>
        <v>1</v>
      </c>
      <c r="R20" s="425" t="s">
        <v>429</v>
      </c>
      <c r="S20" s="430">
        <f>R20/R20</f>
        <v>1</v>
      </c>
      <c r="T20" s="427" t="s">
        <v>430</v>
      </c>
      <c r="U20" s="423">
        <f>T20/T20</f>
        <v>1</v>
      </c>
      <c r="V20" s="427">
        <f t="shared" ref="V20:V33" si="0">B20-D20-F20-H20-J20-L20-N20-P20-R20-T20</f>
        <v>9000</v>
      </c>
      <c r="W20" s="423">
        <f>V20/V20</f>
        <v>1</v>
      </c>
    </row>
    <row r="21" spans="1:23" ht="17.25" thickTop="1" thickBot="1">
      <c r="A21" s="431" t="s">
        <v>431</v>
      </c>
      <c r="B21" s="432">
        <v>11403</v>
      </c>
      <c r="C21" s="430">
        <f>B21/B20</f>
        <v>0.64639192789524402</v>
      </c>
      <c r="D21" s="433">
        <v>222</v>
      </c>
      <c r="E21" s="434">
        <f>D21/D20</f>
        <v>0.57069408740359895</v>
      </c>
      <c r="F21" s="432">
        <v>830</v>
      </c>
      <c r="G21" s="429">
        <f>F21/F20</f>
        <v>0.76709796672828101</v>
      </c>
      <c r="H21" s="435">
        <v>171</v>
      </c>
      <c r="I21" s="429">
        <f>H21/H20</f>
        <v>0.54113924050632911</v>
      </c>
      <c r="J21" s="432">
        <v>172</v>
      </c>
      <c r="K21" s="436">
        <f>J21/J20</f>
        <v>0.50292397660818711</v>
      </c>
      <c r="L21" s="435">
        <v>552</v>
      </c>
      <c r="M21" s="429">
        <f>L21/L20</f>
        <v>0.73796791443850263</v>
      </c>
      <c r="N21" s="437">
        <v>585</v>
      </c>
      <c r="O21" s="429">
        <f>N21/N20</f>
        <v>0.56412729026036645</v>
      </c>
      <c r="P21" s="432">
        <v>241</v>
      </c>
      <c r="Q21" s="430">
        <f>P21/P20</f>
        <v>0.70674486803519065</v>
      </c>
      <c r="R21" s="435">
        <v>759</v>
      </c>
      <c r="S21" s="423">
        <f>R21/R20</f>
        <v>0.64927288280581696</v>
      </c>
      <c r="T21" s="432">
        <v>1969</v>
      </c>
      <c r="U21" s="429">
        <f>T21/T20</f>
        <v>0.61206092632887787</v>
      </c>
      <c r="V21" s="427">
        <f t="shared" si="0"/>
        <v>5902</v>
      </c>
      <c r="W21" s="429">
        <f>V21/V20</f>
        <v>0.65577777777777779</v>
      </c>
    </row>
    <row r="22" spans="1:23" ht="16.5" thickBot="1">
      <c r="A22" s="438" t="s">
        <v>432</v>
      </c>
      <c r="B22" s="437">
        <v>940</v>
      </c>
      <c r="C22" s="436">
        <f>B22/B20</f>
        <v>5.3284961170001699E-2</v>
      </c>
      <c r="D22" s="432">
        <v>19</v>
      </c>
      <c r="E22" s="429">
        <f>D22/D20</f>
        <v>4.8843187660668377E-2</v>
      </c>
      <c r="F22" s="435">
        <v>53</v>
      </c>
      <c r="G22" s="439">
        <f>F22/F20</f>
        <v>4.8983364140480594E-2</v>
      </c>
      <c r="H22" s="432">
        <v>17</v>
      </c>
      <c r="I22" s="429">
        <f>H22/H20</f>
        <v>5.3797468354430382E-2</v>
      </c>
      <c r="J22" s="435">
        <v>16</v>
      </c>
      <c r="K22" s="434">
        <f>J22/J20</f>
        <v>4.6783625730994149E-2</v>
      </c>
      <c r="L22" s="435">
        <v>34</v>
      </c>
      <c r="M22" s="423">
        <f>L22/L20</f>
        <v>4.5454545454545456E-2</v>
      </c>
      <c r="N22" s="432">
        <v>38</v>
      </c>
      <c r="O22" s="430">
        <f>N22/N20</f>
        <v>3.6644165863066541E-2</v>
      </c>
      <c r="P22" s="432">
        <v>15</v>
      </c>
      <c r="Q22" s="430">
        <f>P22/P20</f>
        <v>4.398826979472141E-2</v>
      </c>
      <c r="R22" s="432">
        <v>27</v>
      </c>
      <c r="S22" s="429">
        <f>R22/R20</f>
        <v>2.3096663815226688E-2</v>
      </c>
      <c r="T22" s="432">
        <v>180</v>
      </c>
      <c r="U22" s="423">
        <f>T22/T20</f>
        <v>5.5952751010258005E-2</v>
      </c>
      <c r="V22" s="427">
        <f t="shared" si="0"/>
        <v>541</v>
      </c>
      <c r="W22" s="423">
        <f>V22/V20</f>
        <v>6.0111111111111108E-2</v>
      </c>
    </row>
    <row r="23" spans="1:23" ht="16.5" thickBot="1">
      <c r="A23" s="438" t="s">
        <v>433</v>
      </c>
      <c r="B23" s="422">
        <v>3047</v>
      </c>
      <c r="C23" s="423">
        <f>B23/B20</f>
        <v>0.17272263477127148</v>
      </c>
      <c r="D23" s="432">
        <v>69</v>
      </c>
      <c r="E23" s="430">
        <f>D23/D20</f>
        <v>0.17737789203084833</v>
      </c>
      <c r="F23" s="435">
        <v>220</v>
      </c>
      <c r="G23" s="423">
        <f>F23/F20</f>
        <v>0.20332717190388169</v>
      </c>
      <c r="H23" s="435">
        <v>48</v>
      </c>
      <c r="I23" s="439">
        <f>H23/H20</f>
        <v>0.15189873417721519</v>
      </c>
      <c r="J23" s="435">
        <v>37</v>
      </c>
      <c r="K23" s="429">
        <f>J23/J20</f>
        <v>0.10818713450292397</v>
      </c>
      <c r="L23" s="435">
        <v>136</v>
      </c>
      <c r="M23" s="429">
        <f>L23/L20</f>
        <v>0.18181818181818182</v>
      </c>
      <c r="N23" s="435">
        <v>157</v>
      </c>
      <c r="O23" s="423">
        <f>N23/N20</f>
        <v>0.15139826422372227</v>
      </c>
      <c r="P23" s="435">
        <v>75</v>
      </c>
      <c r="Q23" s="423">
        <f>P23/P20</f>
        <v>0.21994134897360704</v>
      </c>
      <c r="R23" s="437">
        <v>192</v>
      </c>
      <c r="S23" s="429">
        <f>R23/R20</f>
        <v>0.16424294268605646</v>
      </c>
      <c r="T23" s="437">
        <v>500</v>
      </c>
      <c r="U23" s="429">
        <f>T23/T20</f>
        <v>0.1554243083618278</v>
      </c>
      <c r="V23" s="427">
        <f t="shared" si="0"/>
        <v>1613</v>
      </c>
      <c r="W23" s="429">
        <f>V23/V20</f>
        <v>0.17922222222222223</v>
      </c>
    </row>
    <row r="24" spans="1:23" ht="16.5" thickBot="1">
      <c r="A24" s="438" t="s">
        <v>434</v>
      </c>
      <c r="B24" s="432">
        <v>2031</v>
      </c>
      <c r="C24" s="430">
        <f>B24/B20</f>
        <v>0.11512952780454623</v>
      </c>
      <c r="D24" s="437">
        <v>29</v>
      </c>
      <c r="E24" s="436">
        <f>D24/D20</f>
        <v>7.4550128534704371E-2</v>
      </c>
      <c r="F24" s="435">
        <v>169</v>
      </c>
      <c r="G24" s="429">
        <f>F24/F20</f>
        <v>0.15619223659889095</v>
      </c>
      <c r="H24" s="435">
        <v>42</v>
      </c>
      <c r="I24" s="429">
        <f>H24/H20</f>
        <v>0.13291139240506328</v>
      </c>
      <c r="J24" s="435">
        <v>38</v>
      </c>
      <c r="K24" s="429">
        <f>J24/J20</f>
        <v>0.1111111111111111</v>
      </c>
      <c r="L24" s="437">
        <v>105</v>
      </c>
      <c r="M24" s="436">
        <f>L24/L20</f>
        <v>0.14037433155080214</v>
      </c>
      <c r="N24" s="435">
        <v>109</v>
      </c>
      <c r="O24" s="429">
        <f>N24/N20</f>
        <v>0.10511089681774349</v>
      </c>
      <c r="P24" s="435">
        <v>26</v>
      </c>
      <c r="Q24" s="429">
        <f>P24/P20</f>
        <v>7.6246334310850442E-2</v>
      </c>
      <c r="R24" s="437">
        <v>129</v>
      </c>
      <c r="S24" s="423">
        <f>R24/R20</f>
        <v>0.11035072711719418</v>
      </c>
      <c r="T24" s="435">
        <v>406</v>
      </c>
      <c r="U24" s="429">
        <f>T24/T20</f>
        <v>0.12620453838980417</v>
      </c>
      <c r="V24" s="427">
        <f t="shared" si="0"/>
        <v>978</v>
      </c>
      <c r="W24" s="429">
        <f>V24/V20</f>
        <v>0.10866666666666666</v>
      </c>
    </row>
    <row r="25" spans="1:23" ht="16.5" thickBot="1">
      <c r="A25" s="438" t="s">
        <v>435</v>
      </c>
      <c r="B25" s="435">
        <v>773</v>
      </c>
      <c r="C25" s="429">
        <f>B25/B20</f>
        <v>4.3818377642990763E-2</v>
      </c>
      <c r="D25" s="432">
        <v>13</v>
      </c>
      <c r="E25" s="429">
        <f>D25/D20</f>
        <v>3.3419023136246784E-2</v>
      </c>
      <c r="F25" s="435">
        <v>56</v>
      </c>
      <c r="G25" s="429">
        <f>F25/F20</f>
        <v>5.1756007393715345E-2</v>
      </c>
      <c r="H25" s="435">
        <v>5</v>
      </c>
      <c r="I25" s="429">
        <f>H25/H20</f>
        <v>1.5822784810126583E-2</v>
      </c>
      <c r="J25" s="435">
        <v>17</v>
      </c>
      <c r="K25" s="423">
        <f>J25/J20</f>
        <v>4.9707602339181284E-2</v>
      </c>
      <c r="L25" s="435">
        <v>52</v>
      </c>
      <c r="M25" s="423">
        <f>L25/L20</f>
        <v>6.9518716577540107E-2</v>
      </c>
      <c r="N25" s="422">
        <v>41</v>
      </c>
      <c r="O25" s="429">
        <f>N25/N20</f>
        <v>3.9537126325940211E-2</v>
      </c>
      <c r="P25" s="435">
        <v>13</v>
      </c>
      <c r="Q25" s="429">
        <f>P25/P20</f>
        <v>3.8123167155425221E-2</v>
      </c>
      <c r="R25" s="435">
        <v>59</v>
      </c>
      <c r="S25" s="429">
        <f>R25/R20</f>
        <v>5.0470487596236097E-2</v>
      </c>
      <c r="T25" s="422">
        <v>118</v>
      </c>
      <c r="U25" s="423">
        <f>T25/T20</f>
        <v>3.668013677339136E-2</v>
      </c>
      <c r="V25" s="427">
        <f t="shared" si="0"/>
        <v>399</v>
      </c>
      <c r="W25" s="423">
        <f>V25/V20</f>
        <v>4.4333333333333336E-2</v>
      </c>
    </row>
    <row r="26" spans="1:23" ht="16.5" thickBot="1">
      <c r="A26" s="438" t="s">
        <v>436</v>
      </c>
      <c r="B26" s="435">
        <v>1534</v>
      </c>
      <c r="C26" s="439">
        <f>B26/B20</f>
        <v>8.6956521739130432E-2</v>
      </c>
      <c r="D26" s="437">
        <v>22</v>
      </c>
      <c r="E26" s="436">
        <f>D26/D20</f>
        <v>5.6555269922879174E-2</v>
      </c>
      <c r="F26" s="435">
        <v>108</v>
      </c>
      <c r="G26" s="429">
        <f>F26/F20</f>
        <v>9.9815157116451017E-2</v>
      </c>
      <c r="H26" s="435">
        <v>16</v>
      </c>
      <c r="I26" s="423">
        <f>H26/H20</f>
        <v>5.0632911392405063E-2</v>
      </c>
      <c r="J26" s="422">
        <v>16</v>
      </c>
      <c r="K26" s="429">
        <f>J26/J20</f>
        <v>4.6783625730994149E-2</v>
      </c>
      <c r="L26" s="435">
        <v>86</v>
      </c>
      <c r="M26" s="429">
        <f>L26/L20</f>
        <v>0.11497326203208556</v>
      </c>
      <c r="N26" s="440">
        <v>48</v>
      </c>
      <c r="O26" s="429">
        <f>N26/N20</f>
        <v>4.6287367405978788E-2</v>
      </c>
      <c r="P26" s="437">
        <v>38</v>
      </c>
      <c r="Q26" s="439">
        <f>P26/P20</f>
        <v>0.11143695014662756</v>
      </c>
      <c r="R26" s="435">
        <v>144</v>
      </c>
      <c r="S26" s="429">
        <f>R26/R20</f>
        <v>0.12318220701454234</v>
      </c>
      <c r="T26" s="432">
        <v>296</v>
      </c>
      <c r="U26" s="430">
        <f>T26/T20</f>
        <v>9.2011190550202057E-2</v>
      </c>
      <c r="V26" s="427">
        <f t="shared" si="0"/>
        <v>760</v>
      </c>
      <c r="W26" s="430">
        <f>V26/V20</f>
        <v>8.4444444444444447E-2</v>
      </c>
    </row>
    <row r="27" spans="1:23" ht="16.5" thickBot="1">
      <c r="A27" s="441" t="s">
        <v>437</v>
      </c>
      <c r="B27" s="442">
        <v>3078</v>
      </c>
      <c r="C27" s="443">
        <f>B27/B20</f>
        <v>0.17447990476730343</v>
      </c>
      <c r="D27" s="444">
        <v>70</v>
      </c>
      <c r="E27" s="445">
        <f>D27/D20</f>
        <v>0.17994858611825193</v>
      </c>
      <c r="F27" s="444">
        <v>224</v>
      </c>
      <c r="G27" s="445">
        <f>F27/F20</f>
        <v>0.20702402957486138</v>
      </c>
      <c r="H27" s="444">
        <v>43</v>
      </c>
      <c r="I27" s="443">
        <f>H27/H20</f>
        <v>0.13607594936708861</v>
      </c>
      <c r="J27" s="442">
        <v>48</v>
      </c>
      <c r="K27" s="445">
        <f>J27/J20</f>
        <v>0.14035087719298245</v>
      </c>
      <c r="L27" s="444">
        <v>139</v>
      </c>
      <c r="M27" s="445">
        <f>L27/L20</f>
        <v>0.18582887700534759</v>
      </c>
      <c r="N27" s="444">
        <v>192</v>
      </c>
      <c r="O27" s="446">
        <f>N27/N20</f>
        <v>0.18514946962391515</v>
      </c>
      <c r="P27" s="447">
        <v>74</v>
      </c>
      <c r="Q27" s="446">
        <f>P27/P20</f>
        <v>0.21700879765395895</v>
      </c>
      <c r="R27" s="442">
        <v>208</v>
      </c>
      <c r="S27" s="446">
        <f>R27/R20</f>
        <v>0.17792985457656116</v>
      </c>
      <c r="T27" s="447">
        <v>469</v>
      </c>
      <c r="U27" s="446">
        <f>T27/T20</f>
        <v>0.14578800124339447</v>
      </c>
      <c r="V27" s="427">
        <f t="shared" si="0"/>
        <v>1611</v>
      </c>
      <c r="W27" s="446">
        <f>V27/V20</f>
        <v>0.17899999999999999</v>
      </c>
    </row>
    <row r="28" spans="1:23" ht="17.25" thickTop="1" thickBot="1">
      <c r="A28" s="448" t="s">
        <v>438</v>
      </c>
      <c r="B28" s="449" t="s">
        <v>439</v>
      </c>
      <c r="C28" s="436">
        <f>B28/B20</f>
        <v>0.35360807210475598</v>
      </c>
      <c r="D28" s="450" t="s">
        <v>440</v>
      </c>
      <c r="E28" s="423">
        <f>D28/D20</f>
        <v>0.42930591259640105</v>
      </c>
      <c r="F28" s="450" t="s">
        <v>441</v>
      </c>
      <c r="G28" s="436">
        <f>F28/F20</f>
        <v>0.23290203327171904</v>
      </c>
      <c r="H28" s="450" t="s">
        <v>442</v>
      </c>
      <c r="I28" s="451">
        <f>H28/H20</f>
        <v>0.45886075949367089</v>
      </c>
      <c r="J28" s="450" t="s">
        <v>443</v>
      </c>
      <c r="K28" s="436">
        <f>J28/J20</f>
        <v>0.49707602339181284</v>
      </c>
      <c r="L28" s="452" t="s">
        <v>444</v>
      </c>
      <c r="M28" s="439">
        <f>L28/L20</f>
        <v>0.26203208556149732</v>
      </c>
      <c r="N28" s="452" t="s">
        <v>445</v>
      </c>
      <c r="O28" s="453">
        <f>N28/N20</f>
        <v>0.43587270973963355</v>
      </c>
      <c r="P28" s="454" t="s">
        <v>446</v>
      </c>
      <c r="Q28" s="423">
        <f>P28/P20</f>
        <v>0.2932551319648094</v>
      </c>
      <c r="R28" s="450" t="s">
        <v>447</v>
      </c>
      <c r="S28" s="455">
        <f>R28/R20</f>
        <v>0.35072711719418304</v>
      </c>
      <c r="T28" s="456" t="s">
        <v>448</v>
      </c>
      <c r="U28" s="457">
        <f>T28/T20</f>
        <v>0.38793907367112218</v>
      </c>
      <c r="V28" s="427">
        <f t="shared" si="0"/>
        <v>3098</v>
      </c>
      <c r="W28" s="457">
        <f>V28/V20</f>
        <v>0.34422222222222221</v>
      </c>
    </row>
    <row r="29" spans="1:23" ht="16.5" thickBot="1">
      <c r="A29" s="458" t="s">
        <v>432</v>
      </c>
      <c r="B29" s="459" t="s">
        <v>449</v>
      </c>
      <c r="C29" s="436">
        <f>B29/B20</f>
        <v>7.261493112635338E-2</v>
      </c>
      <c r="D29" s="450" t="s">
        <v>450</v>
      </c>
      <c r="E29" s="430">
        <f>D29/D20</f>
        <v>6.4267352185089971E-2</v>
      </c>
      <c r="F29" s="460" t="s">
        <v>451</v>
      </c>
      <c r="G29" s="430">
        <f>F29/F20</f>
        <v>4.8059149722735672E-2</v>
      </c>
      <c r="H29" s="461" t="s">
        <v>452</v>
      </c>
      <c r="I29" s="429">
        <f>H29/H20</f>
        <v>9.49367088607595E-2</v>
      </c>
      <c r="J29" s="452" t="s">
        <v>453</v>
      </c>
      <c r="K29" s="423">
        <f>J29/J20</f>
        <v>0.10526315789473684</v>
      </c>
      <c r="L29" s="460" t="s">
        <v>454</v>
      </c>
      <c r="M29" s="439">
        <f>L29/L20</f>
        <v>5.213903743315508E-2</v>
      </c>
      <c r="N29" s="460" t="s">
        <v>455</v>
      </c>
      <c r="O29" s="429">
        <f>N29/N20</f>
        <v>0.10221793635486982</v>
      </c>
      <c r="P29" s="460" t="s">
        <v>456</v>
      </c>
      <c r="Q29" s="434">
        <f>P29/P20</f>
        <v>7.6246334310850442E-2</v>
      </c>
      <c r="R29" s="462" t="s">
        <v>457</v>
      </c>
      <c r="S29" s="463">
        <f>R29/R20</f>
        <v>8.8964927288280579E-2</v>
      </c>
      <c r="T29" s="460" t="s">
        <v>458</v>
      </c>
      <c r="U29" s="430">
        <f>T29/T20</f>
        <v>7.5536213863848303E-2</v>
      </c>
      <c r="V29" s="427">
        <f t="shared" si="0"/>
        <v>620</v>
      </c>
      <c r="W29" s="430">
        <f>V29/V20</f>
        <v>6.8888888888888888E-2</v>
      </c>
    </row>
    <row r="30" spans="1:23" ht="16.5" thickBot="1">
      <c r="A30" s="438" t="s">
        <v>433</v>
      </c>
      <c r="B30" s="459" t="s">
        <v>459</v>
      </c>
      <c r="C30" s="429">
        <f>B30/B20</f>
        <v>0.1299812935774616</v>
      </c>
      <c r="D30" s="464" t="s">
        <v>460</v>
      </c>
      <c r="E30" s="429">
        <f>D30/D20</f>
        <v>0.15938303341902313</v>
      </c>
      <c r="F30" s="450" t="s">
        <v>457</v>
      </c>
      <c r="G30" s="423">
        <f>F30/F20</f>
        <v>9.6118299445471345E-2</v>
      </c>
      <c r="H30" s="465" t="s">
        <v>461</v>
      </c>
      <c r="I30" s="451">
        <f>H30/H20</f>
        <v>0.189873417721519</v>
      </c>
      <c r="J30" s="460" t="s">
        <v>462</v>
      </c>
      <c r="K30" s="430">
        <f>J30/J20</f>
        <v>0.19005847953216373</v>
      </c>
      <c r="L30" s="452" t="s">
        <v>463</v>
      </c>
      <c r="M30" s="423">
        <f>L30/L20</f>
        <v>9.3582887700534759E-2</v>
      </c>
      <c r="N30" s="450" t="s">
        <v>464</v>
      </c>
      <c r="O30" s="436">
        <f>N30/N20</f>
        <v>0.1523625843780135</v>
      </c>
      <c r="P30" s="450" t="s">
        <v>465</v>
      </c>
      <c r="Q30" s="429">
        <f>P30/P20</f>
        <v>0.11730205278592376</v>
      </c>
      <c r="R30" s="466" t="s">
        <v>466</v>
      </c>
      <c r="S30" s="423">
        <f>R30/R20</f>
        <v>0.11206159110350727</v>
      </c>
      <c r="T30" s="452" t="s">
        <v>467</v>
      </c>
      <c r="U30" s="423">
        <f>T30/T20</f>
        <v>0.15511345974510413</v>
      </c>
      <c r="V30" s="427">
        <f t="shared" si="0"/>
        <v>1104</v>
      </c>
      <c r="W30" s="423">
        <f>V30/V20</f>
        <v>0.12266666666666666</v>
      </c>
    </row>
    <row r="31" spans="1:23" ht="16.5" thickBot="1">
      <c r="A31" s="467" t="s">
        <v>434</v>
      </c>
      <c r="B31" s="460" t="s">
        <v>468</v>
      </c>
      <c r="C31" s="430">
        <f>B31/B20</f>
        <v>4.5235530865597187E-2</v>
      </c>
      <c r="D31" s="468" t="s">
        <v>469</v>
      </c>
      <c r="E31" s="429">
        <f>D31/D20</f>
        <v>5.3984575835475578E-2</v>
      </c>
      <c r="F31" s="469" t="s">
        <v>470</v>
      </c>
      <c r="G31" s="429">
        <f>F31/F20</f>
        <v>2.6802218114602587E-2</v>
      </c>
      <c r="H31" s="470" t="s">
        <v>469</v>
      </c>
      <c r="I31" s="429">
        <f>H31/H20</f>
        <v>6.6455696202531639E-2</v>
      </c>
      <c r="J31" s="450" t="s">
        <v>471</v>
      </c>
      <c r="K31" s="423">
        <f>J31/J20</f>
        <v>6.4327485380116955E-2</v>
      </c>
      <c r="L31" s="466" t="s">
        <v>472</v>
      </c>
      <c r="M31" s="429">
        <f>L31/L20</f>
        <v>3.2085561497326207E-2</v>
      </c>
      <c r="N31" s="460" t="s">
        <v>473</v>
      </c>
      <c r="O31" s="429">
        <f>N31/N20</f>
        <v>3.5679845708775311E-2</v>
      </c>
      <c r="P31" s="466" t="s">
        <v>474</v>
      </c>
      <c r="Q31" s="434">
        <f>P31/P20</f>
        <v>3.8123167155425221E-2</v>
      </c>
      <c r="R31" s="460" t="s">
        <v>475</v>
      </c>
      <c r="S31" s="429">
        <f>R31/R20</f>
        <v>6.4157399486740804E-2</v>
      </c>
      <c r="T31" s="460" t="s">
        <v>476</v>
      </c>
      <c r="U31" s="430">
        <f>T31/T20</f>
        <v>4.0099471557351572E-2</v>
      </c>
      <c r="V31" s="427">
        <f t="shared" si="0"/>
        <v>427</v>
      </c>
      <c r="W31" s="430">
        <f>V31/V20</f>
        <v>4.7444444444444442E-2</v>
      </c>
    </row>
    <row r="32" spans="1:23" ht="16.5" thickBot="1">
      <c r="A32" s="467" t="s">
        <v>435</v>
      </c>
      <c r="B32" s="460" t="s">
        <v>477</v>
      </c>
      <c r="C32" s="430">
        <f>B32/B20</f>
        <v>3.4125049600362792E-2</v>
      </c>
      <c r="D32" s="471" t="s">
        <v>478</v>
      </c>
      <c r="E32" s="436">
        <f>D32/D20</f>
        <v>4.3701799485861184E-2</v>
      </c>
      <c r="F32" s="465" t="s">
        <v>479</v>
      </c>
      <c r="G32" s="451">
        <f>F32/F20</f>
        <v>2.1256931608133085E-2</v>
      </c>
      <c r="H32" s="465" t="s">
        <v>480</v>
      </c>
      <c r="I32" s="451">
        <f>H32/H20</f>
        <v>2.8481012658227847E-2</v>
      </c>
      <c r="J32" s="460" t="s">
        <v>478</v>
      </c>
      <c r="K32" s="429">
        <f>J32/J20</f>
        <v>4.9707602339181284E-2</v>
      </c>
      <c r="L32" s="466" t="s">
        <v>450</v>
      </c>
      <c r="M32" s="439">
        <f>L32/L20</f>
        <v>3.342245989304813E-2</v>
      </c>
      <c r="N32" s="452" t="s">
        <v>453</v>
      </c>
      <c r="O32" s="439">
        <f>N32/N20</f>
        <v>3.4715525554484088E-2</v>
      </c>
      <c r="P32" s="460" t="s">
        <v>481</v>
      </c>
      <c r="Q32" s="429">
        <f>P32/P20</f>
        <v>1.7595307917888565E-2</v>
      </c>
      <c r="R32" s="460" t="s">
        <v>482</v>
      </c>
      <c r="S32" s="439">
        <f>R32/R20</f>
        <v>1.5397775876817793E-2</v>
      </c>
      <c r="T32" s="461" t="s">
        <v>483</v>
      </c>
      <c r="U32" s="436">
        <f>T32/T20</f>
        <v>3.854522847373329E-2</v>
      </c>
      <c r="V32" s="427">
        <f t="shared" si="0"/>
        <v>327</v>
      </c>
      <c r="W32" s="436">
        <f>V32/V20</f>
        <v>3.6333333333333336E-2</v>
      </c>
    </row>
    <row r="33" spans="1:23" ht="16.5" thickBot="1">
      <c r="A33" s="467" t="s">
        <v>436</v>
      </c>
      <c r="B33" s="450" t="s">
        <v>484</v>
      </c>
      <c r="C33" s="429">
        <f>B33/B20</f>
        <v>7.1651266934981014E-2</v>
      </c>
      <c r="D33" s="450" t="s">
        <v>485</v>
      </c>
      <c r="E33" s="436">
        <f>D33/D20</f>
        <v>0.10796915167095116</v>
      </c>
      <c r="F33" s="469" t="s">
        <v>486</v>
      </c>
      <c r="G33" s="429">
        <f>F33/F20</f>
        <v>4.0665434380776341E-2</v>
      </c>
      <c r="H33" s="460" t="s">
        <v>450</v>
      </c>
      <c r="I33" s="430">
        <f>H33/H20</f>
        <v>7.9113924050632917E-2</v>
      </c>
      <c r="J33" s="460" t="s">
        <v>452</v>
      </c>
      <c r="K33" s="439">
        <f>J33/J20</f>
        <v>8.771929824561403E-2</v>
      </c>
      <c r="L33" s="460" t="s">
        <v>487</v>
      </c>
      <c r="M33" s="430">
        <f>L33/L20</f>
        <v>5.0802139037433157E-2</v>
      </c>
      <c r="N33" s="460" t="s">
        <v>488</v>
      </c>
      <c r="O33" s="436">
        <f>N33/N20</f>
        <v>0.11089681774349083</v>
      </c>
      <c r="P33" s="460" t="s">
        <v>489</v>
      </c>
      <c r="Q33" s="430">
        <f>P33/P20</f>
        <v>4.398826979472141E-2</v>
      </c>
      <c r="R33" s="450" t="s">
        <v>490</v>
      </c>
      <c r="S33" s="436">
        <f>R33/R20</f>
        <v>7.0145423438836618E-2</v>
      </c>
      <c r="T33" s="450" t="s">
        <v>491</v>
      </c>
      <c r="U33" s="436">
        <f>T33/T20</f>
        <v>7.8644700031084855E-2</v>
      </c>
      <c r="V33" s="427">
        <f t="shared" si="0"/>
        <v>620</v>
      </c>
      <c r="W33" s="436">
        <f>V33/V20</f>
        <v>6.8888888888888888E-2</v>
      </c>
    </row>
    <row r="34" spans="1:23" ht="16.5" thickBot="1">
      <c r="A34" s="472" t="s">
        <v>492</v>
      </c>
      <c r="B34" s="473"/>
      <c r="C34" s="430"/>
      <c r="D34" s="474"/>
      <c r="E34" s="475"/>
      <c r="F34" s="474"/>
      <c r="G34" s="475"/>
      <c r="H34" s="474"/>
      <c r="I34" s="475"/>
      <c r="J34" s="474"/>
      <c r="K34" s="475"/>
      <c r="L34" s="474"/>
      <c r="M34" s="475"/>
      <c r="N34" s="474"/>
      <c r="O34" s="475"/>
      <c r="P34" s="474"/>
      <c r="Q34" s="475"/>
      <c r="R34" s="474"/>
      <c r="S34" s="475"/>
      <c r="T34" s="474"/>
      <c r="U34" s="475"/>
      <c r="V34" s="474"/>
      <c r="W34" s="475"/>
    </row>
    <row r="35" spans="1:23" ht="15.75" thickBot="1">
      <c r="A35" s="690" t="s">
        <v>191</v>
      </c>
      <c r="B35" s="691"/>
      <c r="C35" s="692"/>
    </row>
    <row r="37" spans="1:23" s="125" customFormat="1">
      <c r="A37" s="125" t="s">
        <v>493</v>
      </c>
    </row>
    <row r="38" spans="1:23" s="125" customFormat="1">
      <c r="A38" s="125" t="s">
        <v>494</v>
      </c>
    </row>
  </sheetData>
  <mergeCells count="19">
    <mergeCell ref="A16:W16"/>
    <mergeCell ref="B5:C5"/>
    <mergeCell ref="D5:E5"/>
    <mergeCell ref="F5:G5"/>
    <mergeCell ref="A12:D12"/>
    <mergeCell ref="A15:W15"/>
    <mergeCell ref="T18:U18"/>
    <mergeCell ref="V18:W18"/>
    <mergeCell ref="A35:C35"/>
    <mergeCell ref="A17:W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</mergeCells>
  <hyperlinks>
    <hyperlink ref="A12:C12" r:id="rId1" display="http://www.dds.ca.gov/FactsStats/QuarterlyCounty.cfm "/>
    <hyperlink ref="A35:C35" r:id="rId2" display="Source: 2000 Census P041"/>
    <hyperlink ref="A34" r:id="rId3"/>
  </hyperlinks>
  <pageMargins left="0.7" right="0.7" top="0.75" bottom="0.75" header="0.3" footer="0.3"/>
  <pageSetup scale="42" orientation="portrait" r:id="rId4"/>
  <headerFooter>
    <oddHeader>&amp;L5th Cycle Housing Element Data Package&amp;CSiskyiou County and the Cities Within</oddHeader>
    <oddFooter>&amp;LHCD-Housing Policy Division (HPD)&amp;CPage &amp;P&amp;R&amp;D</oddFooter>
  </headerFooter>
  <colBreaks count="2" manualBreakCount="2">
    <brk id="7" max="39" man="1"/>
    <brk id="15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workbookViewId="0">
      <selection activeCell="A12" sqref="A12:H12"/>
    </sheetView>
  </sheetViews>
  <sheetFormatPr defaultRowHeight="15"/>
  <cols>
    <col min="1" max="1" width="50.140625" customWidth="1"/>
    <col min="2" max="2" width="12.42578125" style="73" customWidth="1"/>
    <col min="3" max="3" width="9.140625" style="73" customWidth="1"/>
    <col min="4" max="4" width="9.28515625" style="73" bestFit="1" customWidth="1"/>
    <col min="5" max="5" width="9.140625" style="73"/>
    <col min="6" max="6" width="13" bestFit="1" customWidth="1"/>
    <col min="7" max="7" width="9.28515625" bestFit="1" customWidth="1"/>
    <col min="11" max="11" width="11.5703125" bestFit="1" customWidth="1"/>
  </cols>
  <sheetData>
    <row r="1" spans="1:7">
      <c r="A1" s="27"/>
      <c r="B1" s="27"/>
      <c r="C1" s="27"/>
      <c r="F1" s="27"/>
    </row>
    <row r="2" spans="1:7" ht="19.5" thickBot="1">
      <c r="A2" s="22" t="s">
        <v>40</v>
      </c>
      <c r="B2" s="22"/>
      <c r="C2" s="22"/>
    </row>
    <row r="3" spans="1:7" ht="12" customHeight="1">
      <c r="A3" s="607" t="s">
        <v>4</v>
      </c>
      <c r="B3" s="605" t="s">
        <v>209</v>
      </c>
      <c r="C3" s="606"/>
      <c r="D3" s="609" t="s">
        <v>210</v>
      </c>
      <c r="E3" s="610"/>
      <c r="F3" s="605" t="s">
        <v>72</v>
      </c>
      <c r="G3" s="606"/>
    </row>
    <row r="4" spans="1:7" ht="12" customHeight="1" thickBot="1">
      <c r="A4" s="608"/>
      <c r="B4" s="24" t="s">
        <v>55</v>
      </c>
      <c r="C4" s="25" t="s">
        <v>3</v>
      </c>
      <c r="D4" s="130" t="s">
        <v>55</v>
      </c>
      <c r="E4" s="131" t="s">
        <v>3</v>
      </c>
      <c r="F4" s="24" t="s">
        <v>55</v>
      </c>
      <c r="G4" s="25" t="s">
        <v>3</v>
      </c>
    </row>
    <row r="5" spans="1:7" ht="12" customHeight="1">
      <c r="A5" s="23" t="s">
        <v>41</v>
      </c>
      <c r="B5" s="132">
        <v>7948</v>
      </c>
      <c r="C5" s="188">
        <v>7948</v>
      </c>
      <c r="D5" s="189">
        <v>1010</v>
      </c>
      <c r="E5" s="189">
        <v>1010</v>
      </c>
      <c r="F5" s="190">
        <f>$B5-$D5</f>
        <v>6938</v>
      </c>
      <c r="G5" s="132">
        <v>6938</v>
      </c>
    </row>
    <row r="6" spans="1:7" ht="12" customHeight="1">
      <c r="A6" s="23" t="s">
        <v>42</v>
      </c>
      <c r="B6" s="191">
        <v>650</v>
      </c>
      <c r="C6" s="133">
        <v>8.2000000000000003E-2</v>
      </c>
      <c r="D6" s="192">
        <v>88</v>
      </c>
      <c r="E6" s="193">
        <v>8.6999999999999994E-2</v>
      </c>
      <c r="F6" s="190">
        <f t="shared" ref="F6:F18" si="0">$B6-$D6</f>
        <v>562</v>
      </c>
      <c r="G6" s="194">
        <f>F6/$G$5</f>
        <v>8.1003170942634761E-2</v>
      </c>
    </row>
    <row r="7" spans="1:7" ht="12" customHeight="1">
      <c r="A7" s="23" t="s">
        <v>43</v>
      </c>
      <c r="B7" s="191">
        <v>551</v>
      </c>
      <c r="C7" s="133">
        <v>6.9000000000000006E-2</v>
      </c>
      <c r="D7" s="192">
        <v>172</v>
      </c>
      <c r="E7" s="193">
        <v>0.17</v>
      </c>
      <c r="F7" s="190">
        <f t="shared" si="0"/>
        <v>379</v>
      </c>
      <c r="G7" s="194">
        <f t="shared" ref="G7:G18" si="1">F7/$G$5</f>
        <v>5.462669357163448E-2</v>
      </c>
    </row>
    <row r="8" spans="1:7" ht="12" customHeight="1">
      <c r="A8" s="23" t="s">
        <v>44</v>
      </c>
      <c r="B8" s="191">
        <v>400</v>
      </c>
      <c r="C8" s="133">
        <v>0.05</v>
      </c>
      <c r="D8" s="192">
        <v>33</v>
      </c>
      <c r="E8" s="193">
        <v>3.3000000000000002E-2</v>
      </c>
      <c r="F8" s="190">
        <f t="shared" si="0"/>
        <v>367</v>
      </c>
      <c r="G8" s="194">
        <f t="shared" si="1"/>
        <v>5.2897088498126264E-2</v>
      </c>
    </row>
    <row r="9" spans="1:7" ht="12" customHeight="1">
      <c r="A9" s="23" t="s">
        <v>45</v>
      </c>
      <c r="B9" s="191">
        <v>185</v>
      </c>
      <c r="C9" s="133">
        <v>2.3E-2</v>
      </c>
      <c r="D9" s="192">
        <v>0</v>
      </c>
      <c r="E9" s="193">
        <v>0</v>
      </c>
      <c r="F9" s="190">
        <f t="shared" si="0"/>
        <v>185</v>
      </c>
      <c r="G9" s="194">
        <f t="shared" si="1"/>
        <v>2.6664744883251656E-2</v>
      </c>
    </row>
    <row r="10" spans="1:7" ht="12" customHeight="1">
      <c r="A10" s="23" t="s">
        <v>46</v>
      </c>
      <c r="B10" s="191">
        <v>711</v>
      </c>
      <c r="C10" s="133">
        <v>8.8999999999999996E-2</v>
      </c>
      <c r="D10" s="192">
        <v>47</v>
      </c>
      <c r="E10" s="193">
        <v>4.7E-2</v>
      </c>
      <c r="F10" s="190">
        <f t="shared" si="0"/>
        <v>664</v>
      </c>
      <c r="G10" s="194">
        <f t="shared" si="1"/>
        <v>9.5704814067454597E-2</v>
      </c>
    </row>
    <row r="11" spans="1:7" ht="12" customHeight="1">
      <c r="A11" s="23" t="s">
        <v>47</v>
      </c>
      <c r="B11" s="191">
        <v>407</v>
      </c>
      <c r="C11" s="133">
        <v>5.0999999999999997E-2</v>
      </c>
      <c r="D11" s="192">
        <v>62</v>
      </c>
      <c r="E11" s="193">
        <v>6.0999999999999999E-2</v>
      </c>
      <c r="F11" s="190">
        <f t="shared" si="0"/>
        <v>345</v>
      </c>
      <c r="G11" s="194">
        <f t="shared" si="1"/>
        <v>4.9726145863361201E-2</v>
      </c>
    </row>
    <row r="12" spans="1:7" ht="12" customHeight="1">
      <c r="A12" s="23" t="s">
        <v>48</v>
      </c>
      <c r="B12" s="191">
        <v>66</v>
      </c>
      <c r="C12" s="133">
        <v>8.0000000000000002E-3</v>
      </c>
      <c r="D12" s="192">
        <v>11</v>
      </c>
      <c r="E12" s="193">
        <v>1.0999999999999999E-2</v>
      </c>
      <c r="F12" s="190">
        <f t="shared" si="0"/>
        <v>55</v>
      </c>
      <c r="G12" s="194">
        <f t="shared" si="1"/>
        <v>7.9273565869126556E-3</v>
      </c>
    </row>
    <row r="13" spans="1:7" ht="12" customHeight="1">
      <c r="A13" s="23" t="s">
        <v>49</v>
      </c>
      <c r="B13" s="191">
        <v>553</v>
      </c>
      <c r="C13" s="133">
        <v>7.0000000000000007E-2</v>
      </c>
      <c r="D13" s="192">
        <v>77</v>
      </c>
      <c r="E13" s="193">
        <v>7.5999999999999998E-2</v>
      </c>
      <c r="F13" s="190">
        <f t="shared" si="0"/>
        <v>476</v>
      </c>
      <c r="G13" s="194">
        <f t="shared" si="1"/>
        <v>6.8607667915825885E-2</v>
      </c>
    </row>
    <row r="14" spans="1:7" ht="12" customHeight="1">
      <c r="A14" s="23" t="s">
        <v>50</v>
      </c>
      <c r="B14" s="191">
        <v>528</v>
      </c>
      <c r="C14" s="133">
        <v>6.6000000000000003E-2</v>
      </c>
      <c r="D14" s="192">
        <v>43</v>
      </c>
      <c r="E14" s="193">
        <v>4.2999999999999997E-2</v>
      </c>
      <c r="F14" s="190">
        <f t="shared" si="0"/>
        <v>485</v>
      </c>
      <c r="G14" s="194">
        <f t="shared" si="1"/>
        <v>6.9904871720957051E-2</v>
      </c>
    </row>
    <row r="15" spans="1:7" ht="12" customHeight="1">
      <c r="A15" s="23" t="s">
        <v>51</v>
      </c>
      <c r="B15" s="190">
        <v>2164</v>
      </c>
      <c r="C15" s="133">
        <v>0.27200000000000002</v>
      </c>
      <c r="D15" s="192">
        <v>200</v>
      </c>
      <c r="E15" s="193">
        <v>0.19800000000000001</v>
      </c>
      <c r="F15" s="190">
        <f t="shared" si="0"/>
        <v>1964</v>
      </c>
      <c r="G15" s="194">
        <f t="shared" si="1"/>
        <v>0.28307869703084465</v>
      </c>
    </row>
    <row r="16" spans="1:7" ht="12" customHeight="1">
      <c r="A16" s="23" t="s">
        <v>52</v>
      </c>
      <c r="B16" s="191">
        <v>712</v>
      </c>
      <c r="C16" s="133">
        <v>0.09</v>
      </c>
      <c r="D16" s="192">
        <v>198</v>
      </c>
      <c r="E16" s="193">
        <v>0.19600000000000001</v>
      </c>
      <c r="F16" s="190">
        <f t="shared" si="0"/>
        <v>514</v>
      </c>
      <c r="G16" s="194">
        <f t="shared" si="1"/>
        <v>7.4084750648601899E-2</v>
      </c>
    </row>
    <row r="17" spans="1:7" ht="12" customHeight="1">
      <c r="A17" s="23" t="s">
        <v>53</v>
      </c>
      <c r="B17" s="191">
        <v>529</v>
      </c>
      <c r="C17" s="133">
        <v>6.7000000000000004E-2</v>
      </c>
      <c r="D17" s="192">
        <v>41</v>
      </c>
      <c r="E17" s="193">
        <v>4.1000000000000002E-2</v>
      </c>
      <c r="F17" s="190">
        <f t="shared" si="0"/>
        <v>488</v>
      </c>
      <c r="G17" s="194">
        <f t="shared" si="1"/>
        <v>7.0337272989334107E-2</v>
      </c>
    </row>
    <row r="18" spans="1:7" ht="12" customHeight="1" thickBot="1">
      <c r="A18" s="23" t="s">
        <v>54</v>
      </c>
      <c r="B18" s="195">
        <v>492</v>
      </c>
      <c r="C18" s="196">
        <v>6.2E-2</v>
      </c>
      <c r="D18" s="192">
        <v>38</v>
      </c>
      <c r="E18" s="193">
        <v>3.7999999999999999E-2</v>
      </c>
      <c r="F18" s="190">
        <f t="shared" si="0"/>
        <v>454</v>
      </c>
      <c r="G18" s="194">
        <f t="shared" si="1"/>
        <v>6.5436725281060829E-2</v>
      </c>
    </row>
    <row r="19" spans="1:7" ht="15.75" thickBot="1">
      <c r="A19" s="26" t="s">
        <v>56</v>
      </c>
      <c r="B19" s="104"/>
      <c r="C19" s="104"/>
    </row>
    <row r="21" spans="1:7">
      <c r="A21" s="50" t="s">
        <v>172</v>
      </c>
      <c r="B21" s="50"/>
      <c r="C21" s="50"/>
    </row>
    <row r="22" spans="1:7">
      <c r="A22" s="72" t="s">
        <v>180</v>
      </c>
      <c r="B22" s="72"/>
      <c r="C22" s="72"/>
    </row>
  </sheetData>
  <mergeCells count="4">
    <mergeCell ref="F3:G3"/>
    <mergeCell ref="A3:A4"/>
    <mergeCell ref="D3:E3"/>
    <mergeCell ref="B3:C3"/>
  </mergeCells>
  <hyperlinks>
    <hyperlink ref="A22" r:id="rId1"/>
  </hyperlinks>
  <pageMargins left="0.7" right="0.7" top="0.75" bottom="0.75" header="0.3" footer="0.3"/>
  <pageSetup scale="61" fitToHeight="0" orientation="landscape" r:id="rId2"/>
  <headerFooter>
    <oddHeader>&amp;LPlumas County and Cities - 
5th Housing Element Data Package&amp;CHCD/Housing Policy&amp;R&amp;D</oddHeader>
    <oddFooter>&amp;L&amp;A&amp;C&amp;"-,Bold"HCD&amp;RPage &amp;P</oddFooter>
  </headerFooter>
  <colBreaks count="1" manualBreakCount="1">
    <brk id="7" min="1" max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A12" sqref="A12:H12"/>
    </sheetView>
  </sheetViews>
  <sheetFormatPr defaultRowHeight="15"/>
  <cols>
    <col min="1" max="1" width="15.7109375" customWidth="1"/>
    <col min="2" max="2" width="39.140625" customWidth="1"/>
    <col min="3" max="3" width="19" customWidth="1"/>
    <col min="4" max="4" width="20.85546875" customWidth="1"/>
    <col min="5" max="5" width="19.7109375" hidden="1" customWidth="1"/>
    <col min="6" max="6" width="11.7109375" customWidth="1"/>
    <col min="7" max="7" width="27.140625" customWidth="1"/>
  </cols>
  <sheetData>
    <row r="1" spans="1:7">
      <c r="A1" s="51" t="s">
        <v>57</v>
      </c>
    </row>
    <row r="2" spans="1:7" ht="35.25" customHeight="1">
      <c r="A2" s="614" t="s">
        <v>74</v>
      </c>
      <c r="B2" s="615"/>
      <c r="C2" s="615"/>
      <c r="D2" s="615"/>
      <c r="E2" s="616"/>
      <c r="F2" s="616"/>
      <c r="G2" s="616"/>
    </row>
    <row r="3" spans="1:7" ht="14.25" customHeight="1">
      <c r="A3" s="618" t="s">
        <v>58</v>
      </c>
      <c r="B3" s="618"/>
      <c r="C3" s="618"/>
      <c r="D3" s="619" t="s">
        <v>209</v>
      </c>
      <c r="E3" s="620"/>
      <c r="F3" s="129" t="s">
        <v>210</v>
      </c>
      <c r="G3" s="43" t="s">
        <v>72</v>
      </c>
    </row>
    <row r="4" spans="1:7" ht="12" customHeight="1">
      <c r="A4" s="44"/>
      <c r="B4" s="45"/>
      <c r="C4" s="46"/>
      <c r="D4" s="621" t="s">
        <v>55</v>
      </c>
      <c r="E4" s="621"/>
      <c r="F4" s="42" t="s">
        <v>55</v>
      </c>
      <c r="G4" s="43" t="s">
        <v>73</v>
      </c>
    </row>
    <row r="5" spans="1:7" ht="12" customHeight="1">
      <c r="A5" s="611" t="s">
        <v>59</v>
      </c>
      <c r="B5" s="611"/>
      <c r="C5" s="611"/>
      <c r="D5" s="173">
        <v>9434</v>
      </c>
      <c r="E5" s="174"/>
      <c r="F5" s="175">
        <v>1148</v>
      </c>
      <c r="G5" s="172">
        <f>D5-F5</f>
        <v>8286</v>
      </c>
    </row>
    <row r="6" spans="1:7" ht="12" customHeight="1">
      <c r="A6" s="611" t="s">
        <v>60</v>
      </c>
      <c r="B6" s="611"/>
      <c r="C6" s="611"/>
      <c r="D6" s="173">
        <v>6592</v>
      </c>
      <c r="E6" s="174"/>
      <c r="F6" s="176">
        <v>604</v>
      </c>
      <c r="G6" s="172">
        <f t="shared" ref="G6:G17" si="0">D6-F6</f>
        <v>5988</v>
      </c>
    </row>
    <row r="7" spans="1:7" ht="12" customHeight="1">
      <c r="A7" s="611" t="s">
        <v>61</v>
      </c>
      <c r="B7" s="611"/>
      <c r="C7" s="611"/>
      <c r="D7" s="173">
        <v>5694</v>
      </c>
      <c r="E7" s="174"/>
      <c r="F7" s="176">
        <v>455</v>
      </c>
      <c r="G7" s="172">
        <f t="shared" si="0"/>
        <v>5239</v>
      </c>
    </row>
    <row r="8" spans="1:7" ht="12" customHeight="1">
      <c r="A8" s="611" t="s">
        <v>62</v>
      </c>
      <c r="B8" s="611"/>
      <c r="C8" s="611"/>
      <c r="D8" s="177">
        <v>822</v>
      </c>
      <c r="E8" s="174"/>
      <c r="F8" s="176">
        <v>123</v>
      </c>
      <c r="G8" s="172">
        <f t="shared" si="0"/>
        <v>699</v>
      </c>
    </row>
    <row r="9" spans="1:7" ht="12" customHeight="1">
      <c r="A9" s="611" t="s">
        <v>63</v>
      </c>
      <c r="B9" s="611"/>
      <c r="C9" s="611"/>
      <c r="D9" s="177">
        <v>53</v>
      </c>
      <c r="E9" s="174"/>
      <c r="F9" s="176">
        <v>26</v>
      </c>
      <c r="G9" s="172">
        <f t="shared" si="0"/>
        <v>27</v>
      </c>
    </row>
    <row r="10" spans="1:7" ht="12" customHeight="1">
      <c r="A10" s="611" t="s">
        <v>64</v>
      </c>
      <c r="B10" s="611"/>
      <c r="C10" s="611"/>
      <c r="D10" s="177">
        <v>23</v>
      </c>
      <c r="E10" s="174"/>
      <c r="F10" s="176">
        <v>0</v>
      </c>
      <c r="G10" s="172">
        <f t="shared" si="0"/>
        <v>23</v>
      </c>
    </row>
    <row r="11" spans="1:7" ht="12" customHeight="1">
      <c r="A11" s="611" t="s">
        <v>65</v>
      </c>
      <c r="B11" s="611"/>
      <c r="C11" s="611"/>
      <c r="D11" s="177">
        <v>0</v>
      </c>
      <c r="E11" s="174"/>
      <c r="F11" s="176">
        <v>0</v>
      </c>
      <c r="G11" s="172">
        <f t="shared" si="0"/>
        <v>0</v>
      </c>
    </row>
    <row r="12" spans="1:7" ht="12" customHeight="1">
      <c r="A12" s="611" t="s">
        <v>66</v>
      </c>
      <c r="B12" s="611"/>
      <c r="C12" s="611"/>
      <c r="D12" s="173">
        <v>2842</v>
      </c>
      <c r="E12" s="174"/>
      <c r="F12" s="176">
        <v>544</v>
      </c>
      <c r="G12" s="172">
        <f t="shared" si="0"/>
        <v>2298</v>
      </c>
    </row>
    <row r="13" spans="1:7" ht="12" customHeight="1">
      <c r="A13" s="611" t="s">
        <v>61</v>
      </c>
      <c r="B13" s="611"/>
      <c r="C13" s="611"/>
      <c r="D13" s="173">
        <v>1778</v>
      </c>
      <c r="E13" s="174"/>
      <c r="F13" s="176">
        <v>279</v>
      </c>
      <c r="G13" s="172">
        <f t="shared" si="0"/>
        <v>1499</v>
      </c>
    </row>
    <row r="14" spans="1:7" ht="12" customHeight="1">
      <c r="A14" s="611" t="s">
        <v>62</v>
      </c>
      <c r="B14" s="611"/>
      <c r="C14" s="611"/>
      <c r="D14" s="177">
        <v>878</v>
      </c>
      <c r="E14" s="174"/>
      <c r="F14" s="176">
        <v>183</v>
      </c>
      <c r="G14" s="172">
        <f t="shared" si="0"/>
        <v>695</v>
      </c>
    </row>
    <row r="15" spans="1:7" ht="12" customHeight="1">
      <c r="A15" s="611" t="s">
        <v>63</v>
      </c>
      <c r="B15" s="611"/>
      <c r="C15" s="611"/>
      <c r="D15" s="177">
        <v>118</v>
      </c>
      <c r="E15" s="174"/>
      <c r="F15" s="176">
        <v>82</v>
      </c>
      <c r="G15" s="172">
        <f t="shared" si="0"/>
        <v>36</v>
      </c>
    </row>
    <row r="16" spans="1:7" ht="12" customHeight="1">
      <c r="A16" s="611" t="s">
        <v>64</v>
      </c>
      <c r="B16" s="611"/>
      <c r="C16" s="611"/>
      <c r="D16" s="177">
        <v>68</v>
      </c>
      <c r="E16" s="174"/>
      <c r="F16" s="176">
        <v>0</v>
      </c>
      <c r="G16" s="172">
        <f t="shared" si="0"/>
        <v>68</v>
      </c>
    </row>
    <row r="17" spans="1:7" ht="12" customHeight="1" thickBot="1">
      <c r="A17" s="617" t="s">
        <v>65</v>
      </c>
      <c r="B17" s="617"/>
      <c r="C17" s="617"/>
      <c r="D17" s="178">
        <v>0</v>
      </c>
      <c r="E17" s="179"/>
      <c r="F17" s="176">
        <v>0</v>
      </c>
      <c r="G17" s="172">
        <f t="shared" si="0"/>
        <v>0</v>
      </c>
    </row>
    <row r="18" spans="1:7">
      <c r="A18" s="30" t="s">
        <v>67</v>
      </c>
      <c r="B18" s="31" t="s">
        <v>68</v>
      </c>
      <c r="C18" s="31" t="s">
        <v>77</v>
      </c>
      <c r="D18" s="32">
        <f>(D9+D10+D11)</f>
        <v>76</v>
      </c>
      <c r="E18" s="32">
        <f t="shared" ref="E18:F18" si="1">(E9+E10+E11)</f>
        <v>0</v>
      </c>
      <c r="F18" s="32">
        <f t="shared" si="1"/>
        <v>26</v>
      </c>
      <c r="G18" s="33">
        <f>(G9+G10+G11)</f>
        <v>50</v>
      </c>
    </row>
    <row r="19" spans="1:7">
      <c r="A19" s="34" t="s">
        <v>69</v>
      </c>
      <c r="B19" s="29" t="s">
        <v>68</v>
      </c>
      <c r="C19" s="29" t="s">
        <v>77</v>
      </c>
      <c r="D19" s="28">
        <f>(D15+D16+D17)</f>
        <v>186</v>
      </c>
      <c r="E19" s="28">
        <f t="shared" ref="E19:F19" si="2">(E15+E16+E17)</f>
        <v>0</v>
      </c>
      <c r="F19" s="28">
        <f t="shared" si="2"/>
        <v>82</v>
      </c>
      <c r="G19" s="35">
        <f>(G15+G16+G17)</f>
        <v>104</v>
      </c>
    </row>
    <row r="20" spans="1:7" ht="15.75" thickBot="1">
      <c r="A20" s="612" t="s">
        <v>70</v>
      </c>
      <c r="B20" s="613"/>
      <c r="C20" s="36" t="s">
        <v>77</v>
      </c>
      <c r="D20" s="37">
        <f>D18+D19</f>
        <v>262</v>
      </c>
      <c r="E20" s="37">
        <f t="shared" ref="E20:G20" si="3">E18+E19</f>
        <v>0</v>
      </c>
      <c r="F20" s="37">
        <f t="shared" si="3"/>
        <v>108</v>
      </c>
      <c r="G20" s="38">
        <f t="shared" si="3"/>
        <v>154</v>
      </c>
    </row>
    <row r="21" spans="1:7">
      <c r="A21" s="30" t="s">
        <v>67</v>
      </c>
      <c r="B21" s="31" t="s">
        <v>75</v>
      </c>
      <c r="C21" s="31" t="s">
        <v>76</v>
      </c>
      <c r="D21" s="32">
        <f>(D10+D11)</f>
        <v>23</v>
      </c>
      <c r="E21" s="32">
        <f t="shared" ref="E21:G21" si="4">(E10+E11)</f>
        <v>0</v>
      </c>
      <c r="F21" s="32">
        <f t="shared" si="4"/>
        <v>0</v>
      </c>
      <c r="G21" s="33">
        <f t="shared" si="4"/>
        <v>23</v>
      </c>
    </row>
    <row r="22" spans="1:7">
      <c r="A22" s="34" t="s">
        <v>69</v>
      </c>
      <c r="B22" s="29" t="s">
        <v>75</v>
      </c>
      <c r="C22" s="29" t="s">
        <v>76</v>
      </c>
      <c r="D22" s="28">
        <f>(D16+D17)</f>
        <v>68</v>
      </c>
      <c r="E22" s="28">
        <f t="shared" ref="E22:G22" si="5">(E16+E17)</f>
        <v>0</v>
      </c>
      <c r="F22" s="28">
        <f t="shared" si="5"/>
        <v>0</v>
      </c>
      <c r="G22" s="35">
        <f t="shared" si="5"/>
        <v>68</v>
      </c>
    </row>
    <row r="23" spans="1:7" ht="15.75" thickBot="1">
      <c r="A23" s="612" t="s">
        <v>78</v>
      </c>
      <c r="B23" s="613"/>
      <c r="C23" s="36" t="s">
        <v>76</v>
      </c>
      <c r="D23" s="39">
        <f>D21+D22</f>
        <v>91</v>
      </c>
      <c r="E23" s="39">
        <f t="shared" ref="E23" si="6">E21+E22</f>
        <v>0</v>
      </c>
      <c r="F23" s="39">
        <f t="shared" ref="F23" si="7">F21+F22</f>
        <v>0</v>
      </c>
      <c r="G23" s="40">
        <f t="shared" ref="G23" si="8">G21+G22</f>
        <v>91</v>
      </c>
    </row>
    <row r="24" spans="1:7" s="41" customFormat="1" ht="15.75" thickBot="1">
      <c r="A24" s="128" t="s">
        <v>71</v>
      </c>
      <c r="B24" s="47"/>
      <c r="C24" s="47"/>
      <c r="D24" s="47"/>
      <c r="E24" s="47"/>
      <c r="F24" s="47"/>
      <c r="G24" s="48"/>
    </row>
  </sheetData>
  <mergeCells count="19">
    <mergeCell ref="A7:C7"/>
    <mergeCell ref="D4:E4"/>
    <mergeCell ref="A5:C5"/>
    <mergeCell ref="A6:C6"/>
    <mergeCell ref="A20:B20"/>
    <mergeCell ref="A23:B23"/>
    <mergeCell ref="A2:G2"/>
    <mergeCell ref="A17:C17"/>
    <mergeCell ref="A14:C14"/>
    <mergeCell ref="A15:C15"/>
    <mergeCell ref="A16:C16"/>
    <mergeCell ref="A8:C8"/>
    <mergeCell ref="A9:C9"/>
    <mergeCell ref="A10:C10"/>
    <mergeCell ref="A11:C11"/>
    <mergeCell ref="A12:C12"/>
    <mergeCell ref="A13:C13"/>
    <mergeCell ref="A3:C3"/>
    <mergeCell ref="D3:E3"/>
  </mergeCells>
  <hyperlinks>
    <hyperlink ref="A24" r:id="rId1"/>
  </hyperlinks>
  <pageMargins left="0.7" right="0.7" top="0.75" bottom="0.75" header="0.3" footer="0.3"/>
  <pageSetup scale="61" orientation="landscape" r:id="rId2"/>
  <headerFooter>
    <oddHeader>&amp;LPlumas County and Cities - 
5th Housing Element Data Package&amp;CHCD/Housing Policy&amp;R&amp;D</oddHeader>
    <oddFooter>&amp;L&amp;A&amp;C&amp;"-,Bold"HCD&amp;RPage &amp;P</oddFooter>
  </headerFooter>
  <ignoredErrors>
    <ignoredError sqref="E5:E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showGridLines="0" zoomScale="73" zoomScaleNormal="73" zoomScaleSheetLayoutView="55" workbookViewId="0">
      <selection activeCell="A12" sqref="A12:H12"/>
    </sheetView>
  </sheetViews>
  <sheetFormatPr defaultRowHeight="12.75"/>
  <cols>
    <col min="1" max="1" width="31.140625" style="122" customWidth="1"/>
    <col min="2" max="2" width="9.85546875" style="123" customWidth="1"/>
    <col min="3" max="3" width="10.42578125" style="124" customWidth="1"/>
    <col min="4" max="4" width="8.28515625" style="124" customWidth="1"/>
    <col min="5" max="5" width="11.42578125" style="108" customWidth="1"/>
    <col min="6" max="7" width="10.85546875" style="108" customWidth="1"/>
    <col min="8" max="8" width="16" style="108" customWidth="1"/>
    <col min="9" max="9" width="10.5703125" style="108" customWidth="1"/>
    <col min="10" max="11" width="9.140625" style="108"/>
    <col min="12" max="12" width="11.140625" style="108" customWidth="1"/>
    <col min="13" max="13" width="10.85546875" style="108" customWidth="1"/>
    <col min="14" max="14" width="9.140625" style="108"/>
    <col min="15" max="15" width="16.42578125" style="108" customWidth="1"/>
    <col min="16" max="16" width="10.140625" style="108" customWidth="1"/>
    <col min="17" max="18" width="9.140625" style="108"/>
    <col min="19" max="19" width="10.85546875" style="108" customWidth="1"/>
    <col min="20" max="20" width="11.42578125" style="108" customWidth="1"/>
    <col min="21" max="21" width="9.140625" style="108"/>
    <col min="22" max="22" width="15.7109375" style="108" customWidth="1"/>
    <col min="23" max="16384" width="9.140625" style="108"/>
  </cols>
  <sheetData>
    <row r="1" spans="1:22" ht="19.5" thickBot="1">
      <c r="A1" s="289" t="s">
        <v>300</v>
      </c>
    </row>
    <row r="2" spans="1:22" s="290" customFormat="1" ht="19.5" thickBot="1">
      <c r="A2" s="553" t="s">
        <v>299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</row>
    <row r="3" spans="1:22" s="105" customFormat="1" ht="18.75" customHeight="1" thickBot="1">
      <c r="A3" s="145" t="s">
        <v>638</v>
      </c>
      <c r="B3" s="625" t="s">
        <v>205</v>
      </c>
      <c r="C3" s="626"/>
      <c r="D3" s="626"/>
      <c r="E3" s="626"/>
      <c r="F3" s="626"/>
      <c r="G3" s="626"/>
      <c r="H3" s="627"/>
      <c r="I3" s="628" t="s">
        <v>210</v>
      </c>
      <c r="J3" s="623"/>
      <c r="K3" s="623"/>
      <c r="L3" s="623"/>
      <c r="M3" s="623"/>
      <c r="N3" s="623"/>
      <c r="O3" s="629"/>
      <c r="P3" s="622" t="s">
        <v>204</v>
      </c>
      <c r="Q3" s="623"/>
      <c r="R3" s="623"/>
      <c r="S3" s="623"/>
      <c r="T3" s="623"/>
      <c r="U3" s="623"/>
      <c r="V3" s="624"/>
    </row>
    <row r="4" spans="1:22" ht="38.25" customHeight="1" thickBot="1">
      <c r="A4" s="106" t="s">
        <v>155</v>
      </c>
      <c r="B4" s="180" t="s">
        <v>156</v>
      </c>
      <c r="C4" s="107" t="s">
        <v>157</v>
      </c>
      <c r="D4" s="181" t="s">
        <v>158</v>
      </c>
      <c r="E4" s="181" t="s">
        <v>159</v>
      </c>
      <c r="F4" s="182" t="s">
        <v>160</v>
      </c>
      <c r="G4" s="183" t="s">
        <v>9</v>
      </c>
      <c r="H4" s="184" t="s">
        <v>161</v>
      </c>
      <c r="I4" s="287" t="s">
        <v>156</v>
      </c>
      <c r="J4" s="286" t="s">
        <v>157</v>
      </c>
      <c r="K4" s="285" t="s">
        <v>158</v>
      </c>
      <c r="L4" s="285" t="s">
        <v>159</v>
      </c>
      <c r="M4" s="284" t="s">
        <v>160</v>
      </c>
      <c r="N4" s="283" t="s">
        <v>9</v>
      </c>
      <c r="O4" s="288" t="s">
        <v>161</v>
      </c>
      <c r="P4" s="287" t="s">
        <v>156</v>
      </c>
      <c r="Q4" s="286" t="s">
        <v>157</v>
      </c>
      <c r="R4" s="285" t="s">
        <v>158</v>
      </c>
      <c r="S4" s="285" t="s">
        <v>159</v>
      </c>
      <c r="T4" s="284" t="s">
        <v>160</v>
      </c>
      <c r="U4" s="283" t="s">
        <v>9</v>
      </c>
      <c r="V4" s="282" t="s">
        <v>161</v>
      </c>
    </row>
    <row r="5" spans="1:22" ht="26.25" customHeight="1">
      <c r="A5" s="109" t="s">
        <v>162</v>
      </c>
      <c r="B5" s="134">
        <v>1016.49</v>
      </c>
      <c r="C5" s="134">
        <v>719.68621174744976</v>
      </c>
      <c r="D5" s="134">
        <v>1385.3538902593507</v>
      </c>
      <c r="E5" s="134">
        <v>1248.3539341573662</v>
      </c>
      <c r="F5" s="135">
        <v>2016</v>
      </c>
      <c r="G5" s="136">
        <v>6385.8840361641669</v>
      </c>
      <c r="H5" s="137">
        <v>3121.5301020068005</v>
      </c>
      <c r="I5" s="271">
        <v>97.65</v>
      </c>
      <c r="J5" s="280">
        <v>89.488809253950251</v>
      </c>
      <c r="K5" s="280">
        <v>110.65324354956998</v>
      </c>
      <c r="L5" s="280">
        <v>93.699747989919587</v>
      </c>
      <c r="M5" s="134">
        <v>181</v>
      </c>
      <c r="N5" s="279">
        <v>572.49180079343978</v>
      </c>
      <c r="O5" s="281">
        <v>297.79205280352022</v>
      </c>
      <c r="P5" s="271">
        <v>918.84</v>
      </c>
      <c r="Q5" s="271">
        <v>630.19740249349945</v>
      </c>
      <c r="R5" s="271">
        <v>1274.7006467097808</v>
      </c>
      <c r="S5" s="271">
        <v>1154.6541861674466</v>
      </c>
      <c r="T5" s="271">
        <v>1835</v>
      </c>
      <c r="U5" s="271">
        <v>5813.3922353707267</v>
      </c>
      <c r="V5" s="271">
        <v>2823.7380492032803</v>
      </c>
    </row>
    <row r="6" spans="1:22" ht="25.5" customHeight="1">
      <c r="A6" s="110" t="s">
        <v>163</v>
      </c>
      <c r="B6" s="138">
        <v>687.27</v>
      </c>
      <c r="C6" s="111">
        <v>279.81187212480836</v>
      </c>
      <c r="D6" s="111">
        <v>602.71278085205677</v>
      </c>
      <c r="E6" s="111">
        <v>489.20534702313489</v>
      </c>
      <c r="F6" s="112">
        <v>263</v>
      </c>
      <c r="G6" s="139">
        <v>2322</v>
      </c>
      <c r="H6" s="140">
        <v>1569.7946529768651</v>
      </c>
      <c r="I6" s="268">
        <v>57.660000000000004</v>
      </c>
      <c r="J6" s="111">
        <v>38.075582372158138</v>
      </c>
      <c r="K6" s="111">
        <v>34.6525768384559</v>
      </c>
      <c r="L6" s="111">
        <v>19.611840789385958</v>
      </c>
      <c r="M6" s="278">
        <v>6</v>
      </c>
      <c r="N6" s="267">
        <v>156</v>
      </c>
      <c r="O6" s="269">
        <v>130.38815921061405</v>
      </c>
      <c r="P6" s="266">
        <v>629.61</v>
      </c>
      <c r="Q6" s="266">
        <v>241.73628975265015</v>
      </c>
      <c r="R6" s="266">
        <v>568.06020401360092</v>
      </c>
      <c r="S6" s="266">
        <v>469.59350623374888</v>
      </c>
      <c r="T6" s="266">
        <v>257</v>
      </c>
      <c r="U6" s="266">
        <v>2166</v>
      </c>
      <c r="V6" s="266">
        <v>1439.4064937662511</v>
      </c>
    </row>
    <row r="7" spans="1:22" ht="25.5" customHeight="1">
      <c r="A7" s="110" t="s">
        <v>164</v>
      </c>
      <c r="B7" s="113">
        <v>0.67612076852698988</v>
      </c>
      <c r="C7" s="113">
        <v>0.38879704454168307</v>
      </c>
      <c r="D7" s="113">
        <v>0.43506051781413307</v>
      </c>
      <c r="E7" s="113">
        <v>0.39188032627409186</v>
      </c>
      <c r="F7" s="113">
        <v>0.13045634920634921</v>
      </c>
      <c r="G7" s="114">
        <v>0.36361449516624239</v>
      </c>
      <c r="H7" s="115">
        <v>0.50289268457403624</v>
      </c>
      <c r="I7" s="275">
        <v>0.59047619047619049</v>
      </c>
      <c r="J7" s="113">
        <v>0.42547870163416429</v>
      </c>
      <c r="K7" s="113">
        <v>0.3131636789565268</v>
      </c>
      <c r="L7" s="113">
        <v>0.20930516047381303</v>
      </c>
      <c r="M7" s="113">
        <v>3.3149171270718231E-2</v>
      </c>
      <c r="N7" s="276">
        <v>0.2724929855480781</v>
      </c>
      <c r="O7" s="277">
        <v>0.43784969405023932</v>
      </c>
      <c r="P7" s="275">
        <v>0.68522267206477727</v>
      </c>
      <c r="Q7" s="275">
        <v>0.38358820394399146</v>
      </c>
      <c r="R7" s="275">
        <v>0.44564204582453215</v>
      </c>
      <c r="S7" s="275">
        <v>0.40669623152922862</v>
      </c>
      <c r="T7" s="275">
        <v>0.14005449591280653</v>
      </c>
      <c r="U7" s="275">
        <v>0.37258796797183114</v>
      </c>
      <c r="V7" s="275">
        <v>0.50975213305369482</v>
      </c>
    </row>
    <row r="8" spans="1:22" ht="25.5" customHeight="1">
      <c r="A8" s="116" t="s">
        <v>165</v>
      </c>
      <c r="B8" s="141">
        <v>791.43000000000006</v>
      </c>
      <c r="C8" s="141">
        <v>515.73374424961662</v>
      </c>
      <c r="D8" s="141">
        <v>478.29708647243149</v>
      </c>
      <c r="E8" s="141">
        <v>346.49385975439014</v>
      </c>
      <c r="F8" s="142">
        <v>438</v>
      </c>
      <c r="G8" s="143">
        <v>2569.9546904764384</v>
      </c>
      <c r="H8" s="144">
        <v>1785.4608307220483</v>
      </c>
      <c r="I8" s="273">
        <v>125.55000000000001</v>
      </c>
      <c r="J8" s="141">
        <v>178.86129408627241</v>
      </c>
      <c r="K8" s="141">
        <v>142.38075871724783</v>
      </c>
      <c r="L8" s="141">
        <v>51.730069202768107</v>
      </c>
      <c r="M8" s="141">
        <v>29</v>
      </c>
      <c r="N8" s="272">
        <v>527.52212200628833</v>
      </c>
      <c r="O8" s="274">
        <v>446.79205280352022</v>
      </c>
      <c r="P8" s="271">
        <v>665.88</v>
      </c>
      <c r="Q8" s="271">
        <v>336.87245016334418</v>
      </c>
      <c r="R8" s="271">
        <v>335.91632775518372</v>
      </c>
      <c r="S8" s="271">
        <v>294.76379055162204</v>
      </c>
      <c r="T8" s="271">
        <v>409</v>
      </c>
      <c r="U8" s="271">
        <v>2042.4325684701498</v>
      </c>
      <c r="V8" s="270">
        <v>1338.6687779185279</v>
      </c>
    </row>
    <row r="9" spans="1:22" ht="24" customHeight="1">
      <c r="A9" s="117" t="s">
        <v>166</v>
      </c>
      <c r="B9" s="138">
        <v>676.11000000000013</v>
      </c>
      <c r="C9" s="111">
        <v>286.30569437962515</v>
      </c>
      <c r="D9" s="111">
        <v>198.49849989999336</v>
      </c>
      <c r="E9" s="111">
        <v>52.085805720381359</v>
      </c>
      <c r="F9" s="112">
        <v>0</v>
      </c>
      <c r="G9" s="139">
        <v>1213</v>
      </c>
      <c r="H9" s="140">
        <v>1160.9141942796186</v>
      </c>
      <c r="I9" s="268">
        <v>101.37</v>
      </c>
      <c r="J9" s="111">
        <v>94.902484832322159</v>
      </c>
      <c r="K9" s="111">
        <v>83.317621174744971</v>
      </c>
      <c r="L9" s="111">
        <v>35.409893992932865</v>
      </c>
      <c r="M9" s="278">
        <v>0</v>
      </c>
      <c r="N9" s="267">
        <v>315</v>
      </c>
      <c r="O9" s="269">
        <v>279.59010600706711</v>
      </c>
      <c r="P9" s="266">
        <v>574.74</v>
      </c>
      <c r="Q9" s="266">
        <v>191.40320954730313</v>
      </c>
      <c r="R9" s="266">
        <v>115.18087872524836</v>
      </c>
      <c r="S9" s="266">
        <v>16.675911727448501</v>
      </c>
      <c r="T9" s="266">
        <v>0</v>
      </c>
      <c r="U9" s="266">
        <v>898</v>
      </c>
      <c r="V9" s="265">
        <v>881.32408827255153</v>
      </c>
    </row>
    <row r="10" spans="1:22" ht="24" customHeight="1">
      <c r="A10" s="117" t="s">
        <v>167</v>
      </c>
      <c r="B10" s="113">
        <v>0.85428907168037616</v>
      </c>
      <c r="C10" s="113">
        <v>0.55514245009543606</v>
      </c>
      <c r="D10" s="113">
        <v>0.41501089074987413</v>
      </c>
      <c r="E10" s="113">
        <v>0.15032244945784043</v>
      </c>
      <c r="F10" s="113">
        <v>0</v>
      </c>
      <c r="G10" s="114">
        <v>0.47199275710776228</v>
      </c>
      <c r="H10" s="115">
        <v>0.65020423540187089</v>
      </c>
      <c r="I10" s="275">
        <v>0.80740740740740735</v>
      </c>
      <c r="J10" s="113">
        <v>0.53059263222453623</v>
      </c>
      <c r="K10" s="113">
        <v>0.58517472392603553</v>
      </c>
      <c r="L10" s="113">
        <v>0.6845127899236999</v>
      </c>
      <c r="M10" s="113">
        <v>0</v>
      </c>
      <c r="N10" s="276">
        <v>0.59713135593628253</v>
      </c>
      <c r="O10" s="277">
        <v>0.62577233469731997</v>
      </c>
      <c r="P10" s="275">
        <v>0.86312849162011174</v>
      </c>
      <c r="Q10" s="275">
        <v>0.56817709330191501</v>
      </c>
      <c r="R10" s="275">
        <v>0.34288562123479854</v>
      </c>
      <c r="S10" s="275">
        <v>5.657381354826907E-2</v>
      </c>
      <c r="T10" s="275">
        <v>0</v>
      </c>
      <c r="U10" s="275">
        <v>0.43967179816008906</v>
      </c>
      <c r="V10" s="275">
        <v>0.65835858937631053</v>
      </c>
    </row>
    <row r="11" spans="1:22" ht="25.5" customHeight="1">
      <c r="A11" s="116" t="s">
        <v>168</v>
      </c>
      <c r="B11" s="141">
        <v>1807.92</v>
      </c>
      <c r="C11" s="141">
        <v>1235.4199559970664</v>
      </c>
      <c r="D11" s="141">
        <v>1863.6509767317821</v>
      </c>
      <c r="E11" s="141">
        <v>1594.8477939117563</v>
      </c>
      <c r="F11" s="141">
        <v>2454</v>
      </c>
      <c r="G11" s="143">
        <v>8955.8387266406062</v>
      </c>
      <c r="H11" s="144">
        <v>4906.9909327288487</v>
      </c>
      <c r="I11" s="273">
        <v>223.20000000000002</v>
      </c>
      <c r="J11" s="141">
        <v>268.35010334022263</v>
      </c>
      <c r="K11" s="141">
        <v>253.03400226681782</v>
      </c>
      <c r="L11" s="141">
        <v>145.42981719268769</v>
      </c>
      <c r="M11" s="141">
        <v>210</v>
      </c>
      <c r="N11" s="272">
        <v>1100.0139227997283</v>
      </c>
      <c r="O11" s="274">
        <v>744.58410560704056</v>
      </c>
      <c r="P11" s="271">
        <v>1584.72</v>
      </c>
      <c r="Q11" s="271">
        <v>967.06985265684364</v>
      </c>
      <c r="R11" s="271">
        <v>1610.6169744649646</v>
      </c>
      <c r="S11" s="271">
        <v>1449.4179767190685</v>
      </c>
      <c r="T11" s="271">
        <v>2244</v>
      </c>
      <c r="U11" s="271">
        <v>7855.8248038408765</v>
      </c>
      <c r="V11" s="270">
        <v>4162.4068271218084</v>
      </c>
    </row>
    <row r="12" spans="1:22" ht="24" customHeight="1">
      <c r="A12" s="117" t="s">
        <v>166</v>
      </c>
      <c r="B12" s="138">
        <v>1363.38</v>
      </c>
      <c r="C12" s="138">
        <v>566.11756650443351</v>
      </c>
      <c r="D12" s="138">
        <v>801.21128075205013</v>
      </c>
      <c r="E12" s="138">
        <v>541.29115274351625</v>
      </c>
      <c r="F12" s="138">
        <v>263</v>
      </c>
      <c r="G12" s="139">
        <v>3535</v>
      </c>
      <c r="H12" s="140">
        <v>2730.7088472564838</v>
      </c>
      <c r="I12" s="268">
        <v>159.03</v>
      </c>
      <c r="J12" s="138">
        <v>132.97806720448028</v>
      </c>
      <c r="K12" s="138">
        <v>117.97019801320087</v>
      </c>
      <c r="L12" s="138">
        <v>55.021734782318823</v>
      </c>
      <c r="M12" s="138">
        <v>6</v>
      </c>
      <c r="N12" s="267">
        <v>471</v>
      </c>
      <c r="O12" s="269">
        <v>409.97826521768116</v>
      </c>
      <c r="P12" s="266">
        <v>1204.3499999999999</v>
      </c>
      <c r="Q12" s="266">
        <v>433.13949929995329</v>
      </c>
      <c r="R12" s="266">
        <v>683.24108273884929</v>
      </c>
      <c r="S12" s="266">
        <v>486.26941796119741</v>
      </c>
      <c r="T12" s="266">
        <v>257</v>
      </c>
      <c r="U12" s="266">
        <v>3064</v>
      </c>
      <c r="V12" s="265">
        <v>2320.7305820388024</v>
      </c>
    </row>
    <row r="13" spans="1:22" ht="24" customHeight="1" thickBot="1">
      <c r="A13" s="118" t="s">
        <v>169</v>
      </c>
      <c r="B13" s="119">
        <v>0.75411522633744854</v>
      </c>
      <c r="C13" s="119">
        <v>0.45823896866514419</v>
      </c>
      <c r="D13" s="119">
        <v>0.4299148771714249</v>
      </c>
      <c r="E13" s="119">
        <v>0.33939988180054892</v>
      </c>
      <c r="F13" s="119">
        <v>0.10717196414017929</v>
      </c>
      <c r="G13" s="120">
        <v>0.39471456642967057</v>
      </c>
      <c r="H13" s="121">
        <v>0.55649355882096507</v>
      </c>
      <c r="I13" s="261">
        <v>0.71249999999999991</v>
      </c>
      <c r="J13" s="263">
        <v>0.49553946709640928</v>
      </c>
      <c r="K13" s="263">
        <v>0.46622270902866386</v>
      </c>
      <c r="L13" s="263">
        <v>0.37833874678820234</v>
      </c>
      <c r="M13" s="263">
        <v>2.8571428571428571E-2</v>
      </c>
      <c r="N13" s="262"/>
      <c r="O13" s="264">
        <v>0.55061377503275644</v>
      </c>
      <c r="P13" s="261">
        <v>0.75997652582159614</v>
      </c>
      <c r="Q13" s="261">
        <v>0.44788853474232859</v>
      </c>
      <c r="R13" s="261">
        <v>0.42421077982604588</v>
      </c>
      <c r="S13" s="261">
        <v>0.3354928845728315</v>
      </c>
      <c r="T13" s="261">
        <v>0.11452762923351159</v>
      </c>
      <c r="U13" s="261">
        <v>0.39002906461227937</v>
      </c>
      <c r="V13" s="261">
        <v>0.55754535258715321</v>
      </c>
    </row>
    <row r="14" spans="1:22" ht="15.75" thickBot="1">
      <c r="A14" s="260" t="s">
        <v>170</v>
      </c>
      <c r="C14" s="185"/>
      <c r="D14" s="185"/>
      <c r="E14" s="186"/>
      <c r="F14" s="186"/>
      <c r="G14" s="186"/>
      <c r="H14" s="186"/>
      <c r="P14" s="123"/>
      <c r="Q14" s="185"/>
      <c r="R14" s="185"/>
      <c r="S14" s="186"/>
      <c r="T14" s="186"/>
      <c r="U14" s="186"/>
      <c r="V14" s="186"/>
    </row>
    <row r="17" spans="1:8">
      <c r="A17" s="124"/>
      <c r="B17" s="108"/>
      <c r="C17" s="108"/>
    </row>
    <row r="18" spans="1:8">
      <c r="A18" s="124"/>
      <c r="B18" s="108"/>
      <c r="C18" s="108"/>
    </row>
    <row r="19" spans="1:8">
      <c r="A19" s="124"/>
      <c r="B19" s="108"/>
      <c r="C19" s="108"/>
    </row>
    <row r="20" spans="1:8">
      <c r="A20" s="124"/>
      <c r="B20" s="108"/>
      <c r="C20" s="108"/>
    </row>
    <row r="21" spans="1:8">
      <c r="A21" s="124"/>
      <c r="B21" s="108"/>
      <c r="C21" s="108"/>
    </row>
    <row r="22" spans="1:8">
      <c r="A22" s="124"/>
      <c r="B22" s="108"/>
      <c r="C22" s="108"/>
    </row>
    <row r="23" spans="1:8">
      <c r="A23" s="124"/>
      <c r="B23" s="108"/>
      <c r="C23" s="108"/>
    </row>
    <row r="24" spans="1:8">
      <c r="A24" s="124"/>
      <c r="B24" s="108"/>
      <c r="C24" s="108"/>
    </row>
    <row r="25" spans="1:8">
      <c r="A25" s="124"/>
      <c r="B25" s="108"/>
      <c r="C25" s="108"/>
    </row>
    <row r="26" spans="1:8">
      <c r="A26" s="124"/>
      <c r="B26" s="108"/>
      <c r="C26" s="108"/>
    </row>
    <row r="27" spans="1:8">
      <c r="A27" s="185"/>
      <c r="B27" s="186"/>
      <c r="C27" s="186"/>
    </row>
    <row r="28" spans="1:8">
      <c r="A28" s="124"/>
      <c r="B28" s="108"/>
      <c r="C28" s="108"/>
      <c r="H28" s="186"/>
    </row>
    <row r="29" spans="1:8">
      <c r="A29" s="124"/>
      <c r="B29" s="108"/>
      <c r="C29" s="108"/>
    </row>
    <row r="30" spans="1:8">
      <c r="A30" s="124"/>
      <c r="B30" s="108"/>
      <c r="C30" s="108"/>
    </row>
    <row r="31" spans="1:8">
      <c r="A31" s="124"/>
      <c r="B31" s="108"/>
      <c r="C31" s="108"/>
    </row>
    <row r="32" spans="1:8">
      <c r="A32" s="124"/>
      <c r="B32" s="108"/>
      <c r="C32" s="108"/>
    </row>
    <row r="33" spans="1:3">
      <c r="A33" s="124"/>
      <c r="B33" s="108"/>
      <c r="C33" s="108"/>
    </row>
    <row r="34" spans="1:3">
      <c r="A34" s="124"/>
      <c r="B34" s="108"/>
      <c r="C34" s="108"/>
    </row>
    <row r="35" spans="1:3">
      <c r="A35" s="124"/>
      <c r="B35" s="108"/>
      <c r="C35" s="108"/>
    </row>
    <row r="36" spans="1:3">
      <c r="A36" s="124"/>
      <c r="B36" s="108"/>
      <c r="C36" s="108"/>
    </row>
    <row r="37" spans="1:3">
      <c r="A37" s="124"/>
      <c r="B37" s="108"/>
      <c r="C37" s="108"/>
    </row>
    <row r="38" spans="1:3">
      <c r="A38" s="124"/>
      <c r="B38" s="108"/>
      <c r="C38" s="108"/>
    </row>
    <row r="39" spans="1:3">
      <c r="A39" s="124"/>
      <c r="B39" s="108"/>
      <c r="C39" s="108"/>
    </row>
    <row r="40" spans="1:3">
      <c r="A40" s="124"/>
      <c r="B40" s="108"/>
      <c r="C40" s="108"/>
    </row>
    <row r="41" spans="1:3">
      <c r="A41" s="124"/>
      <c r="B41" s="108"/>
      <c r="C41" s="108"/>
    </row>
    <row r="42" spans="1:3">
      <c r="A42" s="124"/>
      <c r="B42" s="108"/>
      <c r="C42" s="108"/>
    </row>
    <row r="43" spans="1:3">
      <c r="A43" s="124"/>
      <c r="B43" s="108"/>
      <c r="C43" s="108"/>
    </row>
    <row r="44" spans="1:3">
      <c r="A44" s="124"/>
      <c r="B44" s="108"/>
      <c r="C44" s="108"/>
    </row>
    <row r="45" spans="1:3">
      <c r="A45" s="124"/>
      <c r="B45" s="108"/>
      <c r="C45" s="108"/>
    </row>
    <row r="46" spans="1:3">
      <c r="A46" s="124"/>
      <c r="B46" s="108"/>
      <c r="C46" s="108"/>
    </row>
    <row r="47" spans="1:3">
      <c r="A47" s="108"/>
      <c r="B47" s="108"/>
    </row>
    <row r="48" spans="1:3">
      <c r="A48" s="108"/>
      <c r="B48" s="108"/>
    </row>
    <row r="49" spans="1:2">
      <c r="A49" s="108"/>
      <c r="B49" s="108"/>
    </row>
    <row r="50" spans="1:2">
      <c r="A50" s="108"/>
      <c r="B50" s="108"/>
    </row>
    <row r="51" spans="1:2">
      <c r="A51" s="108"/>
      <c r="B51" s="186"/>
    </row>
    <row r="52" spans="1:2">
      <c r="A52" s="108"/>
      <c r="B52" s="108"/>
    </row>
    <row r="53" spans="1:2">
      <c r="A53" s="108"/>
      <c r="B53" s="108"/>
    </row>
    <row r="54" spans="1:2">
      <c r="A54" s="108"/>
      <c r="B54" s="108"/>
    </row>
    <row r="55" spans="1:2">
      <c r="A55" s="108"/>
      <c r="B55" s="108"/>
    </row>
    <row r="56" spans="1:2">
      <c r="A56" s="108"/>
      <c r="B56" s="108"/>
    </row>
    <row r="57" spans="1:2">
      <c r="A57" s="108"/>
      <c r="B57" s="108"/>
    </row>
    <row r="58" spans="1:2">
      <c r="A58" s="108"/>
      <c r="B58" s="108"/>
    </row>
    <row r="59" spans="1:2">
      <c r="A59" s="108"/>
      <c r="B59" s="108"/>
    </row>
    <row r="60" spans="1:2">
      <c r="A60" s="108"/>
      <c r="B60" s="108"/>
    </row>
    <row r="61" spans="1:2">
      <c r="A61" s="108"/>
      <c r="B61" s="108"/>
    </row>
    <row r="62" spans="1:2">
      <c r="A62" s="108"/>
      <c r="B62" s="108"/>
    </row>
    <row r="63" spans="1:2">
      <c r="A63" s="108"/>
      <c r="B63" s="108"/>
    </row>
    <row r="64" spans="1:2">
      <c r="A64" s="108"/>
      <c r="B64" s="108"/>
    </row>
    <row r="65" spans="1:8">
      <c r="A65" s="108"/>
      <c r="B65" s="108"/>
    </row>
    <row r="66" spans="1:8">
      <c r="A66" s="108"/>
      <c r="B66" s="108"/>
    </row>
    <row r="67" spans="1:8">
      <c r="A67" s="108"/>
      <c r="B67" s="108"/>
      <c r="C67" s="185"/>
      <c r="D67" s="185"/>
      <c r="E67" s="186"/>
      <c r="H67" s="186"/>
    </row>
    <row r="68" spans="1:8">
      <c r="A68" s="108"/>
      <c r="B68" s="108"/>
    </row>
    <row r="69" spans="1:8">
      <c r="A69" s="108"/>
      <c r="B69" s="108"/>
    </row>
    <row r="70" spans="1:8">
      <c r="A70" s="108"/>
      <c r="B70" s="108"/>
    </row>
    <row r="71" spans="1:8">
      <c r="A71" s="108"/>
      <c r="B71" s="108"/>
    </row>
    <row r="72" spans="1:8">
      <c r="A72" s="108"/>
      <c r="B72" s="108"/>
    </row>
    <row r="73" spans="1:8">
      <c r="A73" s="108"/>
      <c r="B73" s="108"/>
    </row>
    <row r="74" spans="1:8">
      <c r="A74" s="108"/>
      <c r="B74" s="108"/>
    </row>
    <row r="75" spans="1:8">
      <c r="A75" s="108"/>
      <c r="B75" s="108"/>
    </row>
    <row r="76" spans="1:8">
      <c r="A76" s="108"/>
      <c r="B76" s="108"/>
    </row>
    <row r="77" spans="1:8">
      <c r="A77" s="108"/>
      <c r="B77" s="108"/>
    </row>
    <row r="78" spans="1:8">
      <c r="A78" s="108"/>
      <c r="B78" s="108"/>
    </row>
    <row r="79" spans="1:8">
      <c r="A79" s="108"/>
      <c r="B79" s="108"/>
    </row>
    <row r="80" spans="1:8">
      <c r="A80" s="108"/>
      <c r="B80" s="108"/>
      <c r="C80" s="185"/>
      <c r="D80" s="185"/>
      <c r="E80" s="186"/>
      <c r="H80" s="186"/>
    </row>
    <row r="81" spans="1:2">
      <c r="A81" s="108"/>
      <c r="B81" s="108"/>
    </row>
    <row r="82" spans="1:2">
      <c r="A82" s="108"/>
      <c r="B82" s="108"/>
    </row>
    <row r="83" spans="1:2">
      <c r="A83" s="108"/>
      <c r="B83" s="108"/>
    </row>
    <row r="84" spans="1:2">
      <c r="A84" s="108"/>
      <c r="B84" s="108"/>
    </row>
    <row r="85" spans="1:2">
      <c r="A85" s="108"/>
      <c r="B85" s="108"/>
    </row>
    <row r="86" spans="1:2">
      <c r="A86" s="108"/>
      <c r="B86" s="108"/>
    </row>
    <row r="87" spans="1:2">
      <c r="A87" s="186"/>
      <c r="B87" s="186"/>
    </row>
    <row r="88" spans="1:2">
      <c r="A88" s="108"/>
      <c r="B88" s="108"/>
    </row>
    <row r="89" spans="1:2">
      <c r="A89" s="108"/>
      <c r="B89" s="108"/>
    </row>
    <row r="90" spans="1:2">
      <c r="A90" s="108"/>
      <c r="B90" s="108"/>
    </row>
    <row r="91" spans="1:2">
      <c r="A91" s="108"/>
      <c r="B91" s="108"/>
    </row>
    <row r="92" spans="1:2">
      <c r="A92" s="108"/>
      <c r="B92" s="108"/>
    </row>
    <row r="93" spans="1:2">
      <c r="A93" s="108"/>
      <c r="B93" s="108"/>
    </row>
    <row r="94" spans="1:2">
      <c r="A94" s="108"/>
      <c r="B94" s="108"/>
    </row>
    <row r="95" spans="1:2">
      <c r="A95" s="108"/>
      <c r="B95" s="108"/>
    </row>
    <row r="96" spans="1:2">
      <c r="A96" s="108"/>
      <c r="B96" s="108"/>
    </row>
    <row r="97" spans="1:2">
      <c r="A97" s="108"/>
      <c r="B97" s="108"/>
    </row>
    <row r="98" spans="1:2">
      <c r="A98" s="108"/>
      <c r="B98" s="108"/>
    </row>
    <row r="99" spans="1:2">
      <c r="A99" s="108"/>
      <c r="B99" s="108"/>
    </row>
    <row r="100" spans="1:2">
      <c r="A100" s="186"/>
      <c r="B100" s="186"/>
    </row>
    <row r="101" spans="1:2">
      <c r="A101" s="108"/>
      <c r="B101" s="108"/>
    </row>
    <row r="102" spans="1:2">
      <c r="A102" s="108"/>
      <c r="B102" s="108"/>
    </row>
    <row r="103" spans="1:2">
      <c r="A103" s="108"/>
      <c r="B103" s="108"/>
    </row>
    <row r="104" spans="1:2">
      <c r="A104" s="108"/>
      <c r="B104" s="108"/>
    </row>
    <row r="105" spans="1:2">
      <c r="A105" s="108"/>
      <c r="B105" s="108"/>
    </row>
  </sheetData>
  <mergeCells count="3">
    <mergeCell ref="P3:V3"/>
    <mergeCell ref="B3:H3"/>
    <mergeCell ref="I3:O3"/>
  </mergeCells>
  <hyperlinks>
    <hyperlink ref="A14" r:id="rId1"/>
  </hyperlinks>
  <printOptions horizontalCentered="1" verticalCentered="1" headings="1" gridLines="1"/>
  <pageMargins left="0.7" right="0.7" top="0.75" bottom="0.75" header="0.3" footer="0.3"/>
  <pageSetup scale="61" fitToHeight="0" orientation="landscape" r:id="rId2"/>
  <headerFooter>
    <oddHeader>&amp;LPlumas County and Cities - 
5th Housing Element Data Package&amp;CHCD/Housing Policy&amp;R&amp;D</oddHeader>
    <oddFooter>&amp;L&amp;A&amp;C&amp;"-,Bold"HCD&amp;RPage &amp;P</oddFooter>
  </headerFooter>
  <colBreaks count="1" manualBreakCount="1">
    <brk id="15" max="1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8"/>
  <sheetViews>
    <sheetView topLeftCell="A64" zoomScaleNormal="100" workbookViewId="0">
      <selection activeCell="A12" sqref="A12:H12"/>
    </sheetView>
  </sheetViews>
  <sheetFormatPr defaultRowHeight="15"/>
  <cols>
    <col min="1" max="1" width="41.5703125" style="73" customWidth="1"/>
    <col min="2" max="2" width="12.42578125" style="73" customWidth="1"/>
    <col min="3" max="3" width="11.140625" style="73" customWidth="1"/>
    <col min="4" max="4" width="13.5703125" style="73" customWidth="1"/>
    <col min="5" max="5" width="11.85546875" style="73" customWidth="1"/>
    <col min="6" max="6" width="13.7109375" style="73" customWidth="1"/>
    <col min="7" max="7" width="9.140625" style="73"/>
    <col min="8" max="8" width="11.28515625" style="73" customWidth="1"/>
    <col min="9" max="9" width="10.140625" style="73" bestFit="1" customWidth="1"/>
    <col min="10" max="10" width="9.140625" style="73"/>
    <col min="11" max="11" width="12.28515625" style="73" customWidth="1"/>
    <col min="12" max="13" width="9.140625" style="73"/>
    <col min="14" max="14" width="11.140625" style="73" customWidth="1"/>
    <col min="15" max="15" width="9.140625" style="73" customWidth="1"/>
    <col min="16" max="16" width="9.140625" style="73"/>
    <col min="17" max="17" width="11.140625" style="73" customWidth="1"/>
    <col min="18" max="19" width="9.140625" style="73"/>
    <col min="20" max="20" width="11.5703125" style="73" customWidth="1"/>
    <col min="21" max="22" width="9.140625" style="73"/>
    <col min="23" max="23" width="11.140625" style="73" customWidth="1"/>
    <col min="24" max="24" width="9.85546875" style="73" customWidth="1"/>
    <col min="25" max="25" width="9.140625" style="73"/>
    <col min="26" max="26" width="11.5703125" style="73" customWidth="1"/>
    <col min="27" max="28" width="9.140625" style="73"/>
    <col min="29" max="29" width="12.28515625" style="73" customWidth="1"/>
    <col min="30" max="31" width="9.140625" style="73"/>
    <col min="32" max="32" width="11.7109375" style="73" customWidth="1"/>
    <col min="33" max="16384" width="9.140625" style="73"/>
  </cols>
  <sheetData>
    <row r="1" spans="1:34" ht="18.75">
      <c r="A1" s="22" t="s">
        <v>79</v>
      </c>
    </row>
    <row r="2" spans="1:34" ht="15" customHeight="1" thickBot="1">
      <c r="A2" s="332" t="s">
        <v>6</v>
      </c>
      <c r="B2" s="631" t="s">
        <v>205</v>
      </c>
      <c r="C2" s="631"/>
      <c r="D2" s="632"/>
      <c r="E2" s="630" t="s">
        <v>259</v>
      </c>
      <c r="F2" s="631"/>
      <c r="G2" s="632"/>
      <c r="H2" s="631" t="s">
        <v>72</v>
      </c>
      <c r="I2" s="631"/>
      <c r="J2" s="632"/>
    </row>
    <row r="3" spans="1:34" s="171" customFormat="1" ht="48.75" customHeight="1" thickTop="1" thickBot="1">
      <c r="A3" s="331" t="s">
        <v>0</v>
      </c>
      <c r="B3" s="329" t="s">
        <v>310</v>
      </c>
      <c r="C3" s="328" t="s">
        <v>7</v>
      </c>
      <c r="D3" s="327" t="s">
        <v>8</v>
      </c>
      <c r="E3" s="330" t="s">
        <v>126</v>
      </c>
      <c r="F3" s="328" t="s">
        <v>7</v>
      </c>
      <c r="G3" s="327" t="s">
        <v>8</v>
      </c>
      <c r="H3" s="329" t="s">
        <v>126</v>
      </c>
      <c r="I3" s="328" t="s">
        <v>7</v>
      </c>
      <c r="J3" s="327" t="s">
        <v>8</v>
      </c>
    </row>
    <row r="4" spans="1:34" s="325" customFormat="1" ht="16.5" customHeight="1" thickBot="1">
      <c r="A4" s="326">
        <v>2000</v>
      </c>
      <c r="B4" s="333">
        <v>9000</v>
      </c>
      <c r="C4" s="334">
        <v>6301</v>
      </c>
      <c r="D4" s="335">
        <v>2699</v>
      </c>
      <c r="E4" s="336">
        <v>899</v>
      </c>
      <c r="F4" s="334">
        <v>489</v>
      </c>
      <c r="G4" s="335">
        <v>410</v>
      </c>
      <c r="H4" s="320">
        <f t="shared" ref="H4:J5" si="0">B4-E4</f>
        <v>8101</v>
      </c>
      <c r="I4" s="320">
        <f t="shared" si="0"/>
        <v>5812</v>
      </c>
      <c r="J4" s="320">
        <f t="shared" si="0"/>
        <v>2289</v>
      </c>
    </row>
    <row r="5" spans="1:34" s="315" customFormat="1" ht="15.75" thickBot="1">
      <c r="A5" s="324">
        <v>2010</v>
      </c>
      <c r="B5" s="323">
        <v>8977</v>
      </c>
      <c r="C5" s="322">
        <v>6235</v>
      </c>
      <c r="D5" s="321">
        <v>2742</v>
      </c>
      <c r="E5" s="323">
        <v>887</v>
      </c>
      <c r="F5" s="322">
        <v>482</v>
      </c>
      <c r="G5" s="321">
        <v>405</v>
      </c>
      <c r="H5" s="320">
        <f t="shared" si="0"/>
        <v>8090</v>
      </c>
      <c r="I5" s="320">
        <f t="shared" si="0"/>
        <v>5753</v>
      </c>
      <c r="J5" s="320">
        <f t="shared" si="0"/>
        <v>2337</v>
      </c>
    </row>
    <row r="6" spans="1:34" s="315" customFormat="1">
      <c r="A6" s="319" t="s">
        <v>309</v>
      </c>
      <c r="B6" s="318"/>
      <c r="C6" s="317"/>
      <c r="D6" s="317"/>
      <c r="E6" s="318"/>
      <c r="F6" s="317"/>
      <c r="G6" s="317"/>
      <c r="H6" s="318"/>
      <c r="I6" s="317"/>
      <c r="J6" s="317"/>
      <c r="K6" s="318"/>
      <c r="L6" s="317"/>
      <c r="M6" s="317"/>
      <c r="N6" s="318"/>
      <c r="O6" s="317"/>
      <c r="P6" s="317"/>
      <c r="Q6" s="318"/>
      <c r="R6" s="317"/>
      <c r="S6" s="317"/>
      <c r="T6" s="318"/>
      <c r="U6" s="317"/>
      <c r="V6" s="317"/>
      <c r="W6" s="318"/>
      <c r="X6" s="317"/>
      <c r="Y6" s="317"/>
      <c r="Z6" s="318"/>
      <c r="AA6" s="317"/>
      <c r="AB6" s="317"/>
      <c r="AC6" s="318"/>
      <c r="AD6" s="317"/>
      <c r="AE6" s="317"/>
      <c r="AF6" s="316"/>
      <c r="AG6" s="316"/>
      <c r="AH6" s="316"/>
    </row>
    <row r="7" spans="1:34">
      <c r="A7" s="314" t="s">
        <v>308</v>
      </c>
    </row>
    <row r="8" spans="1:34">
      <c r="A8" s="146"/>
      <c r="B8" s="146"/>
    </row>
    <row r="9" spans="1:34">
      <c r="A9" s="146"/>
      <c r="B9" s="146"/>
      <c r="E9" s="146"/>
      <c r="F9" s="146"/>
    </row>
    <row r="10" spans="1:34" ht="15.75" thickBot="1">
      <c r="D10" s="313"/>
    </row>
    <row r="11" spans="1:34" ht="18.75">
      <c r="A11" s="640" t="s">
        <v>144</v>
      </c>
      <c r="B11" s="641"/>
      <c r="C11" s="641"/>
      <c r="D11" s="642"/>
      <c r="O11" s="27"/>
    </row>
    <row r="12" spans="1:34" ht="33.75" customHeight="1" thickBot="1">
      <c r="A12" s="614" t="s">
        <v>109</v>
      </c>
      <c r="B12" s="615"/>
      <c r="C12" s="615"/>
      <c r="D12" s="615"/>
      <c r="E12" s="615"/>
      <c r="F12" s="615"/>
      <c r="G12" s="615"/>
      <c r="H12" s="615"/>
    </row>
    <row r="13" spans="1:34" ht="15" customHeight="1">
      <c r="A13" s="637" t="s">
        <v>58</v>
      </c>
      <c r="B13" s="637"/>
      <c r="C13" s="650" t="s">
        <v>311</v>
      </c>
      <c r="D13" s="651"/>
      <c r="E13" s="650" t="s">
        <v>305</v>
      </c>
      <c r="F13" s="651"/>
      <c r="G13" s="638" t="s">
        <v>304</v>
      </c>
      <c r="H13" s="639"/>
    </row>
    <row r="14" spans="1:34" ht="15" customHeight="1">
      <c r="A14" s="245"/>
      <c r="B14" s="49"/>
      <c r="C14" s="204" t="s">
        <v>55</v>
      </c>
      <c r="D14" s="204" t="s">
        <v>89</v>
      </c>
      <c r="E14" s="204" t="s">
        <v>55</v>
      </c>
      <c r="F14" s="204" t="s">
        <v>89</v>
      </c>
      <c r="G14" s="28" t="s">
        <v>55</v>
      </c>
      <c r="H14" s="312"/>
    </row>
    <row r="15" spans="1:34" ht="16.5" thickBot="1">
      <c r="A15" s="647" t="s">
        <v>59</v>
      </c>
      <c r="B15" s="648"/>
      <c r="C15" s="338">
        <v>9434</v>
      </c>
      <c r="D15" s="297" t="s">
        <v>260</v>
      </c>
      <c r="E15" s="341">
        <v>1148</v>
      </c>
      <c r="F15" s="297" t="s">
        <v>261</v>
      </c>
      <c r="G15" s="311">
        <v>8286</v>
      </c>
      <c r="H15" s="310"/>
    </row>
    <row r="16" spans="1:34">
      <c r="A16" s="649" t="s">
        <v>60</v>
      </c>
      <c r="B16" s="649"/>
      <c r="C16" s="339">
        <v>6592</v>
      </c>
      <c r="D16" s="309" t="s">
        <v>262</v>
      </c>
      <c r="E16" s="342">
        <v>604</v>
      </c>
      <c r="F16" s="309" t="s">
        <v>187</v>
      </c>
      <c r="G16" s="308">
        <v>5988</v>
      </c>
      <c r="H16" s="308"/>
      <c r="M16" s="146"/>
    </row>
    <row r="17" spans="1:13">
      <c r="A17" s="611" t="s">
        <v>80</v>
      </c>
      <c r="B17" s="611"/>
      <c r="C17" s="337">
        <v>4</v>
      </c>
      <c r="D17" s="297" t="s">
        <v>263</v>
      </c>
      <c r="E17" s="340">
        <v>4</v>
      </c>
      <c r="F17" s="297" t="s">
        <v>263</v>
      </c>
      <c r="G17" s="29">
        <v>0</v>
      </c>
      <c r="H17" s="29"/>
      <c r="M17" s="146"/>
    </row>
    <row r="18" spans="1:13">
      <c r="A18" s="611" t="s">
        <v>81</v>
      </c>
      <c r="B18" s="611"/>
      <c r="C18" s="337">
        <v>286</v>
      </c>
      <c r="D18" s="297" t="s">
        <v>264</v>
      </c>
      <c r="E18" s="340">
        <v>33</v>
      </c>
      <c r="F18" s="297" t="s">
        <v>265</v>
      </c>
      <c r="G18" s="29">
        <v>253</v>
      </c>
      <c r="H18" s="29"/>
      <c r="M18" s="146"/>
    </row>
    <row r="19" spans="1:13" ht="24" customHeight="1">
      <c r="A19" s="611" t="s">
        <v>82</v>
      </c>
      <c r="B19" s="611"/>
      <c r="C19" s="337">
        <v>750</v>
      </c>
      <c r="D19" s="297" t="s">
        <v>266</v>
      </c>
      <c r="E19" s="340">
        <v>137</v>
      </c>
      <c r="F19" s="297" t="s">
        <v>267</v>
      </c>
      <c r="G19" s="29">
        <v>613</v>
      </c>
      <c r="H19" s="29"/>
    </row>
    <row r="20" spans="1:13">
      <c r="A20" s="611" t="s">
        <v>83</v>
      </c>
      <c r="B20" s="611"/>
      <c r="C20" s="338">
        <v>1334</v>
      </c>
      <c r="D20" s="297" t="s">
        <v>268</v>
      </c>
      <c r="E20" s="340">
        <v>170</v>
      </c>
      <c r="F20" s="297" t="s">
        <v>183</v>
      </c>
      <c r="G20" s="29">
        <v>1164</v>
      </c>
      <c r="H20" s="29"/>
    </row>
    <row r="21" spans="1:13">
      <c r="A21" s="611" t="s">
        <v>84</v>
      </c>
      <c r="B21" s="611"/>
      <c r="C21" s="338">
        <v>1095</v>
      </c>
      <c r="D21" s="297" t="s">
        <v>269</v>
      </c>
      <c r="E21" s="340">
        <v>45</v>
      </c>
      <c r="F21" s="297" t="s">
        <v>185</v>
      </c>
      <c r="G21" s="29">
        <v>1050</v>
      </c>
      <c r="H21" s="29"/>
    </row>
    <row r="22" spans="1:13">
      <c r="A22" s="611" t="s">
        <v>85</v>
      </c>
      <c r="B22" s="611"/>
      <c r="C22" s="337">
        <v>831</v>
      </c>
      <c r="D22" s="297" t="s">
        <v>182</v>
      </c>
      <c r="E22" s="340">
        <v>62</v>
      </c>
      <c r="F22" s="297" t="s">
        <v>270</v>
      </c>
      <c r="G22" s="29">
        <v>769</v>
      </c>
      <c r="H22" s="29"/>
    </row>
    <row r="23" spans="1:13">
      <c r="A23" s="611" t="s">
        <v>86</v>
      </c>
      <c r="B23" s="611"/>
      <c r="C23" s="338">
        <v>1234</v>
      </c>
      <c r="D23" s="297" t="s">
        <v>271</v>
      </c>
      <c r="E23" s="340">
        <v>77</v>
      </c>
      <c r="F23" s="297" t="s">
        <v>272</v>
      </c>
      <c r="G23" s="29">
        <v>1157</v>
      </c>
      <c r="H23" s="29"/>
    </row>
    <row r="24" spans="1:13">
      <c r="A24" s="611" t="s">
        <v>87</v>
      </c>
      <c r="B24" s="611"/>
      <c r="C24" s="337">
        <v>728</v>
      </c>
      <c r="D24" s="297" t="s">
        <v>273</v>
      </c>
      <c r="E24" s="340">
        <v>49</v>
      </c>
      <c r="F24" s="297" t="s">
        <v>274</v>
      </c>
      <c r="G24" s="29">
        <v>679</v>
      </c>
      <c r="H24" s="29"/>
    </row>
    <row r="25" spans="1:13" ht="15.75" customHeight="1">
      <c r="A25" s="611" t="s">
        <v>88</v>
      </c>
      <c r="B25" s="611"/>
      <c r="C25" s="337">
        <v>330</v>
      </c>
      <c r="D25" s="297" t="s">
        <v>183</v>
      </c>
      <c r="E25" s="340">
        <v>27</v>
      </c>
      <c r="F25" s="297" t="s">
        <v>199</v>
      </c>
      <c r="G25" s="29">
        <v>303</v>
      </c>
      <c r="H25" s="29"/>
    </row>
    <row r="26" spans="1:13" ht="15" customHeight="1">
      <c r="A26" s="649" t="s">
        <v>66</v>
      </c>
      <c r="B26" s="649"/>
      <c r="C26" s="339">
        <v>2842</v>
      </c>
      <c r="D26" s="309" t="s">
        <v>275</v>
      </c>
      <c r="E26" s="342">
        <v>544</v>
      </c>
      <c r="F26" s="309" t="s">
        <v>276</v>
      </c>
      <c r="G26" s="308">
        <v>2298</v>
      </c>
      <c r="H26" s="308"/>
    </row>
    <row r="27" spans="1:13" ht="15" customHeight="1">
      <c r="A27" s="611" t="s">
        <v>80</v>
      </c>
      <c r="B27" s="611"/>
      <c r="C27" s="337">
        <v>303</v>
      </c>
      <c r="D27" s="297" t="s">
        <v>277</v>
      </c>
      <c r="E27" s="340">
        <v>15</v>
      </c>
      <c r="F27" s="297" t="s">
        <v>278</v>
      </c>
      <c r="G27" s="29">
        <v>288</v>
      </c>
      <c r="H27" s="29"/>
    </row>
    <row r="28" spans="1:13" ht="15.75" customHeight="1">
      <c r="A28" s="611" t="s">
        <v>81</v>
      </c>
      <c r="B28" s="611"/>
      <c r="C28" s="337">
        <v>482</v>
      </c>
      <c r="D28" s="297" t="s">
        <v>279</v>
      </c>
      <c r="E28" s="340">
        <v>124</v>
      </c>
      <c r="F28" s="297" t="s">
        <v>190</v>
      </c>
      <c r="G28" s="29">
        <v>358</v>
      </c>
      <c r="H28" s="29"/>
    </row>
    <row r="29" spans="1:13">
      <c r="A29" s="611" t="s">
        <v>82</v>
      </c>
      <c r="B29" s="611"/>
      <c r="C29" s="337">
        <v>660</v>
      </c>
      <c r="D29" s="297" t="s">
        <v>280</v>
      </c>
      <c r="E29" s="340">
        <v>208</v>
      </c>
      <c r="F29" s="297" t="s">
        <v>281</v>
      </c>
      <c r="G29" s="29">
        <v>452</v>
      </c>
      <c r="H29" s="29"/>
    </row>
    <row r="30" spans="1:13">
      <c r="A30" s="611" t="s">
        <v>83</v>
      </c>
      <c r="B30" s="611"/>
      <c r="C30" s="337">
        <v>620</v>
      </c>
      <c r="D30" s="297" t="s">
        <v>282</v>
      </c>
      <c r="E30" s="340">
        <v>90</v>
      </c>
      <c r="F30" s="297" t="s">
        <v>200</v>
      </c>
      <c r="G30" s="29">
        <v>530</v>
      </c>
      <c r="H30" s="29"/>
    </row>
    <row r="31" spans="1:13">
      <c r="A31" s="611" t="s">
        <v>84</v>
      </c>
      <c r="B31" s="611"/>
      <c r="C31" s="337">
        <v>256</v>
      </c>
      <c r="D31" s="297" t="s">
        <v>102</v>
      </c>
      <c r="E31" s="340">
        <v>24</v>
      </c>
      <c r="F31" s="297" t="s">
        <v>283</v>
      </c>
      <c r="G31" s="29">
        <v>232</v>
      </c>
      <c r="H31" s="29"/>
    </row>
    <row r="32" spans="1:13">
      <c r="A32" s="611" t="s">
        <v>85</v>
      </c>
      <c r="B32" s="611"/>
      <c r="C32" s="337">
        <v>164</v>
      </c>
      <c r="D32" s="297" t="s">
        <v>184</v>
      </c>
      <c r="E32" s="340">
        <v>17</v>
      </c>
      <c r="F32" s="297" t="s">
        <v>284</v>
      </c>
      <c r="G32" s="29">
        <v>147</v>
      </c>
      <c r="H32" s="29"/>
    </row>
    <row r="33" spans="1:9" ht="15.75" customHeight="1">
      <c r="A33" s="611" t="s">
        <v>86</v>
      </c>
      <c r="B33" s="611"/>
      <c r="C33" s="337">
        <v>237</v>
      </c>
      <c r="D33" s="297" t="s">
        <v>188</v>
      </c>
      <c r="E33" s="340">
        <v>44</v>
      </c>
      <c r="F33" s="297" t="s">
        <v>91</v>
      </c>
      <c r="G33" s="29">
        <v>193</v>
      </c>
      <c r="H33" s="29"/>
    </row>
    <row r="34" spans="1:9">
      <c r="A34" s="611" t="s">
        <v>87</v>
      </c>
      <c r="B34" s="611"/>
      <c r="C34" s="337">
        <v>61</v>
      </c>
      <c r="D34" s="297" t="s">
        <v>91</v>
      </c>
      <c r="E34" s="340">
        <v>5</v>
      </c>
      <c r="F34" s="297" t="s">
        <v>198</v>
      </c>
      <c r="G34" s="29">
        <v>56</v>
      </c>
      <c r="H34" s="29"/>
    </row>
    <row r="35" spans="1:9" ht="15.75" thickBot="1">
      <c r="A35" s="611" t="s">
        <v>88</v>
      </c>
      <c r="B35" s="611"/>
      <c r="C35" s="337">
        <v>59</v>
      </c>
      <c r="D35" s="297" t="s">
        <v>285</v>
      </c>
      <c r="E35" s="340">
        <v>17</v>
      </c>
      <c r="F35" s="297" t="s">
        <v>92</v>
      </c>
      <c r="G35" s="29">
        <v>42</v>
      </c>
      <c r="H35" s="29"/>
    </row>
    <row r="36" spans="1:9" ht="15.75" thickBot="1">
      <c r="A36" s="550" t="s">
        <v>307</v>
      </c>
      <c r="B36" s="551"/>
      <c r="C36" s="551"/>
      <c r="D36" s="551"/>
      <c r="E36" s="552"/>
    </row>
    <row r="37" spans="1:9">
      <c r="A37" s="64"/>
      <c r="B37" s="64"/>
      <c r="C37" s="64"/>
      <c r="D37" s="64"/>
      <c r="E37" s="64"/>
    </row>
    <row r="38" spans="1:9" ht="15.75" thickBot="1"/>
    <row r="39" spans="1:9" ht="12" customHeight="1">
      <c r="A39" s="643" t="s">
        <v>306</v>
      </c>
      <c r="B39" s="644"/>
      <c r="C39" s="645" t="s">
        <v>312</v>
      </c>
      <c r="D39" s="646"/>
      <c r="E39" s="656" t="s">
        <v>313</v>
      </c>
      <c r="F39" s="656"/>
      <c r="G39" s="658" t="s">
        <v>304</v>
      </c>
      <c r="H39" s="659"/>
      <c r="I39" s="307"/>
    </row>
    <row r="40" spans="1:9" ht="12" customHeight="1">
      <c r="A40" s="245"/>
      <c r="B40" s="49"/>
      <c r="C40" s="203" t="s">
        <v>55</v>
      </c>
      <c r="D40" s="203" t="s">
        <v>89</v>
      </c>
      <c r="E40" s="306" t="s">
        <v>55</v>
      </c>
      <c r="F40" s="306" t="s">
        <v>89</v>
      </c>
      <c r="G40" s="306" t="s">
        <v>55</v>
      </c>
      <c r="H40" s="306"/>
      <c r="I40" s="305"/>
    </row>
    <row r="41" spans="1:9" ht="12" customHeight="1">
      <c r="A41" s="635" t="s">
        <v>59</v>
      </c>
      <c r="B41" s="636"/>
      <c r="C41" s="304">
        <v>9434</v>
      </c>
      <c r="D41" s="303" t="s">
        <v>260</v>
      </c>
      <c r="E41" s="303">
        <v>1148</v>
      </c>
      <c r="F41" s="303" t="s">
        <v>261</v>
      </c>
      <c r="G41" s="303">
        <v>8286</v>
      </c>
      <c r="H41" s="303"/>
    </row>
    <row r="42" spans="1:9" ht="12" customHeight="1">
      <c r="A42" s="635" t="s">
        <v>60</v>
      </c>
      <c r="B42" s="636"/>
      <c r="C42" s="304">
        <v>6592</v>
      </c>
      <c r="D42" s="303" t="s">
        <v>262</v>
      </c>
      <c r="E42" s="303">
        <v>604</v>
      </c>
      <c r="F42" s="303" t="s">
        <v>187</v>
      </c>
      <c r="G42" s="303">
        <v>5988</v>
      </c>
      <c r="H42" s="303"/>
    </row>
    <row r="43" spans="1:9" ht="12" customHeight="1">
      <c r="A43" s="635" t="s">
        <v>93</v>
      </c>
      <c r="B43" s="636"/>
      <c r="C43" s="304">
        <v>2125</v>
      </c>
      <c r="D43" s="303" t="s">
        <v>286</v>
      </c>
      <c r="E43" s="303">
        <v>167</v>
      </c>
      <c r="F43" s="303" t="s">
        <v>197</v>
      </c>
      <c r="G43" s="303">
        <v>1958</v>
      </c>
      <c r="H43" s="303"/>
    </row>
    <row r="44" spans="1:9" ht="12" customHeight="1">
      <c r="A44" s="635" t="s">
        <v>94</v>
      </c>
      <c r="B44" s="636"/>
      <c r="C44" s="304">
        <v>3375</v>
      </c>
      <c r="D44" s="303" t="s">
        <v>186</v>
      </c>
      <c r="E44" s="303">
        <v>248</v>
      </c>
      <c r="F44" s="303" t="s">
        <v>287</v>
      </c>
      <c r="G44" s="303">
        <v>3127</v>
      </c>
      <c r="H44" s="303"/>
    </row>
    <row r="45" spans="1:9" ht="12" customHeight="1">
      <c r="A45" s="635" t="s">
        <v>95</v>
      </c>
      <c r="B45" s="636"/>
      <c r="C45" s="304">
        <v>593</v>
      </c>
      <c r="D45" s="303" t="s">
        <v>288</v>
      </c>
      <c r="E45" s="303">
        <v>57</v>
      </c>
      <c r="F45" s="303" t="s">
        <v>270</v>
      </c>
      <c r="G45" s="303">
        <v>536</v>
      </c>
      <c r="H45" s="303"/>
    </row>
    <row r="46" spans="1:9" ht="12" customHeight="1">
      <c r="A46" s="635" t="s">
        <v>96</v>
      </c>
      <c r="B46" s="636"/>
      <c r="C46" s="304">
        <v>336</v>
      </c>
      <c r="D46" s="303" t="s">
        <v>190</v>
      </c>
      <c r="E46" s="303">
        <v>85</v>
      </c>
      <c r="F46" s="303" t="s">
        <v>289</v>
      </c>
      <c r="G46" s="303">
        <v>251</v>
      </c>
      <c r="H46" s="303"/>
    </row>
    <row r="47" spans="1:9" ht="12" customHeight="1">
      <c r="A47" s="635" t="s">
        <v>97</v>
      </c>
      <c r="B47" s="636"/>
      <c r="C47" s="304">
        <v>133</v>
      </c>
      <c r="D47" s="303" t="s">
        <v>195</v>
      </c>
      <c r="E47" s="303">
        <v>31</v>
      </c>
      <c r="F47" s="303" t="s">
        <v>189</v>
      </c>
      <c r="G47" s="303">
        <v>102</v>
      </c>
      <c r="H47" s="303"/>
    </row>
    <row r="48" spans="1:9" ht="12" customHeight="1">
      <c r="A48" s="635" t="s">
        <v>98</v>
      </c>
      <c r="B48" s="636"/>
      <c r="C48" s="304">
        <v>14</v>
      </c>
      <c r="D48" s="303" t="s">
        <v>92</v>
      </c>
      <c r="E48" s="303">
        <v>0</v>
      </c>
      <c r="F48" s="303" t="s">
        <v>90</v>
      </c>
      <c r="G48" s="303">
        <v>14</v>
      </c>
      <c r="H48" s="303"/>
    </row>
    <row r="49" spans="1:14" ht="12" customHeight="1">
      <c r="A49" s="635" t="s">
        <v>101</v>
      </c>
      <c r="B49" s="636"/>
      <c r="C49" s="304">
        <v>16</v>
      </c>
      <c r="D49" s="303" t="s">
        <v>290</v>
      </c>
      <c r="E49" s="303">
        <v>16</v>
      </c>
      <c r="F49" s="303" t="s">
        <v>290</v>
      </c>
      <c r="G49" s="303">
        <v>0</v>
      </c>
      <c r="H49" s="303"/>
    </row>
    <row r="50" spans="1:14" ht="12" customHeight="1">
      <c r="A50" s="635" t="s">
        <v>66</v>
      </c>
      <c r="B50" s="636"/>
      <c r="C50" s="304">
        <v>2842</v>
      </c>
      <c r="D50" s="303" t="s">
        <v>275</v>
      </c>
      <c r="E50" s="303">
        <v>544</v>
      </c>
      <c r="F50" s="303" t="s">
        <v>276</v>
      </c>
      <c r="G50" s="303">
        <v>2298</v>
      </c>
      <c r="H50" s="303"/>
    </row>
    <row r="51" spans="1:14" ht="12" customHeight="1">
      <c r="A51" s="635" t="s">
        <v>93</v>
      </c>
      <c r="B51" s="636"/>
      <c r="C51" s="304">
        <v>1096</v>
      </c>
      <c r="D51" s="303" t="s">
        <v>196</v>
      </c>
      <c r="E51" s="303">
        <v>131</v>
      </c>
      <c r="F51" s="303" t="s">
        <v>194</v>
      </c>
      <c r="G51" s="303">
        <v>965</v>
      </c>
      <c r="H51" s="303"/>
    </row>
    <row r="52" spans="1:14" ht="12" customHeight="1">
      <c r="A52" s="635" t="s">
        <v>94</v>
      </c>
      <c r="B52" s="636"/>
      <c r="C52" s="304">
        <v>798</v>
      </c>
      <c r="D52" s="303" t="s">
        <v>291</v>
      </c>
      <c r="E52" s="303">
        <v>135</v>
      </c>
      <c r="F52" s="303" t="s">
        <v>287</v>
      </c>
      <c r="G52" s="303">
        <v>663</v>
      </c>
      <c r="H52" s="303"/>
    </row>
    <row r="53" spans="1:14" ht="12" customHeight="1">
      <c r="A53" s="635" t="s">
        <v>95</v>
      </c>
      <c r="B53" s="636"/>
      <c r="C53" s="304">
        <v>258</v>
      </c>
      <c r="D53" s="303" t="s">
        <v>276</v>
      </c>
      <c r="E53" s="303">
        <v>76</v>
      </c>
      <c r="F53" s="303" t="s">
        <v>292</v>
      </c>
      <c r="G53" s="303">
        <v>182</v>
      </c>
      <c r="H53" s="303"/>
    </row>
    <row r="54" spans="1:14" ht="12" customHeight="1">
      <c r="A54" s="635" t="s">
        <v>96</v>
      </c>
      <c r="B54" s="636"/>
      <c r="C54" s="304">
        <v>479</v>
      </c>
      <c r="D54" s="303" t="s">
        <v>293</v>
      </c>
      <c r="E54" s="303">
        <v>97</v>
      </c>
      <c r="F54" s="303" t="s">
        <v>195</v>
      </c>
      <c r="G54" s="303">
        <v>382</v>
      </c>
      <c r="H54" s="303"/>
    </row>
    <row r="55" spans="1:14" ht="12" customHeight="1">
      <c r="A55" s="660" t="s">
        <v>97</v>
      </c>
      <c r="B55" s="661"/>
      <c r="C55" s="304">
        <v>156</v>
      </c>
      <c r="D55" s="303" t="s">
        <v>99</v>
      </c>
      <c r="E55" s="303">
        <v>86</v>
      </c>
      <c r="F55" s="303" t="s">
        <v>181</v>
      </c>
      <c r="G55" s="303">
        <v>70</v>
      </c>
      <c r="H55" s="303"/>
    </row>
    <row r="56" spans="1:14" ht="12" customHeight="1">
      <c r="A56" s="633" t="s">
        <v>98</v>
      </c>
      <c r="B56" s="634"/>
      <c r="C56" s="304">
        <v>42</v>
      </c>
      <c r="D56" s="303" t="s">
        <v>100</v>
      </c>
      <c r="E56" s="303">
        <v>19</v>
      </c>
      <c r="F56" s="303" t="s">
        <v>294</v>
      </c>
      <c r="G56" s="303">
        <v>23</v>
      </c>
      <c r="H56" s="303"/>
    </row>
    <row r="57" spans="1:14" ht="12" customHeight="1">
      <c r="A57" s="633" t="s">
        <v>101</v>
      </c>
      <c r="B57" s="634"/>
      <c r="C57" s="304">
        <v>13</v>
      </c>
      <c r="D57" s="303" t="s">
        <v>278</v>
      </c>
      <c r="E57" s="303">
        <v>0</v>
      </c>
      <c r="F57" s="303" t="s">
        <v>90</v>
      </c>
      <c r="G57" s="303">
        <v>13</v>
      </c>
      <c r="H57" s="303"/>
    </row>
    <row r="58" spans="1:14" ht="12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</row>
    <row r="59" spans="1:14" ht="17.25" customHeight="1">
      <c r="A59" s="302" t="s">
        <v>145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</row>
    <row r="60" spans="1:14" ht="29.25" customHeight="1" thickBot="1">
      <c r="A60" s="614" t="s">
        <v>108</v>
      </c>
      <c r="B60" s="615"/>
      <c r="C60" s="615"/>
      <c r="D60" s="615"/>
      <c r="E60" s="615"/>
      <c r="F60" s="615"/>
      <c r="G60" s="615"/>
      <c r="H60" s="615"/>
    </row>
    <row r="61" spans="1:14" ht="12" customHeight="1">
      <c r="A61" s="667" t="s">
        <v>58</v>
      </c>
      <c r="B61" s="668"/>
      <c r="C61" s="669" t="s">
        <v>205</v>
      </c>
      <c r="D61" s="669"/>
      <c r="E61" s="657" t="s">
        <v>313</v>
      </c>
      <c r="F61" s="657"/>
      <c r="G61" s="657" t="s">
        <v>107</v>
      </c>
      <c r="H61" s="657"/>
    </row>
    <row r="62" spans="1:14" ht="15.75" thickBot="1">
      <c r="A62" s="53"/>
      <c r="B62" s="54"/>
      <c r="C62" s="55" t="s">
        <v>37</v>
      </c>
      <c r="D62" s="55" t="s">
        <v>38</v>
      </c>
      <c r="E62" s="55" t="s">
        <v>37</v>
      </c>
      <c r="F62" s="55" t="s">
        <v>38</v>
      </c>
      <c r="G62" s="55" t="s">
        <v>37</v>
      </c>
      <c r="H62" s="55" t="s">
        <v>38</v>
      </c>
    </row>
    <row r="63" spans="1:14" s="51" customFormat="1" ht="29.25" customHeight="1">
      <c r="A63" s="654" t="s">
        <v>7</v>
      </c>
      <c r="B63" s="655"/>
      <c r="C63" s="300"/>
      <c r="D63" s="301"/>
      <c r="E63" s="300"/>
      <c r="F63" s="301"/>
      <c r="G63" s="300"/>
      <c r="H63" s="301"/>
    </row>
    <row r="64" spans="1:14">
      <c r="A64" s="652" t="s">
        <v>13</v>
      </c>
      <c r="B64" s="653"/>
      <c r="C64" s="297">
        <f>C43</f>
        <v>2125</v>
      </c>
      <c r="D64" s="292">
        <f>C64/C72</f>
        <v>0.65973300217323816</v>
      </c>
      <c r="E64" s="297">
        <f>E43</f>
        <v>167</v>
      </c>
      <c r="F64" s="292">
        <f>E64/E72</f>
        <v>0.56040268456375841</v>
      </c>
      <c r="G64" s="297">
        <f>G43</f>
        <v>1958</v>
      </c>
      <c r="H64" s="292">
        <f>G64/G72</f>
        <v>0.66985973315087244</v>
      </c>
    </row>
    <row r="65" spans="1:8">
      <c r="A65" s="652" t="s">
        <v>103</v>
      </c>
      <c r="B65" s="653"/>
      <c r="C65" s="299">
        <f>C44+C45+C46</f>
        <v>4304</v>
      </c>
      <c r="D65" s="292">
        <f>C65/C73</f>
        <v>0.80298507462686564</v>
      </c>
      <c r="E65" s="299">
        <f>E44+E45+E46</f>
        <v>390</v>
      </c>
      <c r="F65" s="292">
        <f>E65/E73</f>
        <v>0.64891846921797003</v>
      </c>
      <c r="G65" s="299">
        <f>G44+G45+G46</f>
        <v>3914</v>
      </c>
      <c r="H65" s="292">
        <f>G65/G73</f>
        <v>0.82244168943055262</v>
      </c>
    </row>
    <row r="66" spans="1:8">
      <c r="A66" s="652" t="s">
        <v>104</v>
      </c>
      <c r="B66" s="653"/>
      <c r="C66" s="299">
        <f>C47+C48+C49</f>
        <v>163</v>
      </c>
      <c r="D66" s="292">
        <f>C66/C74</f>
        <v>0.43582887700534761</v>
      </c>
      <c r="E66" s="299">
        <f>E47+E48+E49</f>
        <v>47</v>
      </c>
      <c r="F66" s="292">
        <f>E66/E74</f>
        <v>0.30921052631578949</v>
      </c>
      <c r="G66" s="299">
        <f>G47+G48+G49</f>
        <v>116</v>
      </c>
      <c r="H66" s="292">
        <f>G66/G74</f>
        <v>0.52252252252252251</v>
      </c>
    </row>
    <row r="67" spans="1:8" s="51" customFormat="1" ht="27.75" customHeight="1">
      <c r="A67" s="670" t="s">
        <v>105</v>
      </c>
      <c r="B67" s="671"/>
      <c r="C67" s="295"/>
      <c r="D67" s="298"/>
      <c r="E67" s="295"/>
      <c r="F67" s="298"/>
      <c r="G67" s="295"/>
      <c r="H67" s="298"/>
    </row>
    <row r="68" spans="1:8">
      <c r="A68" s="652" t="s">
        <v>13</v>
      </c>
      <c r="B68" s="653"/>
      <c r="C68" s="297">
        <f>C51</f>
        <v>1096</v>
      </c>
      <c r="D68" s="292">
        <f>C68/C72</f>
        <v>0.3402669978267619</v>
      </c>
      <c r="E68" s="297">
        <f>E51</f>
        <v>131</v>
      </c>
      <c r="F68" s="292">
        <f>E68/E72</f>
        <v>0.43959731543624159</v>
      </c>
      <c r="G68" s="297">
        <f>G51</f>
        <v>965</v>
      </c>
      <c r="H68" s="292">
        <f>G68/G72</f>
        <v>0.33014026684912762</v>
      </c>
    </row>
    <row r="69" spans="1:8">
      <c r="A69" s="652" t="s">
        <v>103</v>
      </c>
      <c r="B69" s="653"/>
      <c r="C69" s="29">
        <f>C52+C53</f>
        <v>1056</v>
      </c>
      <c r="D69" s="292">
        <f>C69/C73</f>
        <v>0.19701492537313434</v>
      </c>
      <c r="E69" s="29">
        <f>E52+E53</f>
        <v>211</v>
      </c>
      <c r="F69" s="292">
        <f>E69/E73</f>
        <v>0.35108153078202997</v>
      </c>
      <c r="G69" s="29">
        <f>G52+G53</f>
        <v>845</v>
      </c>
      <c r="H69" s="292">
        <f>G69/G73</f>
        <v>0.17755831056944738</v>
      </c>
    </row>
    <row r="70" spans="1:8">
      <c r="A70" s="652" t="s">
        <v>104</v>
      </c>
      <c r="B70" s="653"/>
      <c r="C70" s="29">
        <f>C55+C56+C57</f>
        <v>211</v>
      </c>
      <c r="D70" s="292">
        <f>C70/C74</f>
        <v>0.56417112299465244</v>
      </c>
      <c r="E70" s="29">
        <f>E55+E56+E57</f>
        <v>105</v>
      </c>
      <c r="F70" s="292">
        <f>E70/E74</f>
        <v>0.69078947368421051</v>
      </c>
      <c r="G70" s="29">
        <f>G55+G56+G57</f>
        <v>106</v>
      </c>
      <c r="H70" s="292">
        <f>G70/G74</f>
        <v>0.47747747747747749</v>
      </c>
    </row>
    <row r="71" spans="1:8" s="51" customFormat="1" ht="30.75" customHeight="1">
      <c r="A71" s="670" t="s">
        <v>59</v>
      </c>
      <c r="B71" s="671"/>
      <c r="C71" s="294"/>
      <c r="D71" s="296"/>
      <c r="E71" s="294"/>
      <c r="F71" s="296"/>
      <c r="G71" s="294"/>
      <c r="H71" s="296"/>
    </row>
    <row r="72" spans="1:8">
      <c r="A72" s="652" t="s">
        <v>106</v>
      </c>
      <c r="B72" s="653"/>
      <c r="C72" s="293">
        <f>C64+C68</f>
        <v>3221</v>
      </c>
      <c r="D72" s="292">
        <f>C72/C72</f>
        <v>1</v>
      </c>
      <c r="E72" s="293">
        <f>E64+E68</f>
        <v>298</v>
      </c>
      <c r="F72" s="292">
        <f>E72/E72</f>
        <v>1</v>
      </c>
      <c r="G72" s="293">
        <f>G64+G68</f>
        <v>2923</v>
      </c>
      <c r="H72" s="292">
        <f>G72/G72</f>
        <v>1</v>
      </c>
    </row>
    <row r="73" spans="1:8">
      <c r="A73" s="652" t="s">
        <v>103</v>
      </c>
      <c r="B73" s="653"/>
      <c r="C73" s="293">
        <f>C65+C69</f>
        <v>5360</v>
      </c>
      <c r="D73" s="292">
        <f>C73/C73</f>
        <v>1</v>
      </c>
      <c r="E73" s="293">
        <f>E65+E69</f>
        <v>601</v>
      </c>
      <c r="F73" s="292">
        <f>E73/E73</f>
        <v>1</v>
      </c>
      <c r="G73" s="293">
        <f>G65+G69</f>
        <v>4759</v>
      </c>
      <c r="H73" s="292">
        <f>G73/G73</f>
        <v>1</v>
      </c>
    </row>
    <row r="74" spans="1:8" ht="15.75" thickBot="1">
      <c r="A74" s="665" t="s">
        <v>104</v>
      </c>
      <c r="B74" s="666"/>
      <c r="C74" s="293">
        <f>C66+C70</f>
        <v>374</v>
      </c>
      <c r="D74" s="292">
        <f>C74/C74</f>
        <v>1</v>
      </c>
      <c r="E74" s="293">
        <f>E66+E70</f>
        <v>152</v>
      </c>
      <c r="F74" s="292">
        <f>E74/E74</f>
        <v>1</v>
      </c>
      <c r="G74" s="293">
        <f>G66+G70</f>
        <v>222</v>
      </c>
      <c r="H74" s="292">
        <f>G74/G74</f>
        <v>1</v>
      </c>
    </row>
    <row r="75" spans="1:8">
      <c r="A75" s="72" t="s">
        <v>303</v>
      </c>
      <c r="G75" s="52"/>
    </row>
    <row r="77" spans="1:8" ht="19.5" thickBot="1">
      <c r="A77" s="22" t="s">
        <v>146</v>
      </c>
    </row>
    <row r="78" spans="1:8" ht="15.75" customHeight="1">
      <c r="A78" s="672" t="s">
        <v>295</v>
      </c>
      <c r="B78" s="673"/>
      <c r="C78" s="674"/>
    </row>
    <row r="79" spans="1:8" ht="15.75" thickBot="1">
      <c r="A79" s="675"/>
      <c r="B79" s="676"/>
      <c r="C79" s="677"/>
    </row>
    <row r="80" spans="1:8" ht="15" customHeight="1">
      <c r="A80" s="2"/>
      <c r="B80" s="678" t="s">
        <v>591</v>
      </c>
      <c r="C80" s="679"/>
      <c r="D80" s="678" t="s">
        <v>592</v>
      </c>
      <c r="E80" s="679"/>
      <c r="F80" s="678" t="s">
        <v>107</v>
      </c>
      <c r="G80" s="679"/>
    </row>
    <row r="81" spans="1:9" ht="15.75" thickBot="1">
      <c r="A81" s="206" t="s">
        <v>19</v>
      </c>
      <c r="B81" s="205" t="s">
        <v>5</v>
      </c>
      <c r="C81" s="205" t="s">
        <v>3</v>
      </c>
      <c r="D81" s="205" t="s">
        <v>5</v>
      </c>
      <c r="E81" s="205" t="s">
        <v>3</v>
      </c>
      <c r="F81" s="205" t="s">
        <v>5</v>
      </c>
      <c r="G81" s="205" t="s">
        <v>3</v>
      </c>
    </row>
    <row r="82" spans="1:9" ht="16.5" thickBot="1">
      <c r="A82" s="9" t="s">
        <v>20</v>
      </c>
      <c r="B82" s="533">
        <v>838</v>
      </c>
      <c r="C82" s="537">
        <v>0.14924309884238646</v>
      </c>
      <c r="D82" s="533">
        <v>123</v>
      </c>
      <c r="E82" s="537">
        <v>0.15491183879093198</v>
      </c>
      <c r="F82" s="533">
        <v>715</v>
      </c>
      <c r="G82" s="537">
        <v>0.1483094793611284</v>
      </c>
    </row>
    <row r="83" spans="1:9" ht="48.75" customHeight="1" thickBot="1">
      <c r="A83" s="10" t="s">
        <v>21</v>
      </c>
      <c r="B83" s="526">
        <v>615</v>
      </c>
      <c r="C83" s="527">
        <v>0.10952804986642921</v>
      </c>
      <c r="D83" s="526">
        <v>114</v>
      </c>
      <c r="E83" s="528">
        <v>0.14357682619647355</v>
      </c>
      <c r="F83" s="526">
        <v>501</v>
      </c>
      <c r="G83" s="527">
        <v>0.12611607142857142</v>
      </c>
    </row>
    <row r="84" spans="1:9" ht="44.25" customHeight="1" thickBot="1">
      <c r="A84" s="10" t="s">
        <v>22</v>
      </c>
      <c r="B84" s="526">
        <v>223</v>
      </c>
      <c r="C84" s="528">
        <v>3.9715048975957255E-2</v>
      </c>
      <c r="D84" s="529">
        <v>9</v>
      </c>
      <c r="E84" s="528">
        <v>1.1335012594458438E-2</v>
      </c>
      <c r="F84" s="534">
        <v>214</v>
      </c>
      <c r="G84" s="535">
        <v>3.9806547619047616E-2</v>
      </c>
      <c r="H84" s="291"/>
      <c r="I84" s="291"/>
    </row>
    <row r="85" spans="1:9" ht="33" customHeight="1" thickBot="1">
      <c r="A85" s="11" t="s">
        <v>23</v>
      </c>
      <c r="B85" s="536">
        <v>5615</v>
      </c>
      <c r="C85" s="530">
        <v>1</v>
      </c>
      <c r="D85" s="547">
        <v>794</v>
      </c>
      <c r="E85" s="530">
        <v>1</v>
      </c>
      <c r="F85" s="536">
        <v>4821</v>
      </c>
      <c r="G85" s="530">
        <v>1</v>
      </c>
    </row>
    <row r="86" spans="1:9" ht="84.75" customHeight="1" thickTop="1" thickBot="1">
      <c r="A86" s="7" t="s">
        <v>24</v>
      </c>
      <c r="B86" s="535">
        <v>221</v>
      </c>
      <c r="C86" s="531">
        <v>3.935886019590383E-2</v>
      </c>
      <c r="D86" s="535">
        <v>30</v>
      </c>
      <c r="E86" s="531">
        <v>3.7783375314861464E-2</v>
      </c>
      <c r="F86" s="526">
        <v>191</v>
      </c>
      <c r="G86" s="531">
        <v>2.6971726190476192E-2</v>
      </c>
    </row>
    <row r="87" spans="1:9" ht="54" customHeight="1" thickBot="1">
      <c r="A87" s="7" t="s">
        <v>25</v>
      </c>
      <c r="B87" s="535">
        <v>563</v>
      </c>
      <c r="C87" s="532">
        <v>0.10026714158504008</v>
      </c>
      <c r="D87" s="535">
        <v>81</v>
      </c>
      <c r="E87" s="532">
        <v>0.10201511335012595</v>
      </c>
      <c r="F87" s="526">
        <v>482</v>
      </c>
      <c r="G87" s="532">
        <v>8.9657738095238096E-2</v>
      </c>
    </row>
    <row r="88" spans="1:9" ht="30" customHeight="1" thickBot="1">
      <c r="A88" s="662" t="s">
        <v>301</v>
      </c>
      <c r="B88" s="663"/>
      <c r="C88" s="664"/>
    </row>
  </sheetData>
  <mergeCells count="73">
    <mergeCell ref="F80:G80"/>
    <mergeCell ref="A72:B72"/>
    <mergeCell ref="A73:B73"/>
    <mergeCell ref="B80:C80"/>
    <mergeCell ref="D80:E80"/>
    <mergeCell ref="A88:C88"/>
    <mergeCell ref="A74:B74"/>
    <mergeCell ref="A61:B61"/>
    <mergeCell ref="C61:D61"/>
    <mergeCell ref="A68:B68"/>
    <mergeCell ref="A69:B69"/>
    <mergeCell ref="A70:B70"/>
    <mergeCell ref="A66:B66"/>
    <mergeCell ref="A71:B71"/>
    <mergeCell ref="A78:C79"/>
    <mergeCell ref="A67:B67"/>
    <mergeCell ref="G61:H61"/>
    <mergeCell ref="E61:F61"/>
    <mergeCell ref="A30:B30"/>
    <mergeCell ref="A20:B20"/>
    <mergeCell ref="G39:H39"/>
    <mergeCell ref="A42:B42"/>
    <mergeCell ref="A43:B43"/>
    <mergeCell ref="A44:B44"/>
    <mergeCell ref="A51:B51"/>
    <mergeCell ref="A52:B52"/>
    <mergeCell ref="A53:B53"/>
    <mergeCell ref="A48:B48"/>
    <mergeCell ref="A54:B54"/>
    <mergeCell ref="A55:B55"/>
    <mergeCell ref="A60:H60"/>
    <mergeCell ref="A64:B64"/>
    <mergeCell ref="A65:B65"/>
    <mergeCell ref="A63:B63"/>
    <mergeCell ref="E39:F39"/>
    <mergeCell ref="A35:B35"/>
    <mergeCell ref="A32:B32"/>
    <mergeCell ref="A33:B33"/>
    <mergeCell ref="A34:B34"/>
    <mergeCell ref="E13:F13"/>
    <mergeCell ref="C13:D13"/>
    <mergeCell ref="A19:B19"/>
    <mergeCell ref="A16:B16"/>
    <mergeCell ref="A17:B17"/>
    <mergeCell ref="A18:B18"/>
    <mergeCell ref="A15:B15"/>
    <mergeCell ref="A26:B26"/>
    <mergeCell ref="A27:B27"/>
    <mergeCell ref="A28:B28"/>
    <mergeCell ref="A29:B29"/>
    <mergeCell ref="A56:B56"/>
    <mergeCell ref="A41:B41"/>
    <mergeCell ref="A39:B39"/>
    <mergeCell ref="C39:D39"/>
    <mergeCell ref="A45:B45"/>
    <mergeCell ref="A46:B46"/>
    <mergeCell ref="A47:B47"/>
    <mergeCell ref="E2:G2"/>
    <mergeCell ref="A57:B57"/>
    <mergeCell ref="A49:B49"/>
    <mergeCell ref="A50:B50"/>
    <mergeCell ref="A21:B21"/>
    <mergeCell ref="A22:B22"/>
    <mergeCell ref="A31:B31"/>
    <mergeCell ref="A24:B24"/>
    <mergeCell ref="A25:B25"/>
    <mergeCell ref="A23:B23"/>
    <mergeCell ref="A13:B13"/>
    <mergeCell ref="A12:H12"/>
    <mergeCell ref="H2:J2"/>
    <mergeCell ref="G13:H13"/>
    <mergeCell ref="A11:D11"/>
    <mergeCell ref="B2:D2"/>
  </mergeCells>
  <hyperlinks>
    <hyperlink ref="A36:E36" r:id="rId1" display="Source: ACS 2011, 5 Year (B25007)"/>
    <hyperlink ref="A75" r:id="rId2" display="Source ACS B25007"/>
    <hyperlink ref="A88:C88" r:id="rId3" display="Source: 2010 Census H18,B17010,B17012, DP-1"/>
    <hyperlink ref="A7" r:id="rId4" display="http://www.dof.ca.gov/research/demographic/state_census_data_center/census_2010/documents/2010Census_DemoProfile5.xls"/>
  </hyperlinks>
  <pageMargins left="0.7" right="0.7" top="0.75" bottom="0.75" header="0.3" footer="0.3"/>
  <pageSetup scale="61" fitToHeight="0" pageOrder="overThenDown" orientation="landscape" r:id="rId5"/>
  <headerFooter>
    <oddHeader>&amp;LPlumas County and Cities - 
5th Housing Element Data Package&amp;CHCD/Housing Policy&amp;R&amp;D</oddHeader>
    <oddFooter>&amp;L&amp;A&amp;C&amp;"-,Bold"HCD&amp;RPage &amp;P</oddFooter>
  </headerFooter>
  <rowBreaks count="1" manualBreakCount="1">
    <brk id="37" max="16383" man="1"/>
  </rowBreaks>
  <colBreaks count="5" manualBreakCount="5">
    <brk id="13" max="5" man="1"/>
    <brk id="13" min="76" max="87" man="1"/>
    <brk id="14" min="10" max="35" man="1"/>
    <brk id="14" min="58" max="74" man="1"/>
    <brk id="25" max="1048575" man="1"/>
  </colBreaks>
  <ignoredErrors>
    <ignoredError sqref="D64:D74 F64:F7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opLeftCell="A49" zoomScaleNormal="100" workbookViewId="0">
      <selection activeCell="A12" sqref="A12:H12"/>
    </sheetView>
  </sheetViews>
  <sheetFormatPr defaultRowHeight="15"/>
  <cols>
    <col min="1" max="1" width="25.42578125" style="65" customWidth="1"/>
    <col min="2" max="2" width="11" style="65" customWidth="1"/>
    <col min="3" max="3" width="10.7109375" style="65" customWidth="1"/>
    <col min="4" max="4" width="9" style="65" customWidth="1"/>
    <col min="5" max="5" width="9.7109375" style="65" customWidth="1"/>
    <col min="6" max="6" width="10.85546875" style="65" customWidth="1"/>
    <col min="7" max="7" width="9" style="65" customWidth="1"/>
    <col min="8" max="10" width="9.140625" style="65"/>
    <col min="11" max="11" width="9" style="65" customWidth="1"/>
    <col min="12" max="12" width="7.85546875" style="65" customWidth="1"/>
    <col min="13" max="13" width="8" style="65" customWidth="1"/>
    <col min="14" max="16384" width="9.140625" style="65"/>
  </cols>
  <sheetData>
    <row r="1" spans="1:20" ht="15.75" thickBot="1">
      <c r="A1" s="51" t="s">
        <v>147</v>
      </c>
    </row>
    <row r="2" spans="1:20" s="51" customFormat="1" ht="24.75" customHeight="1" thickBot="1">
      <c r="A2" s="81"/>
      <c r="B2" s="680" t="s">
        <v>125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82"/>
      <c r="S2" s="83"/>
    </row>
    <row r="3" spans="1:20" s="51" customFormat="1" ht="30" customHeight="1" thickBot="1">
      <c r="A3" s="84" t="s">
        <v>111</v>
      </c>
      <c r="B3" s="682" t="s">
        <v>9</v>
      </c>
      <c r="C3" s="683"/>
      <c r="D3" s="684"/>
      <c r="E3" s="685" t="s">
        <v>112</v>
      </c>
      <c r="F3" s="683"/>
      <c r="G3" s="684"/>
      <c r="H3" s="685" t="s">
        <v>113</v>
      </c>
      <c r="I3" s="686"/>
      <c r="J3" s="684"/>
      <c r="K3" s="685" t="s">
        <v>114</v>
      </c>
      <c r="L3" s="686"/>
      <c r="M3" s="687"/>
      <c r="N3" s="685" t="s">
        <v>115</v>
      </c>
      <c r="O3" s="686"/>
      <c r="P3" s="684"/>
      <c r="Q3" s="685" t="s">
        <v>116</v>
      </c>
      <c r="R3" s="688"/>
      <c r="S3" s="689"/>
    </row>
    <row r="4" spans="1:20" s="68" customFormat="1" ht="15.75" thickBot="1">
      <c r="A4" s="197" t="s">
        <v>205</v>
      </c>
      <c r="B4" s="197">
        <v>2010</v>
      </c>
      <c r="C4" s="197">
        <v>2013</v>
      </c>
      <c r="D4" s="70" t="s">
        <v>38</v>
      </c>
      <c r="E4" s="199">
        <v>2010</v>
      </c>
      <c r="F4" s="202">
        <v>2013</v>
      </c>
      <c r="G4" s="200" t="s">
        <v>38</v>
      </c>
      <c r="H4" s="198">
        <v>2010</v>
      </c>
      <c r="I4" s="198">
        <v>2013</v>
      </c>
      <c r="J4" s="70" t="s">
        <v>38</v>
      </c>
      <c r="K4" s="201">
        <v>2010</v>
      </c>
      <c r="L4" s="202">
        <v>2013</v>
      </c>
      <c r="M4" s="71" t="s">
        <v>38</v>
      </c>
      <c r="N4" s="201">
        <v>2010</v>
      </c>
      <c r="O4" s="202">
        <v>2013</v>
      </c>
      <c r="P4" s="200" t="s">
        <v>38</v>
      </c>
      <c r="Q4" s="198">
        <v>2010</v>
      </c>
      <c r="R4" s="70">
        <v>2013</v>
      </c>
      <c r="S4" s="70" t="s">
        <v>38</v>
      </c>
      <c r="T4" s="67"/>
    </row>
    <row r="5" spans="1:20" ht="15.75" thickBot="1">
      <c r="A5" s="548" t="s">
        <v>210</v>
      </c>
      <c r="B5" s="246">
        <v>1134</v>
      </c>
      <c r="C5" s="247">
        <v>1127</v>
      </c>
      <c r="D5" s="248">
        <f>(C5-B5)/B5</f>
        <v>-6.1728395061728392E-3</v>
      </c>
      <c r="E5" s="246">
        <v>808</v>
      </c>
      <c r="F5" s="249">
        <v>806</v>
      </c>
      <c r="G5" s="248">
        <f>(F5-E5)/E5</f>
        <v>-2.4752475247524753E-3</v>
      </c>
      <c r="H5" s="258">
        <v>0</v>
      </c>
      <c r="I5" s="250">
        <v>0</v>
      </c>
      <c r="J5" s="248">
        <v>0</v>
      </c>
      <c r="K5" s="258">
        <v>9</v>
      </c>
      <c r="L5" s="250">
        <v>9</v>
      </c>
      <c r="M5" s="248">
        <f>(L5-K5)/K5</f>
        <v>0</v>
      </c>
      <c r="N5" s="258">
        <v>139</v>
      </c>
      <c r="O5" s="250">
        <v>139</v>
      </c>
      <c r="P5" s="248">
        <v>0</v>
      </c>
      <c r="Q5" s="246">
        <v>178</v>
      </c>
      <c r="R5" s="250">
        <v>173</v>
      </c>
      <c r="S5" s="248">
        <f>(R5-Q5)/Q5</f>
        <v>-2.8089887640449437E-2</v>
      </c>
      <c r="T5" s="66"/>
    </row>
    <row r="6" spans="1:20" ht="15.75" thickBot="1">
      <c r="A6" s="549" t="s">
        <v>204</v>
      </c>
      <c r="B6" s="251">
        <v>14432</v>
      </c>
      <c r="C6" s="251">
        <v>14549</v>
      </c>
      <c r="D6" s="252">
        <f>(C6-B6)/B6</f>
        <v>8.1069844789356978E-3</v>
      </c>
      <c r="E6" s="251">
        <v>11201</v>
      </c>
      <c r="F6" s="251">
        <v>11308</v>
      </c>
      <c r="G6" s="256">
        <f>(F6-E6)/E6</f>
        <v>9.552718507276136E-3</v>
      </c>
      <c r="H6" s="257">
        <v>393</v>
      </c>
      <c r="I6" s="257">
        <v>393</v>
      </c>
      <c r="J6" s="256">
        <v>0</v>
      </c>
      <c r="K6" s="257">
        <v>320</v>
      </c>
      <c r="L6" s="253">
        <v>320</v>
      </c>
      <c r="M6" s="256">
        <v>0</v>
      </c>
      <c r="N6" s="253">
        <v>528</v>
      </c>
      <c r="O6" s="257">
        <v>528</v>
      </c>
      <c r="P6" s="252">
        <v>0</v>
      </c>
      <c r="Q6" s="253">
        <v>1990</v>
      </c>
      <c r="R6" s="254">
        <v>2000</v>
      </c>
      <c r="S6" s="248">
        <f>(R6-Q6)/Q6</f>
        <v>5.0251256281407036E-3</v>
      </c>
      <c r="T6" s="66"/>
    </row>
    <row r="7" spans="1:20">
      <c r="A7" s="548" t="s">
        <v>9</v>
      </c>
      <c r="B7" s="255">
        <v>15566</v>
      </c>
      <c r="C7" s="249">
        <v>15676</v>
      </c>
      <c r="D7" s="248">
        <f>(C7-B7)/B7</f>
        <v>7.0666837980213285E-3</v>
      </c>
      <c r="E7" s="249">
        <v>12009</v>
      </c>
      <c r="F7" s="249">
        <v>12114</v>
      </c>
      <c r="G7" s="248">
        <f>(F7-E7)/E7</f>
        <v>8.7434424181863594E-3</v>
      </c>
      <c r="H7" s="255">
        <v>393</v>
      </c>
      <c r="I7" s="250">
        <v>393</v>
      </c>
      <c r="J7" s="248">
        <v>0</v>
      </c>
      <c r="K7" s="255">
        <v>329</v>
      </c>
      <c r="L7" s="250">
        <v>329</v>
      </c>
      <c r="M7" s="248">
        <f>(L7-K7)/K7</f>
        <v>0</v>
      </c>
      <c r="N7" s="250">
        <v>667</v>
      </c>
      <c r="O7" s="249">
        <v>667</v>
      </c>
      <c r="P7" s="250">
        <v>0</v>
      </c>
      <c r="Q7" s="250">
        <v>2168</v>
      </c>
      <c r="R7" s="250">
        <v>2173</v>
      </c>
      <c r="S7" s="248">
        <f>(R7-Q7)/Q7</f>
        <v>2.3062730627306273E-3</v>
      </c>
      <c r="T7" s="66"/>
    </row>
    <row r="8" spans="1:20">
      <c r="A8" s="69" t="s">
        <v>124</v>
      </c>
    </row>
    <row r="9" spans="1:20" s="73" customFormat="1">
      <c r="A9" s="93"/>
    </row>
    <row r="10" spans="1:20" ht="15.75" thickBot="1">
      <c r="A10" s="99" t="s">
        <v>148</v>
      </c>
    </row>
    <row r="11" spans="1:20" s="73" customFormat="1" ht="20.25" customHeight="1" thickBot="1">
      <c r="A11" s="94"/>
      <c r="B11" s="95"/>
      <c r="C11" s="95"/>
      <c r="D11" s="95"/>
      <c r="E11" s="96" t="s">
        <v>143</v>
      </c>
      <c r="F11" s="97"/>
      <c r="G11" s="97"/>
      <c r="H11" s="95"/>
      <c r="I11" s="95"/>
      <c r="J11" s="95"/>
      <c r="K11" s="95"/>
      <c r="L11" s="95"/>
      <c r="M11" s="98"/>
    </row>
    <row r="12" spans="1:20" ht="76.5" customHeight="1">
      <c r="A12" s="85" t="s">
        <v>127</v>
      </c>
      <c r="B12" s="86" t="s">
        <v>128</v>
      </c>
      <c r="C12" s="87" t="s">
        <v>129</v>
      </c>
      <c r="D12" s="88" t="s">
        <v>130</v>
      </c>
      <c r="E12" s="87" t="s">
        <v>131</v>
      </c>
      <c r="F12" s="87" t="s">
        <v>132</v>
      </c>
      <c r="G12" s="87" t="s">
        <v>133</v>
      </c>
      <c r="H12" s="87" t="s">
        <v>134</v>
      </c>
      <c r="I12" s="87" t="s">
        <v>135</v>
      </c>
      <c r="J12" s="89" t="s">
        <v>136</v>
      </c>
      <c r="K12" s="87" t="s">
        <v>137</v>
      </c>
      <c r="L12" s="87" t="s">
        <v>138</v>
      </c>
      <c r="M12" s="89" t="s">
        <v>139</v>
      </c>
      <c r="N12" s="74"/>
      <c r="O12" s="75"/>
      <c r="P12" s="74"/>
      <c r="Q12" s="74"/>
      <c r="R12" s="74"/>
    </row>
    <row r="13" spans="1:20">
      <c r="A13" s="158" t="s">
        <v>205</v>
      </c>
      <c r="B13" s="152">
        <v>15566</v>
      </c>
      <c r="C13" s="153">
        <v>8977</v>
      </c>
      <c r="D13" s="154">
        <v>6589</v>
      </c>
      <c r="E13" s="153">
        <v>458</v>
      </c>
      <c r="F13" s="153">
        <v>21</v>
      </c>
      <c r="G13" s="153">
        <v>308</v>
      </c>
      <c r="H13" s="153">
        <v>16</v>
      </c>
      <c r="I13" s="153">
        <v>5230</v>
      </c>
      <c r="J13" s="155">
        <v>556</v>
      </c>
      <c r="K13" s="156">
        <v>0.42329435950147759</v>
      </c>
      <c r="L13" s="156">
        <v>4.7E-2</v>
      </c>
      <c r="M13" s="157">
        <v>0.14199999999999999</v>
      </c>
      <c r="N13" s="76"/>
      <c r="O13" s="77"/>
      <c r="P13" s="73"/>
      <c r="Q13" s="73"/>
      <c r="R13" s="73"/>
    </row>
    <row r="14" spans="1:20" s="73" customFormat="1" ht="21.75" customHeight="1">
      <c r="A14" s="207" t="s">
        <v>212</v>
      </c>
      <c r="B14" s="208">
        <v>75</v>
      </c>
      <c r="C14" s="209">
        <v>0</v>
      </c>
      <c r="D14" s="210">
        <v>75</v>
      </c>
      <c r="E14" s="209">
        <v>0</v>
      </c>
      <c r="F14" s="209">
        <v>0</v>
      </c>
      <c r="G14" s="209">
        <v>0</v>
      </c>
      <c r="H14" s="209">
        <v>0</v>
      </c>
      <c r="I14" s="209">
        <v>75</v>
      </c>
      <c r="J14" s="211">
        <v>0</v>
      </c>
      <c r="K14" s="212">
        <v>1</v>
      </c>
      <c r="L14" s="212">
        <v>0</v>
      </c>
      <c r="M14" s="213">
        <v>0</v>
      </c>
      <c r="N14" s="76"/>
      <c r="O14" s="77"/>
    </row>
    <row r="15" spans="1:20" s="73" customFormat="1">
      <c r="A15" s="219" t="s">
        <v>213</v>
      </c>
      <c r="B15" s="218">
        <v>342</v>
      </c>
      <c r="C15" s="215">
        <v>196</v>
      </c>
      <c r="D15" s="214">
        <v>146</v>
      </c>
      <c r="E15" s="215">
        <v>0</v>
      </c>
      <c r="F15" s="215">
        <v>1</v>
      </c>
      <c r="G15" s="215">
        <v>16</v>
      </c>
      <c r="H15" s="215">
        <v>0</v>
      </c>
      <c r="I15" s="215">
        <v>118</v>
      </c>
      <c r="J15" s="220">
        <v>11</v>
      </c>
      <c r="K15" s="216">
        <v>0.42690058479532161</v>
      </c>
      <c r="L15" s="216">
        <v>8.5999999999999993E-2</v>
      </c>
      <c r="M15" s="217">
        <v>0</v>
      </c>
      <c r="N15" s="76"/>
      <c r="O15" s="77"/>
    </row>
    <row r="16" spans="1:20" s="73" customFormat="1" ht="26.25" customHeight="1">
      <c r="A16" s="207" t="s">
        <v>214</v>
      </c>
      <c r="B16" s="208">
        <v>30</v>
      </c>
      <c r="C16" s="209">
        <v>13</v>
      </c>
      <c r="D16" s="210">
        <v>17</v>
      </c>
      <c r="E16" s="209">
        <v>7</v>
      </c>
      <c r="F16" s="209">
        <v>0</v>
      </c>
      <c r="G16" s="209">
        <v>0</v>
      </c>
      <c r="H16" s="209">
        <v>0</v>
      </c>
      <c r="I16" s="209">
        <v>10</v>
      </c>
      <c r="J16" s="211">
        <v>0</v>
      </c>
      <c r="K16" s="212">
        <v>0.56666666666666665</v>
      </c>
      <c r="L16" s="212">
        <v>0</v>
      </c>
      <c r="M16" s="213">
        <v>0.5</v>
      </c>
      <c r="N16" s="76"/>
      <c r="O16" s="77"/>
    </row>
    <row r="17" spans="1:15" s="73" customFormat="1">
      <c r="A17" s="151" t="s">
        <v>215</v>
      </c>
      <c r="B17" s="147">
        <v>34</v>
      </c>
      <c r="C17" s="148">
        <v>22</v>
      </c>
      <c r="D17" s="149">
        <v>12</v>
      </c>
      <c r="E17" s="148">
        <v>2</v>
      </c>
      <c r="F17" s="148">
        <v>0</v>
      </c>
      <c r="G17" s="148">
        <v>0</v>
      </c>
      <c r="H17" s="148">
        <v>0</v>
      </c>
      <c r="I17" s="148">
        <v>8</v>
      </c>
      <c r="J17" s="150">
        <v>2</v>
      </c>
      <c r="K17" s="79">
        <v>0.35294117647058826</v>
      </c>
      <c r="L17" s="79">
        <v>0</v>
      </c>
      <c r="M17" s="80">
        <v>0.13300000000000001</v>
      </c>
      <c r="N17" s="76"/>
      <c r="O17" s="77"/>
    </row>
    <row r="18" spans="1:15" s="73" customFormat="1" ht="35.25" customHeight="1">
      <c r="A18" s="151" t="s">
        <v>216</v>
      </c>
      <c r="B18" s="147">
        <v>261</v>
      </c>
      <c r="C18" s="148">
        <v>4</v>
      </c>
      <c r="D18" s="149">
        <v>257</v>
      </c>
      <c r="E18" s="148">
        <v>0</v>
      </c>
      <c r="F18" s="148">
        <v>0</v>
      </c>
      <c r="G18" s="148">
        <v>2</v>
      </c>
      <c r="H18" s="148">
        <v>0</v>
      </c>
      <c r="I18" s="148">
        <v>250</v>
      </c>
      <c r="J18" s="150">
        <v>5</v>
      </c>
      <c r="K18" s="79">
        <v>0.98467432950191569</v>
      </c>
      <c r="L18" s="79">
        <v>0.33299999999999996</v>
      </c>
      <c r="M18" s="80">
        <v>0</v>
      </c>
      <c r="N18" s="76"/>
      <c r="O18" s="77"/>
    </row>
    <row r="19" spans="1:15" s="73" customFormat="1" ht="39.75" customHeight="1">
      <c r="A19" s="151" t="s">
        <v>217</v>
      </c>
      <c r="B19" s="147">
        <v>27</v>
      </c>
      <c r="C19" s="148">
        <v>17</v>
      </c>
      <c r="D19" s="149">
        <v>10</v>
      </c>
      <c r="E19" s="148">
        <v>1</v>
      </c>
      <c r="F19" s="148">
        <v>0</v>
      </c>
      <c r="G19" s="148">
        <v>0</v>
      </c>
      <c r="H19" s="148">
        <v>0</v>
      </c>
      <c r="I19" s="148">
        <v>5</v>
      </c>
      <c r="J19" s="150">
        <v>4</v>
      </c>
      <c r="K19" s="79">
        <v>0.37037037037037035</v>
      </c>
      <c r="L19" s="79">
        <v>0</v>
      </c>
      <c r="M19" s="80">
        <v>0.14300000000000002</v>
      </c>
      <c r="N19" s="76"/>
      <c r="O19" s="77"/>
    </row>
    <row r="20" spans="1:15" s="73" customFormat="1" ht="31.5" customHeight="1">
      <c r="A20" s="151" t="s">
        <v>218</v>
      </c>
      <c r="B20" s="147">
        <v>1</v>
      </c>
      <c r="C20" s="148">
        <v>0</v>
      </c>
      <c r="D20" s="149">
        <v>1</v>
      </c>
      <c r="E20" s="148">
        <v>0</v>
      </c>
      <c r="F20" s="148">
        <v>0</v>
      </c>
      <c r="G20" s="148">
        <v>0</v>
      </c>
      <c r="H20" s="148">
        <v>0</v>
      </c>
      <c r="I20" s="148">
        <v>1</v>
      </c>
      <c r="J20" s="150">
        <v>0</v>
      </c>
      <c r="K20" s="79">
        <v>1</v>
      </c>
      <c r="L20" s="79">
        <v>0</v>
      </c>
      <c r="M20" s="80">
        <v>0</v>
      </c>
      <c r="N20" s="76"/>
      <c r="O20" s="77"/>
    </row>
    <row r="21" spans="1:15" s="73" customFormat="1" ht="18.75" customHeight="1">
      <c r="A21" s="151" t="s">
        <v>219</v>
      </c>
      <c r="B21" s="147">
        <v>1237</v>
      </c>
      <c r="C21" s="148">
        <v>943</v>
      </c>
      <c r="D21" s="149">
        <v>294</v>
      </c>
      <c r="E21" s="148">
        <v>70</v>
      </c>
      <c r="F21" s="148">
        <v>1</v>
      </c>
      <c r="G21" s="148">
        <v>21</v>
      </c>
      <c r="H21" s="148">
        <v>4</v>
      </c>
      <c r="I21" s="148">
        <v>157</v>
      </c>
      <c r="J21" s="150">
        <v>41</v>
      </c>
      <c r="K21" s="79">
        <v>0.23767178658043653</v>
      </c>
      <c r="L21" s="79">
        <v>3.5000000000000003E-2</v>
      </c>
      <c r="M21" s="80">
        <v>0.157</v>
      </c>
      <c r="N21" s="76"/>
      <c r="O21" s="77"/>
    </row>
    <row r="22" spans="1:15" s="73" customFormat="1" ht="18.75" customHeight="1">
      <c r="A22" s="151" t="s">
        <v>220</v>
      </c>
      <c r="B22" s="147">
        <v>248</v>
      </c>
      <c r="C22" s="148">
        <v>196</v>
      </c>
      <c r="D22" s="149">
        <v>52</v>
      </c>
      <c r="E22" s="148">
        <v>6</v>
      </c>
      <c r="F22" s="148">
        <v>0</v>
      </c>
      <c r="G22" s="148">
        <v>8</v>
      </c>
      <c r="H22" s="148">
        <v>0</v>
      </c>
      <c r="I22" s="148">
        <v>17</v>
      </c>
      <c r="J22" s="150">
        <v>21</v>
      </c>
      <c r="K22" s="79">
        <v>0.20967741935483872</v>
      </c>
      <c r="L22" s="79">
        <v>0.05</v>
      </c>
      <c r="M22" s="80">
        <v>0.122</v>
      </c>
      <c r="N22" s="76"/>
      <c r="O22" s="77"/>
    </row>
    <row r="23" spans="1:15" s="73" customFormat="1" ht="18.75" customHeight="1">
      <c r="A23" s="151" t="s">
        <v>221</v>
      </c>
      <c r="B23" s="147">
        <v>60</v>
      </c>
      <c r="C23" s="148">
        <v>39</v>
      </c>
      <c r="D23" s="149">
        <v>21</v>
      </c>
      <c r="E23" s="148">
        <v>0</v>
      </c>
      <c r="F23" s="148">
        <v>0</v>
      </c>
      <c r="G23" s="148">
        <v>3</v>
      </c>
      <c r="H23" s="148">
        <v>0</v>
      </c>
      <c r="I23" s="148">
        <v>15</v>
      </c>
      <c r="J23" s="150">
        <v>3</v>
      </c>
      <c r="K23" s="79">
        <v>0.35</v>
      </c>
      <c r="L23" s="79">
        <v>8.3000000000000004E-2</v>
      </c>
      <c r="M23" s="80">
        <v>0</v>
      </c>
      <c r="N23" s="76"/>
      <c r="O23" s="77"/>
    </row>
    <row r="24" spans="1:15" s="73" customFormat="1" ht="18.75" customHeight="1">
      <c r="A24" s="151" t="s">
        <v>222</v>
      </c>
      <c r="B24" s="147">
        <v>115</v>
      </c>
      <c r="C24" s="148">
        <v>93</v>
      </c>
      <c r="D24" s="149">
        <v>22</v>
      </c>
      <c r="E24" s="148">
        <v>3</v>
      </c>
      <c r="F24" s="148">
        <v>1</v>
      </c>
      <c r="G24" s="148">
        <v>4</v>
      </c>
      <c r="H24" s="148">
        <v>0</v>
      </c>
      <c r="I24" s="148">
        <v>7</v>
      </c>
      <c r="J24" s="150">
        <v>7</v>
      </c>
      <c r="K24" s="79">
        <v>0.19130434782608696</v>
      </c>
      <c r="L24" s="79">
        <v>5.9000000000000004E-2</v>
      </c>
      <c r="M24" s="80">
        <v>9.0999999999999998E-2</v>
      </c>
      <c r="N24" s="76"/>
      <c r="O24" s="77"/>
    </row>
    <row r="25" spans="1:15" s="73" customFormat="1" ht="18.75" customHeight="1">
      <c r="A25" s="151" t="s">
        <v>223</v>
      </c>
      <c r="B25" s="147">
        <v>102</v>
      </c>
      <c r="C25" s="148">
        <v>73</v>
      </c>
      <c r="D25" s="149">
        <v>29</v>
      </c>
      <c r="E25" s="148">
        <v>0</v>
      </c>
      <c r="F25" s="148">
        <v>0</v>
      </c>
      <c r="G25" s="148">
        <v>2</v>
      </c>
      <c r="H25" s="148">
        <v>0</v>
      </c>
      <c r="I25" s="148">
        <v>25</v>
      </c>
      <c r="J25" s="150">
        <v>2</v>
      </c>
      <c r="K25" s="79">
        <v>0.28431372549019607</v>
      </c>
      <c r="L25" s="79">
        <v>0.03</v>
      </c>
      <c r="M25" s="80">
        <v>0</v>
      </c>
      <c r="N25" s="76"/>
      <c r="O25" s="77"/>
    </row>
    <row r="26" spans="1:15" s="73" customFormat="1" ht="18.75" customHeight="1">
      <c r="A26" s="151" t="s">
        <v>224</v>
      </c>
      <c r="B26" s="147">
        <v>188</v>
      </c>
      <c r="C26" s="148">
        <v>121</v>
      </c>
      <c r="D26" s="149">
        <v>67</v>
      </c>
      <c r="E26" s="148">
        <v>6</v>
      </c>
      <c r="F26" s="148">
        <v>0</v>
      </c>
      <c r="G26" s="148">
        <v>5</v>
      </c>
      <c r="H26" s="148">
        <v>0</v>
      </c>
      <c r="I26" s="148">
        <v>51</v>
      </c>
      <c r="J26" s="150">
        <v>5</v>
      </c>
      <c r="K26" s="79">
        <v>0.35638297872340424</v>
      </c>
      <c r="L26" s="79">
        <v>0.05</v>
      </c>
      <c r="M26" s="80">
        <v>0.19399999999999998</v>
      </c>
      <c r="N26" s="76"/>
      <c r="O26" s="77"/>
    </row>
    <row r="27" spans="1:15" s="73" customFormat="1" ht="18.75" customHeight="1">
      <c r="A27" s="151" t="s">
        <v>225</v>
      </c>
      <c r="B27" s="147">
        <v>330</v>
      </c>
      <c r="C27" s="148">
        <v>267</v>
      </c>
      <c r="D27" s="149">
        <v>63</v>
      </c>
      <c r="E27" s="148">
        <v>6</v>
      </c>
      <c r="F27" s="148">
        <v>2</v>
      </c>
      <c r="G27" s="148">
        <v>11</v>
      </c>
      <c r="H27" s="148">
        <v>1</v>
      </c>
      <c r="I27" s="148">
        <v>27</v>
      </c>
      <c r="J27" s="150">
        <v>16</v>
      </c>
      <c r="K27" s="79">
        <v>0.19090909090909092</v>
      </c>
      <c r="L27" s="79">
        <v>5.5E-2</v>
      </c>
      <c r="M27" s="80">
        <v>6.9000000000000006E-2</v>
      </c>
      <c r="N27" s="76"/>
      <c r="O27" s="77"/>
    </row>
    <row r="28" spans="1:15" s="73" customFormat="1" ht="18.75" customHeight="1">
      <c r="A28" s="151" t="s">
        <v>226</v>
      </c>
      <c r="B28" s="147">
        <v>1170</v>
      </c>
      <c r="C28" s="148">
        <v>1081</v>
      </c>
      <c r="D28" s="149">
        <v>89</v>
      </c>
      <c r="E28" s="148">
        <v>21</v>
      </c>
      <c r="F28" s="148">
        <v>2</v>
      </c>
      <c r="G28" s="148">
        <v>13</v>
      </c>
      <c r="H28" s="148">
        <v>2</v>
      </c>
      <c r="I28" s="148">
        <v>15</v>
      </c>
      <c r="J28" s="150">
        <v>36</v>
      </c>
      <c r="K28" s="79">
        <v>7.6068376068376062E-2</v>
      </c>
      <c r="L28" s="79">
        <v>1.9E-2</v>
      </c>
      <c r="M28" s="80">
        <v>4.8000000000000001E-2</v>
      </c>
      <c r="N28" s="76"/>
      <c r="O28" s="77"/>
    </row>
    <row r="29" spans="1:15" s="73" customFormat="1" ht="18.75" customHeight="1">
      <c r="A29" s="151" t="s">
        <v>227</v>
      </c>
      <c r="B29" s="147">
        <v>265</v>
      </c>
      <c r="C29" s="148">
        <v>78</v>
      </c>
      <c r="D29" s="149">
        <v>187</v>
      </c>
      <c r="E29" s="148">
        <v>6</v>
      </c>
      <c r="F29" s="148">
        <v>1</v>
      </c>
      <c r="G29" s="148">
        <v>5</v>
      </c>
      <c r="H29" s="148">
        <v>0</v>
      </c>
      <c r="I29" s="148">
        <v>171</v>
      </c>
      <c r="J29" s="150">
        <v>4</v>
      </c>
      <c r="K29" s="79">
        <v>0.70566037735849052</v>
      </c>
      <c r="L29" s="79">
        <v>7.0999999999999994E-2</v>
      </c>
      <c r="M29" s="80">
        <v>0.3</v>
      </c>
      <c r="N29" s="76"/>
      <c r="O29" s="77"/>
    </row>
    <row r="30" spans="1:15" s="73" customFormat="1" ht="18.75" customHeight="1">
      <c r="A30" s="151" t="s">
        <v>228</v>
      </c>
      <c r="B30" s="147">
        <v>87</v>
      </c>
      <c r="C30" s="148">
        <v>41</v>
      </c>
      <c r="D30" s="149">
        <v>46</v>
      </c>
      <c r="E30" s="148">
        <v>1</v>
      </c>
      <c r="F30" s="148">
        <v>0</v>
      </c>
      <c r="G30" s="148">
        <v>2</v>
      </c>
      <c r="H30" s="148">
        <v>0</v>
      </c>
      <c r="I30" s="148">
        <v>43</v>
      </c>
      <c r="J30" s="150">
        <v>0</v>
      </c>
      <c r="K30" s="79">
        <v>0.52873563218390807</v>
      </c>
      <c r="L30" s="79">
        <v>4.9000000000000002E-2</v>
      </c>
      <c r="M30" s="80">
        <v>0.33299999999999996</v>
      </c>
      <c r="N30" s="76"/>
      <c r="O30" s="77"/>
    </row>
    <row r="31" spans="1:15" s="73" customFormat="1" ht="18.75" customHeight="1">
      <c r="A31" s="151" t="s">
        <v>229</v>
      </c>
      <c r="B31" s="147">
        <v>904</v>
      </c>
      <c r="C31" s="148">
        <v>392</v>
      </c>
      <c r="D31" s="149">
        <v>512</v>
      </c>
      <c r="E31" s="148">
        <v>25</v>
      </c>
      <c r="F31" s="148">
        <v>2</v>
      </c>
      <c r="G31" s="148">
        <v>24</v>
      </c>
      <c r="H31" s="148">
        <v>0</v>
      </c>
      <c r="I31" s="148">
        <v>448</v>
      </c>
      <c r="J31" s="150">
        <v>13</v>
      </c>
      <c r="K31" s="79">
        <v>0.5663716814159292</v>
      </c>
      <c r="L31" s="79">
        <v>6.8000000000000005E-2</v>
      </c>
      <c r="M31" s="80">
        <v>0.28100000000000003</v>
      </c>
      <c r="N31" s="76"/>
      <c r="O31" s="77"/>
    </row>
    <row r="32" spans="1:15" s="73" customFormat="1" ht="18.75" customHeight="1">
      <c r="A32" s="151" t="s">
        <v>230</v>
      </c>
      <c r="B32" s="147">
        <v>140</v>
      </c>
      <c r="C32" s="148">
        <v>106</v>
      </c>
      <c r="D32" s="149">
        <v>34</v>
      </c>
      <c r="E32" s="148">
        <v>1</v>
      </c>
      <c r="F32" s="148">
        <v>0</v>
      </c>
      <c r="G32" s="148">
        <v>7</v>
      </c>
      <c r="H32" s="148">
        <v>0</v>
      </c>
      <c r="I32" s="148">
        <v>22</v>
      </c>
      <c r="J32" s="150">
        <v>4</v>
      </c>
      <c r="K32" s="79">
        <v>0.24285714285714285</v>
      </c>
      <c r="L32" s="79">
        <v>6.9000000000000006E-2</v>
      </c>
      <c r="M32" s="80">
        <v>8.3000000000000004E-2</v>
      </c>
      <c r="N32" s="76"/>
      <c r="O32" s="77"/>
    </row>
    <row r="33" spans="1:15" s="73" customFormat="1" ht="18.75" customHeight="1">
      <c r="A33" s="151" t="s">
        <v>231</v>
      </c>
      <c r="B33" s="147">
        <v>613</v>
      </c>
      <c r="C33" s="148">
        <v>496</v>
      </c>
      <c r="D33" s="149">
        <v>117</v>
      </c>
      <c r="E33" s="148">
        <v>25</v>
      </c>
      <c r="F33" s="148">
        <v>1</v>
      </c>
      <c r="G33" s="148">
        <v>13</v>
      </c>
      <c r="H33" s="148">
        <v>1</v>
      </c>
      <c r="I33" s="148">
        <v>39</v>
      </c>
      <c r="J33" s="150">
        <v>38</v>
      </c>
      <c r="K33" s="79">
        <v>0.19086460032626426</v>
      </c>
      <c r="L33" s="79">
        <v>4.9000000000000002E-2</v>
      </c>
      <c r="M33" s="80">
        <v>9.1999999999999998E-2</v>
      </c>
      <c r="N33" s="76"/>
      <c r="O33" s="77"/>
    </row>
    <row r="34" spans="1:15" s="73" customFormat="1" ht="18.75" customHeight="1">
      <c r="A34" s="151" t="s">
        <v>232</v>
      </c>
      <c r="B34" s="147">
        <v>434</v>
      </c>
      <c r="C34" s="148">
        <v>234</v>
      </c>
      <c r="D34" s="149">
        <v>200</v>
      </c>
      <c r="E34" s="148">
        <v>8</v>
      </c>
      <c r="F34" s="148">
        <v>0</v>
      </c>
      <c r="G34" s="148">
        <v>6</v>
      </c>
      <c r="H34" s="148">
        <v>0</v>
      </c>
      <c r="I34" s="148">
        <v>179</v>
      </c>
      <c r="J34" s="150">
        <v>7</v>
      </c>
      <c r="K34" s="79">
        <v>0.46082949308755761</v>
      </c>
      <c r="L34" s="79">
        <v>2.8999999999999998E-2</v>
      </c>
      <c r="M34" s="80">
        <v>0.19500000000000001</v>
      </c>
      <c r="N34" s="76"/>
      <c r="O34" s="77"/>
    </row>
    <row r="35" spans="1:15" s="73" customFormat="1" ht="18.75" customHeight="1">
      <c r="A35" s="151" t="s">
        <v>233</v>
      </c>
      <c r="B35" s="147">
        <v>33</v>
      </c>
      <c r="C35" s="148">
        <v>24</v>
      </c>
      <c r="D35" s="149">
        <v>9</v>
      </c>
      <c r="E35" s="148">
        <v>0</v>
      </c>
      <c r="F35" s="148">
        <v>0</v>
      </c>
      <c r="G35" s="148">
        <v>0</v>
      </c>
      <c r="H35" s="148">
        <v>0</v>
      </c>
      <c r="I35" s="148">
        <v>6</v>
      </c>
      <c r="J35" s="150">
        <v>3</v>
      </c>
      <c r="K35" s="79">
        <v>0.27272727272727271</v>
      </c>
      <c r="L35" s="79">
        <v>0</v>
      </c>
      <c r="M35" s="80">
        <v>0</v>
      </c>
      <c r="N35" s="76"/>
      <c r="O35" s="77"/>
    </row>
    <row r="36" spans="1:15" s="73" customFormat="1" ht="18.75" customHeight="1">
      <c r="A36" s="151" t="s">
        <v>234</v>
      </c>
      <c r="B36" s="147">
        <v>168</v>
      </c>
      <c r="C36" s="148">
        <v>126</v>
      </c>
      <c r="D36" s="149">
        <v>42</v>
      </c>
      <c r="E36" s="148">
        <v>5</v>
      </c>
      <c r="F36" s="148">
        <v>0</v>
      </c>
      <c r="G36" s="148">
        <v>8</v>
      </c>
      <c r="H36" s="148">
        <v>0</v>
      </c>
      <c r="I36" s="148">
        <v>20</v>
      </c>
      <c r="J36" s="150">
        <v>9</v>
      </c>
      <c r="K36" s="79">
        <v>0.25</v>
      </c>
      <c r="L36" s="79">
        <v>7.2999999999999995E-2</v>
      </c>
      <c r="M36" s="80">
        <v>0.16699999999999998</v>
      </c>
      <c r="N36" s="76"/>
      <c r="O36" s="77"/>
    </row>
    <row r="37" spans="1:15" s="73" customFormat="1" ht="18.75" customHeight="1">
      <c r="A37" s="151" t="s">
        <v>235</v>
      </c>
      <c r="B37" s="147">
        <v>103</v>
      </c>
      <c r="C37" s="148">
        <v>11</v>
      </c>
      <c r="D37" s="149">
        <v>92</v>
      </c>
      <c r="E37" s="148">
        <v>0</v>
      </c>
      <c r="F37" s="148">
        <v>0</v>
      </c>
      <c r="G37" s="148">
        <v>1</v>
      </c>
      <c r="H37" s="148">
        <v>0</v>
      </c>
      <c r="I37" s="148">
        <v>78</v>
      </c>
      <c r="J37" s="150">
        <v>13</v>
      </c>
      <c r="K37" s="79">
        <v>0.89320388349514568</v>
      </c>
      <c r="L37" s="79">
        <v>9.0999999999999998E-2</v>
      </c>
      <c r="M37" s="80">
        <v>0</v>
      </c>
      <c r="N37" s="76"/>
      <c r="O37" s="77"/>
    </row>
    <row r="38" spans="1:15" s="73" customFormat="1" ht="18.75" customHeight="1">
      <c r="A38" s="151" t="s">
        <v>236</v>
      </c>
      <c r="B38" s="147">
        <v>65</v>
      </c>
      <c r="C38" s="148">
        <v>32</v>
      </c>
      <c r="D38" s="149">
        <v>33</v>
      </c>
      <c r="E38" s="148">
        <v>2</v>
      </c>
      <c r="F38" s="148">
        <v>0</v>
      </c>
      <c r="G38" s="148">
        <v>0</v>
      </c>
      <c r="H38" s="148">
        <v>0</v>
      </c>
      <c r="I38" s="148">
        <v>3</v>
      </c>
      <c r="J38" s="150">
        <v>28</v>
      </c>
      <c r="K38" s="79">
        <v>0.50769230769230766</v>
      </c>
      <c r="L38" s="79">
        <v>0</v>
      </c>
      <c r="M38" s="80">
        <v>0.222</v>
      </c>
      <c r="N38" s="76"/>
      <c r="O38" s="77"/>
    </row>
    <row r="39" spans="1:15" s="73" customFormat="1" ht="18.75" customHeight="1">
      <c r="A39" s="151" t="s">
        <v>237</v>
      </c>
      <c r="B39" s="147">
        <v>1430</v>
      </c>
      <c r="C39" s="148">
        <v>217</v>
      </c>
      <c r="D39" s="149">
        <v>1213</v>
      </c>
      <c r="E39" s="148">
        <v>14</v>
      </c>
      <c r="F39" s="148">
        <v>1</v>
      </c>
      <c r="G39" s="148">
        <v>6</v>
      </c>
      <c r="H39" s="148">
        <v>0</v>
      </c>
      <c r="I39" s="148">
        <v>1184</v>
      </c>
      <c r="J39" s="150">
        <v>8</v>
      </c>
      <c r="K39" s="79">
        <v>0.84825174825174821</v>
      </c>
      <c r="L39" s="79">
        <v>0.03</v>
      </c>
      <c r="M39" s="80">
        <v>0.35899999999999999</v>
      </c>
      <c r="N39" s="76"/>
      <c r="O39" s="77"/>
    </row>
    <row r="40" spans="1:15" s="73" customFormat="1" ht="18.75" customHeight="1">
      <c r="A40" s="151" t="s">
        <v>238</v>
      </c>
      <c r="B40" s="147">
        <v>561</v>
      </c>
      <c r="C40" s="148">
        <v>165</v>
      </c>
      <c r="D40" s="149">
        <v>396</v>
      </c>
      <c r="E40" s="148">
        <v>36</v>
      </c>
      <c r="F40" s="148">
        <v>1</v>
      </c>
      <c r="G40" s="148">
        <v>25</v>
      </c>
      <c r="H40" s="148">
        <v>0</v>
      </c>
      <c r="I40" s="148">
        <v>326</v>
      </c>
      <c r="J40" s="150">
        <v>8</v>
      </c>
      <c r="K40" s="79">
        <v>0.70588235294117652</v>
      </c>
      <c r="L40" s="79">
        <v>0.16300000000000001</v>
      </c>
      <c r="M40" s="80">
        <v>0.48599999999999999</v>
      </c>
      <c r="N40" s="76"/>
      <c r="O40" s="77"/>
    </row>
    <row r="41" spans="1:15" s="73" customFormat="1" ht="18.75" customHeight="1">
      <c r="A41" s="151" t="s">
        <v>239</v>
      </c>
      <c r="B41" s="147">
        <v>475</v>
      </c>
      <c r="C41" s="148">
        <v>134</v>
      </c>
      <c r="D41" s="149">
        <v>341</v>
      </c>
      <c r="E41" s="148">
        <v>4</v>
      </c>
      <c r="F41" s="148">
        <v>1</v>
      </c>
      <c r="G41" s="148">
        <v>10</v>
      </c>
      <c r="H41" s="148">
        <v>0</v>
      </c>
      <c r="I41" s="148">
        <v>277</v>
      </c>
      <c r="J41" s="150">
        <v>49</v>
      </c>
      <c r="K41" s="79">
        <v>0.71789473684210525</v>
      </c>
      <c r="L41" s="79">
        <v>7.2000000000000008E-2</v>
      </c>
      <c r="M41" s="80">
        <v>0.4</v>
      </c>
      <c r="N41" s="76"/>
      <c r="O41" s="77"/>
    </row>
    <row r="42" spans="1:15" s="73" customFormat="1" ht="18.75" customHeight="1">
      <c r="A42" s="151" t="s">
        <v>240</v>
      </c>
      <c r="B42" s="147">
        <v>155</v>
      </c>
      <c r="C42" s="148">
        <v>23</v>
      </c>
      <c r="D42" s="149">
        <v>132</v>
      </c>
      <c r="E42" s="148">
        <v>0</v>
      </c>
      <c r="F42" s="148">
        <v>0</v>
      </c>
      <c r="G42" s="148">
        <v>0</v>
      </c>
      <c r="H42" s="148">
        <v>0</v>
      </c>
      <c r="I42" s="148">
        <v>129</v>
      </c>
      <c r="J42" s="150">
        <v>3</v>
      </c>
      <c r="K42" s="79">
        <v>0.85161290322580641</v>
      </c>
      <c r="L42" s="79">
        <v>0</v>
      </c>
      <c r="M42" s="80">
        <v>0</v>
      </c>
      <c r="N42" s="76"/>
      <c r="O42" s="77"/>
    </row>
    <row r="43" spans="1:15" s="73" customFormat="1" ht="18.75" customHeight="1">
      <c r="A43" s="151" t="s">
        <v>241</v>
      </c>
      <c r="B43" s="147">
        <v>145</v>
      </c>
      <c r="C43" s="148">
        <v>15</v>
      </c>
      <c r="D43" s="149">
        <v>130</v>
      </c>
      <c r="E43" s="148">
        <v>0</v>
      </c>
      <c r="F43" s="148">
        <v>0</v>
      </c>
      <c r="G43" s="148">
        <v>2</v>
      </c>
      <c r="H43" s="148">
        <v>0</v>
      </c>
      <c r="I43" s="148">
        <v>125</v>
      </c>
      <c r="J43" s="150">
        <v>3</v>
      </c>
      <c r="K43" s="79">
        <v>0.89655172413793105</v>
      </c>
      <c r="L43" s="79">
        <v>0.16699999999999998</v>
      </c>
      <c r="M43" s="80">
        <v>0</v>
      </c>
      <c r="N43" s="76"/>
      <c r="O43" s="77"/>
    </row>
    <row r="44" spans="1:15" s="73" customFormat="1" ht="18.75" customHeight="1">
      <c r="A44" s="151" t="s">
        <v>242</v>
      </c>
      <c r="B44" s="147">
        <v>159</v>
      </c>
      <c r="C44" s="148">
        <v>1</v>
      </c>
      <c r="D44" s="149">
        <v>158</v>
      </c>
      <c r="E44" s="148">
        <v>0</v>
      </c>
      <c r="F44" s="148">
        <v>0</v>
      </c>
      <c r="G44" s="148">
        <v>0</v>
      </c>
      <c r="H44" s="148">
        <v>0</v>
      </c>
      <c r="I44" s="148">
        <v>158</v>
      </c>
      <c r="J44" s="150">
        <v>0</v>
      </c>
      <c r="K44" s="79">
        <v>0.99371069182389937</v>
      </c>
      <c r="L44" s="79">
        <v>0</v>
      </c>
      <c r="M44" s="80">
        <v>0</v>
      </c>
      <c r="N44" s="76"/>
      <c r="O44" s="77"/>
    </row>
    <row r="45" spans="1:15" s="73" customFormat="1" ht="18.75" customHeight="1">
      <c r="A45" s="151" t="s">
        <v>243</v>
      </c>
      <c r="B45" s="147">
        <v>96</v>
      </c>
      <c r="C45" s="148">
        <v>78</v>
      </c>
      <c r="D45" s="149">
        <v>18</v>
      </c>
      <c r="E45" s="148">
        <v>1</v>
      </c>
      <c r="F45" s="148">
        <v>0</v>
      </c>
      <c r="G45" s="148">
        <v>2</v>
      </c>
      <c r="H45" s="148">
        <v>0</v>
      </c>
      <c r="I45" s="148">
        <v>13</v>
      </c>
      <c r="J45" s="150">
        <v>2</v>
      </c>
      <c r="K45" s="79">
        <v>0.1875</v>
      </c>
      <c r="L45" s="79">
        <v>2.6000000000000002E-2</v>
      </c>
      <c r="M45" s="80">
        <v>0.25</v>
      </c>
      <c r="N45" s="76"/>
      <c r="O45" s="77"/>
    </row>
    <row r="46" spans="1:15" s="73" customFormat="1" ht="18.75" customHeight="1">
      <c r="A46" s="151" t="s">
        <v>244</v>
      </c>
      <c r="B46" s="147">
        <v>304</v>
      </c>
      <c r="C46" s="148">
        <v>231</v>
      </c>
      <c r="D46" s="149">
        <v>73</v>
      </c>
      <c r="E46" s="148">
        <v>2</v>
      </c>
      <c r="F46" s="148">
        <v>0</v>
      </c>
      <c r="G46" s="148">
        <v>6</v>
      </c>
      <c r="H46" s="148">
        <v>1</v>
      </c>
      <c r="I46" s="148">
        <v>44</v>
      </c>
      <c r="J46" s="150">
        <v>20</v>
      </c>
      <c r="K46" s="79">
        <v>0.24013157894736842</v>
      </c>
      <c r="L46" s="79">
        <v>3.4000000000000002E-2</v>
      </c>
      <c r="M46" s="80">
        <v>3.2000000000000001E-2</v>
      </c>
      <c r="N46" s="76"/>
      <c r="O46" s="77"/>
    </row>
    <row r="47" spans="1:15" s="73" customFormat="1" ht="18.75" customHeight="1">
      <c r="A47" s="151" t="s">
        <v>245</v>
      </c>
      <c r="B47" s="147">
        <v>102</v>
      </c>
      <c r="C47" s="148">
        <v>74</v>
      </c>
      <c r="D47" s="149">
        <v>28</v>
      </c>
      <c r="E47" s="148">
        <v>2</v>
      </c>
      <c r="F47" s="148">
        <v>0</v>
      </c>
      <c r="G47" s="148">
        <v>2</v>
      </c>
      <c r="H47" s="148">
        <v>0</v>
      </c>
      <c r="I47" s="148">
        <v>22</v>
      </c>
      <c r="J47" s="150">
        <v>2</v>
      </c>
      <c r="K47" s="79">
        <v>0.27450980392156865</v>
      </c>
      <c r="L47" s="79">
        <v>3.1E-2</v>
      </c>
      <c r="M47" s="80">
        <v>0.14300000000000002</v>
      </c>
      <c r="N47" s="76"/>
      <c r="O47" s="77"/>
    </row>
    <row r="48" spans="1:15" s="73" customFormat="1" ht="18.75" customHeight="1">
      <c r="A48" s="151" t="s">
        <v>246</v>
      </c>
      <c r="B48" s="147">
        <v>14</v>
      </c>
      <c r="C48" s="148">
        <v>8</v>
      </c>
      <c r="D48" s="149">
        <v>6</v>
      </c>
      <c r="E48" s="148">
        <v>3</v>
      </c>
      <c r="F48" s="148">
        <v>0</v>
      </c>
      <c r="G48" s="148">
        <v>0</v>
      </c>
      <c r="H48" s="148">
        <v>0</v>
      </c>
      <c r="I48" s="148">
        <v>3</v>
      </c>
      <c r="J48" s="150">
        <v>0</v>
      </c>
      <c r="K48" s="79">
        <v>0.42857142857142855</v>
      </c>
      <c r="L48" s="79">
        <v>0</v>
      </c>
      <c r="M48" s="80">
        <v>0.3</v>
      </c>
      <c r="N48" s="76"/>
      <c r="O48" s="77"/>
    </row>
    <row r="49" spans="1:18" s="73" customFormat="1" ht="18.75" customHeight="1">
      <c r="A49" s="151" t="s">
        <v>247</v>
      </c>
      <c r="B49" s="147">
        <v>523</v>
      </c>
      <c r="C49" s="148">
        <v>167</v>
      </c>
      <c r="D49" s="149">
        <v>356</v>
      </c>
      <c r="E49" s="148">
        <v>32</v>
      </c>
      <c r="F49" s="148">
        <v>1</v>
      </c>
      <c r="G49" s="148">
        <v>22</v>
      </c>
      <c r="H49" s="148">
        <v>1</v>
      </c>
      <c r="I49" s="148">
        <v>292</v>
      </c>
      <c r="J49" s="150">
        <v>8</v>
      </c>
      <c r="K49" s="79">
        <v>0.68068833652007643</v>
      </c>
      <c r="L49" s="79">
        <v>0.13800000000000001</v>
      </c>
      <c r="M49" s="80">
        <v>0.5</v>
      </c>
      <c r="N49" s="76"/>
      <c r="O49" s="77"/>
    </row>
    <row r="50" spans="1:18" s="73" customFormat="1" ht="18.75" customHeight="1">
      <c r="A50" s="221" t="s">
        <v>248</v>
      </c>
      <c r="B50" s="222">
        <v>1134</v>
      </c>
      <c r="C50" s="223">
        <v>887</v>
      </c>
      <c r="D50" s="224">
        <v>247</v>
      </c>
      <c r="E50" s="223">
        <v>108</v>
      </c>
      <c r="F50" s="223">
        <v>1</v>
      </c>
      <c r="G50" s="223">
        <v>35</v>
      </c>
      <c r="H50" s="223">
        <v>1</v>
      </c>
      <c r="I50" s="223">
        <v>37</v>
      </c>
      <c r="J50" s="225">
        <v>65</v>
      </c>
      <c r="K50" s="226">
        <v>0.21781305114638447</v>
      </c>
      <c r="L50" s="226">
        <v>6.8000000000000005E-2</v>
      </c>
      <c r="M50" s="227">
        <v>0.21</v>
      </c>
      <c r="N50" s="76"/>
      <c r="O50" s="77"/>
    </row>
    <row r="51" spans="1:18" s="73" customFormat="1" ht="18.75" customHeight="1">
      <c r="A51" s="151" t="s">
        <v>249</v>
      </c>
      <c r="B51" s="147">
        <v>102</v>
      </c>
      <c r="C51" s="148">
        <v>14</v>
      </c>
      <c r="D51" s="149">
        <v>88</v>
      </c>
      <c r="E51" s="148">
        <v>0</v>
      </c>
      <c r="F51" s="148">
        <v>0</v>
      </c>
      <c r="G51" s="148">
        <v>0</v>
      </c>
      <c r="H51" s="148">
        <v>0</v>
      </c>
      <c r="I51" s="148">
        <v>86</v>
      </c>
      <c r="J51" s="150">
        <v>2</v>
      </c>
      <c r="K51" s="79">
        <v>0.86274509803921573</v>
      </c>
      <c r="L51" s="79">
        <v>0</v>
      </c>
      <c r="M51" s="80">
        <v>0</v>
      </c>
      <c r="N51" s="76"/>
      <c r="O51" s="77"/>
    </row>
    <row r="52" spans="1:18" s="73" customFormat="1" ht="21" customHeight="1">
      <c r="A52" s="151" t="s">
        <v>250</v>
      </c>
      <c r="B52" s="147">
        <v>872</v>
      </c>
      <c r="C52" s="148">
        <v>798</v>
      </c>
      <c r="D52" s="149">
        <v>74</v>
      </c>
      <c r="E52" s="148">
        <v>24</v>
      </c>
      <c r="F52" s="148">
        <v>4</v>
      </c>
      <c r="G52" s="148">
        <v>11</v>
      </c>
      <c r="H52" s="148">
        <v>2</v>
      </c>
      <c r="I52" s="148">
        <v>20</v>
      </c>
      <c r="J52" s="150">
        <v>13</v>
      </c>
      <c r="K52" s="79">
        <v>8.4862385321100922E-2</v>
      </c>
      <c r="L52" s="79">
        <v>2.7000000000000003E-2</v>
      </c>
      <c r="M52" s="80">
        <v>5.5E-2</v>
      </c>
      <c r="N52" s="76"/>
      <c r="O52" s="77"/>
    </row>
    <row r="53" spans="1:18">
      <c r="A53" s="151" t="s">
        <v>251</v>
      </c>
      <c r="B53" s="147">
        <v>11</v>
      </c>
      <c r="C53" s="148">
        <v>9</v>
      </c>
      <c r="D53" s="149">
        <v>2</v>
      </c>
      <c r="E53" s="148">
        <v>0</v>
      </c>
      <c r="F53" s="148">
        <v>0</v>
      </c>
      <c r="G53" s="148">
        <v>0</v>
      </c>
      <c r="H53" s="148">
        <v>0</v>
      </c>
      <c r="I53" s="148">
        <v>1</v>
      </c>
      <c r="J53" s="150">
        <v>1</v>
      </c>
      <c r="K53" s="79">
        <v>0.18181818181818182</v>
      </c>
      <c r="L53" s="79">
        <v>0</v>
      </c>
      <c r="M53" s="80">
        <v>0</v>
      </c>
      <c r="N53" s="76"/>
      <c r="O53" s="77"/>
      <c r="P53" s="73"/>
      <c r="Q53" s="73"/>
      <c r="R53" s="73"/>
    </row>
    <row r="54" spans="1:18">
      <c r="A54" s="151" t="s">
        <v>252</v>
      </c>
      <c r="B54" s="147">
        <v>9</v>
      </c>
      <c r="C54" s="148">
        <v>2</v>
      </c>
      <c r="D54" s="149">
        <v>7</v>
      </c>
      <c r="E54" s="148">
        <v>0</v>
      </c>
      <c r="F54" s="148">
        <v>0</v>
      </c>
      <c r="G54" s="148">
        <v>0</v>
      </c>
      <c r="H54" s="148">
        <v>0</v>
      </c>
      <c r="I54" s="148">
        <v>1</v>
      </c>
      <c r="J54" s="150">
        <v>6</v>
      </c>
      <c r="K54" s="79">
        <v>0.77777777777777779</v>
      </c>
      <c r="L54" s="79">
        <v>0</v>
      </c>
      <c r="M54" s="80">
        <v>0</v>
      </c>
      <c r="N54" s="76"/>
      <c r="O54" s="77"/>
      <c r="P54" s="73"/>
      <c r="Q54" s="73"/>
      <c r="R54" s="73"/>
    </row>
    <row r="55" spans="1:18">
      <c r="A55" s="151" t="s">
        <v>253</v>
      </c>
      <c r="B55" s="147">
        <v>88</v>
      </c>
      <c r="C55" s="148">
        <v>71</v>
      </c>
      <c r="D55" s="149">
        <v>17</v>
      </c>
      <c r="E55" s="148">
        <v>1</v>
      </c>
      <c r="F55" s="148">
        <v>0</v>
      </c>
      <c r="G55" s="148">
        <v>0</v>
      </c>
      <c r="H55" s="148">
        <v>1</v>
      </c>
      <c r="I55" s="148">
        <v>7</v>
      </c>
      <c r="J55" s="150">
        <v>8</v>
      </c>
      <c r="K55" s="79">
        <v>0.19318181818181818</v>
      </c>
      <c r="L55" s="79">
        <v>0</v>
      </c>
      <c r="M55" s="80">
        <v>4.4999999999999998E-2</v>
      </c>
      <c r="N55" s="76"/>
      <c r="O55" s="77"/>
      <c r="P55" s="73"/>
      <c r="Q55" s="73"/>
      <c r="R55" s="73"/>
    </row>
    <row r="56" spans="1:18">
      <c r="A56" s="237" t="s">
        <v>254</v>
      </c>
      <c r="B56" s="234">
        <v>17</v>
      </c>
      <c r="C56" s="234">
        <v>8</v>
      </c>
      <c r="D56" s="228">
        <v>9</v>
      </c>
      <c r="E56" s="228">
        <v>1</v>
      </c>
      <c r="F56" s="228">
        <v>1</v>
      </c>
      <c r="G56" s="228">
        <v>0</v>
      </c>
      <c r="H56" s="228">
        <v>0</v>
      </c>
      <c r="I56" s="228">
        <v>2</v>
      </c>
      <c r="J56" s="234">
        <v>5</v>
      </c>
      <c r="K56" s="229">
        <v>0.52941176470588236</v>
      </c>
      <c r="L56" s="229">
        <v>0</v>
      </c>
      <c r="M56" s="230">
        <v>0.125</v>
      </c>
      <c r="N56" s="76"/>
      <c r="O56" s="77"/>
      <c r="P56" s="73"/>
      <c r="Q56" s="73"/>
      <c r="R56" s="73"/>
    </row>
    <row r="57" spans="1:18" ht="21" customHeight="1">
      <c r="A57" s="237" t="s">
        <v>255</v>
      </c>
      <c r="B57" s="234">
        <v>57</v>
      </c>
      <c r="C57" s="234">
        <v>40</v>
      </c>
      <c r="D57" s="231">
        <v>17</v>
      </c>
      <c r="E57" s="231">
        <v>0</v>
      </c>
      <c r="F57" s="231">
        <v>0</v>
      </c>
      <c r="G57" s="231">
        <v>1</v>
      </c>
      <c r="H57" s="231">
        <v>0</v>
      </c>
      <c r="I57" s="231">
        <v>13</v>
      </c>
      <c r="J57" s="234">
        <v>3</v>
      </c>
      <c r="K57" s="232">
        <v>0.2982456140350877</v>
      </c>
      <c r="L57" s="232">
        <v>4.2000000000000003E-2</v>
      </c>
      <c r="M57" s="233">
        <v>0</v>
      </c>
      <c r="N57" s="76"/>
      <c r="O57" s="77"/>
      <c r="P57" s="73"/>
      <c r="Q57" s="73"/>
      <c r="R57" s="73"/>
    </row>
    <row r="58" spans="1:18">
      <c r="A58" s="237" t="s">
        <v>256</v>
      </c>
      <c r="B58" s="234">
        <v>82</v>
      </c>
      <c r="C58" s="234">
        <v>58</v>
      </c>
      <c r="D58" s="228">
        <v>24</v>
      </c>
      <c r="E58" s="228">
        <v>2</v>
      </c>
      <c r="F58" s="228">
        <v>0</v>
      </c>
      <c r="G58" s="228">
        <v>0</v>
      </c>
      <c r="H58" s="228">
        <v>0</v>
      </c>
      <c r="I58" s="228">
        <v>18</v>
      </c>
      <c r="J58" s="234">
        <v>4</v>
      </c>
      <c r="K58" s="229">
        <v>0.29268292682926828</v>
      </c>
      <c r="L58" s="229">
        <v>0</v>
      </c>
      <c r="M58" s="230">
        <v>0.33299999999999996</v>
      </c>
      <c r="N58" s="76"/>
      <c r="O58" s="77"/>
      <c r="P58" s="73"/>
      <c r="Q58" s="73"/>
      <c r="R58" s="73"/>
    </row>
    <row r="59" spans="1:18">
      <c r="A59" s="236" t="s">
        <v>257</v>
      </c>
      <c r="B59" s="235">
        <v>43</v>
      </c>
      <c r="C59" s="235">
        <v>1</v>
      </c>
      <c r="D59" s="231">
        <v>42</v>
      </c>
      <c r="E59" s="231">
        <v>0</v>
      </c>
      <c r="F59" s="231">
        <v>0</v>
      </c>
      <c r="G59" s="231">
        <v>0</v>
      </c>
      <c r="H59" s="231">
        <v>0</v>
      </c>
      <c r="I59" s="231">
        <v>42</v>
      </c>
      <c r="J59" s="235">
        <v>0</v>
      </c>
      <c r="K59" s="232">
        <v>0.97674418604651159</v>
      </c>
      <c r="L59" s="232">
        <v>0</v>
      </c>
      <c r="M59" s="233">
        <v>0</v>
      </c>
      <c r="N59" s="76"/>
      <c r="O59" s="77"/>
      <c r="P59" s="73"/>
      <c r="Q59" s="73"/>
      <c r="R59" s="73"/>
    </row>
    <row r="60" spans="1:18" ht="24.75" customHeight="1" thickBot="1">
      <c r="A60" s="238" t="s">
        <v>258</v>
      </c>
      <c r="B60" s="239">
        <v>184</v>
      </c>
      <c r="C60" s="240">
        <v>59</v>
      </c>
      <c r="D60" s="241">
        <v>125</v>
      </c>
      <c r="E60" s="240">
        <v>3</v>
      </c>
      <c r="F60" s="240">
        <v>0</v>
      </c>
      <c r="G60" s="240">
        <v>10</v>
      </c>
      <c r="H60" s="240">
        <v>1</v>
      </c>
      <c r="I60" s="240">
        <v>111</v>
      </c>
      <c r="J60" s="242">
        <v>0</v>
      </c>
      <c r="K60" s="243">
        <v>0.67934782608695654</v>
      </c>
      <c r="L60" s="243">
        <v>0.159</v>
      </c>
      <c r="M60" s="244">
        <v>0.3</v>
      </c>
      <c r="N60" s="76"/>
      <c r="O60" s="77"/>
      <c r="P60" s="73"/>
      <c r="Q60" s="73"/>
      <c r="R60" s="73"/>
    </row>
    <row r="61" spans="1:18" s="73" customFormat="1" ht="15.75" thickBot="1">
      <c r="A61" s="555" t="s">
        <v>204</v>
      </c>
      <c r="B61" s="556">
        <f>B13-B50</f>
        <v>14432</v>
      </c>
      <c r="C61" s="556">
        <f t="shared" ref="C61:J61" si="0">C13-C50</f>
        <v>8090</v>
      </c>
      <c r="D61" s="556">
        <f t="shared" si="0"/>
        <v>6342</v>
      </c>
      <c r="E61" s="556">
        <f t="shared" si="0"/>
        <v>350</v>
      </c>
      <c r="F61" s="556">
        <f t="shared" si="0"/>
        <v>20</v>
      </c>
      <c r="G61" s="556">
        <f t="shared" si="0"/>
        <v>273</v>
      </c>
      <c r="H61" s="556">
        <f t="shared" si="0"/>
        <v>15</v>
      </c>
      <c r="I61" s="556">
        <f t="shared" si="0"/>
        <v>5193</v>
      </c>
      <c r="J61" s="556">
        <f t="shared" si="0"/>
        <v>491</v>
      </c>
      <c r="K61" s="557">
        <f>D61/B61</f>
        <v>0.43944013303769403</v>
      </c>
      <c r="L61" s="557">
        <f>(G61+H61)/B61</f>
        <v>1.9955654101995565E-2</v>
      </c>
      <c r="M61" s="558">
        <f>(E61+F61)/B61</f>
        <v>2.5637472283813748E-2</v>
      </c>
      <c r="N61" s="76"/>
      <c r="O61" s="77"/>
    </row>
    <row r="62" spans="1:18" ht="25.5" customHeight="1">
      <c r="A62" s="78" t="s">
        <v>140</v>
      </c>
      <c r="B62" s="72" t="s">
        <v>141</v>
      </c>
      <c r="I62" s="65" t="s">
        <v>174</v>
      </c>
    </row>
    <row r="63" spans="1:18">
      <c r="A63" s="90" t="s">
        <v>142</v>
      </c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</row>
    <row r="64" spans="1:18" s="92" customFormat="1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</sheetData>
  <mergeCells count="7">
    <mergeCell ref="B2:Q2"/>
    <mergeCell ref="B3:D3"/>
    <mergeCell ref="E3:G3"/>
    <mergeCell ref="H3:J3"/>
    <mergeCell ref="K3:M3"/>
    <mergeCell ref="N3:P3"/>
    <mergeCell ref="Q3:S3"/>
  </mergeCells>
  <hyperlinks>
    <hyperlink ref="A8" r:id="rId1"/>
    <hyperlink ref="B62" r:id="rId2"/>
  </hyperlinks>
  <pageMargins left="0.7" right="0.7" top="0.75" bottom="0.75" header="0.3" footer="0.3"/>
  <pageSetup scale="61" orientation="portrait" r:id="rId3"/>
  <headerFooter>
    <oddHeader>&amp;LPlumas County and Cities - 
5th Housing Element Data Package&amp;CHCD/Housing Policy&amp;R&amp;D</oddHeader>
    <oddFooter>&amp;L&amp;A&amp;C&amp;"-,Bold"HCD&amp;RPage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60" zoomScaleNormal="60" workbookViewId="0">
      <selection activeCell="A12" sqref="A12:H12"/>
    </sheetView>
  </sheetViews>
  <sheetFormatPr defaultRowHeight="15"/>
  <cols>
    <col min="1" max="1" width="54.140625" style="73" customWidth="1"/>
    <col min="2" max="2" width="24.5703125" style="73" customWidth="1"/>
    <col min="3" max="3" width="20.140625" style="73" customWidth="1"/>
    <col min="4" max="4" width="15.7109375" style="73" customWidth="1"/>
    <col min="5" max="5" width="15.85546875" style="73" customWidth="1"/>
    <col min="6" max="7" width="14.85546875" style="73" customWidth="1"/>
    <col min="8" max="8" width="14.42578125" style="73" customWidth="1"/>
    <col min="9" max="11" width="13.42578125" style="73" customWidth="1"/>
    <col min="12" max="12" width="13" style="73" customWidth="1"/>
    <col min="13" max="13" width="12.42578125" style="73" customWidth="1"/>
    <col min="14" max="14" width="12" style="73" customWidth="1"/>
    <col min="15" max="15" width="12.140625" style="73" customWidth="1"/>
    <col min="16" max="16" width="12.5703125" style="73" customWidth="1"/>
    <col min="17" max="17" width="11.5703125" style="73" customWidth="1"/>
    <col min="18" max="18" width="12.42578125" style="73" customWidth="1"/>
    <col min="19" max="19" width="11.85546875" style="73" customWidth="1"/>
    <col min="20" max="20" width="11.28515625" style="73" customWidth="1"/>
    <col min="21" max="21" width="12" style="73" customWidth="1"/>
    <col min="22" max="22" width="11" style="73" customWidth="1"/>
    <col min="23" max="23" width="11.140625" style="73" customWidth="1"/>
    <col min="24" max="16384" width="9.140625" style="73"/>
  </cols>
  <sheetData>
    <row r="1" spans="1:7" ht="18.75">
      <c r="A1" s="22" t="s">
        <v>148</v>
      </c>
    </row>
    <row r="2" spans="1:7" ht="15.75">
      <c r="A2" s="476"/>
      <c r="B2" s="477"/>
      <c r="C2" s="477"/>
      <c r="D2" s="477"/>
      <c r="E2" s="477"/>
      <c r="F2" s="477"/>
      <c r="G2" s="477"/>
    </row>
    <row r="3" spans="1:7" ht="31.5" customHeight="1">
      <c r="A3" s="614" t="s">
        <v>410</v>
      </c>
      <c r="B3" s="615"/>
      <c r="C3" s="615"/>
      <c r="D3" s="615"/>
      <c r="E3" s="615"/>
      <c r="F3" s="615"/>
      <c r="G3" s="615"/>
    </row>
    <row r="4" spans="1:7" ht="15.75" thickBot="1">
      <c r="A4" s="478"/>
      <c r="B4" s="479"/>
      <c r="C4" s="479"/>
      <c r="D4" s="479"/>
      <c r="E4" s="479"/>
      <c r="F4" s="479"/>
      <c r="G4" s="479"/>
    </row>
    <row r="5" spans="1:7" ht="15.75" customHeight="1" thickBot="1">
      <c r="A5" s="406"/>
      <c r="B5" s="693" t="s">
        <v>404</v>
      </c>
      <c r="C5" s="694"/>
      <c r="D5" s="693" t="s">
        <v>210</v>
      </c>
      <c r="E5" s="694"/>
      <c r="F5" s="693" t="s">
        <v>304</v>
      </c>
      <c r="G5" s="694"/>
    </row>
    <row r="6" spans="1:7" ht="54" customHeight="1" thickBot="1">
      <c r="A6" s="406"/>
      <c r="B6" s="405" t="s">
        <v>5</v>
      </c>
      <c r="C6" s="405" t="s">
        <v>3</v>
      </c>
      <c r="D6" s="405" t="s">
        <v>5</v>
      </c>
      <c r="E6" s="405" t="s">
        <v>3</v>
      </c>
      <c r="F6" s="405" t="s">
        <v>5</v>
      </c>
      <c r="G6" s="405" t="s">
        <v>3</v>
      </c>
    </row>
    <row r="7" spans="1:7" ht="60.75" customHeight="1" thickBot="1">
      <c r="A7" s="3" t="s">
        <v>417</v>
      </c>
      <c r="B7" s="407">
        <v>493</v>
      </c>
      <c r="C7" s="408">
        <v>0.21950133570792521</v>
      </c>
      <c r="D7" s="407">
        <v>27</v>
      </c>
      <c r="E7" s="408">
        <v>0.14754098360655737</v>
      </c>
      <c r="F7" s="409">
        <v>466</v>
      </c>
      <c r="G7" s="410">
        <v>0.2258846340281144</v>
      </c>
    </row>
    <row r="8" spans="1:7" ht="51" customHeight="1" thickBot="1">
      <c r="A8" s="3" t="s">
        <v>418</v>
      </c>
      <c r="B8" s="407">
        <v>809</v>
      </c>
      <c r="C8" s="408">
        <v>0.36019590382902938</v>
      </c>
      <c r="D8" s="407">
        <v>86</v>
      </c>
      <c r="E8" s="408">
        <v>0.46994535519125685</v>
      </c>
      <c r="F8" s="409">
        <v>723</v>
      </c>
      <c r="G8" s="410">
        <v>0.35046049442559379</v>
      </c>
    </row>
    <row r="9" spans="1:7" ht="45.75" customHeight="1" thickBot="1">
      <c r="A9" s="3" t="s">
        <v>419</v>
      </c>
      <c r="B9" s="407">
        <v>944</v>
      </c>
      <c r="C9" s="408">
        <v>0.42030276046304543</v>
      </c>
      <c r="D9" s="407">
        <v>70</v>
      </c>
      <c r="E9" s="408">
        <v>0.38251366120218577</v>
      </c>
      <c r="F9" s="409">
        <v>874</v>
      </c>
      <c r="G9" s="410">
        <v>0.42365487154629183</v>
      </c>
    </row>
    <row r="10" spans="1:7" ht="64.5" customHeight="1" thickBot="1">
      <c r="A10" s="4" t="s">
        <v>10</v>
      </c>
      <c r="B10" s="411">
        <v>2246</v>
      </c>
      <c r="C10" s="412">
        <v>1</v>
      </c>
      <c r="D10" s="413">
        <v>183</v>
      </c>
      <c r="E10" s="412">
        <v>1</v>
      </c>
      <c r="F10" s="414">
        <v>2063</v>
      </c>
      <c r="G10" s="415">
        <v>1</v>
      </c>
    </row>
    <row r="11" spans="1:7" ht="45" customHeight="1" thickTop="1" thickBot="1">
      <c r="A11" s="5" t="s">
        <v>11</v>
      </c>
      <c r="B11" s="416"/>
      <c r="C11" s="417">
        <v>0.11415501905972046</v>
      </c>
      <c r="D11" s="416"/>
      <c r="E11" s="417">
        <v>8.8748787584869065E-2</v>
      </c>
      <c r="F11" s="416"/>
      <c r="G11" s="418">
        <v>0.11712939306194288</v>
      </c>
    </row>
    <row r="12" spans="1:7" ht="15.75" thickBot="1">
      <c r="A12" s="690" t="s">
        <v>588</v>
      </c>
      <c r="B12" s="691"/>
      <c r="C12" s="691"/>
      <c r="D12" s="692"/>
    </row>
    <row r="13" spans="1:7" ht="15.75">
      <c r="A13" s="419"/>
      <c r="B13" s="420"/>
    </row>
    <row r="14" spans="1:7">
      <c r="A14" s="100" t="s">
        <v>149</v>
      </c>
    </row>
    <row r="15" spans="1:7">
      <c r="A15" s="488"/>
      <c r="B15" s="489"/>
      <c r="C15" s="489"/>
      <c r="D15" s="489"/>
      <c r="E15" s="489"/>
      <c r="F15" s="489"/>
      <c r="G15" s="489"/>
    </row>
    <row r="16" spans="1:7" ht="15.75" customHeight="1">
      <c r="A16" s="170" t="s">
        <v>421</v>
      </c>
      <c r="B16" s="491"/>
      <c r="C16" s="491"/>
      <c r="D16" s="491"/>
      <c r="E16" s="491"/>
      <c r="F16" s="491"/>
      <c r="G16" s="491"/>
    </row>
    <row r="17" spans="1:7" ht="15.75" thickBot="1">
      <c r="A17" s="403"/>
      <c r="B17" s="404"/>
      <c r="C17" s="404"/>
      <c r="D17" s="404"/>
      <c r="E17" s="404"/>
      <c r="F17" s="404"/>
      <c r="G17" s="404"/>
    </row>
    <row r="18" spans="1:7" ht="16.5" thickBot="1">
      <c r="A18" s="6"/>
      <c r="B18" s="693" t="s">
        <v>205</v>
      </c>
      <c r="C18" s="694"/>
      <c r="D18" s="693" t="s">
        <v>259</v>
      </c>
      <c r="E18" s="694"/>
      <c r="F18" s="693" t="s">
        <v>72</v>
      </c>
      <c r="G18" s="694"/>
    </row>
    <row r="19" spans="1:7" ht="16.5" thickBot="1">
      <c r="A19" s="6"/>
      <c r="B19" s="405" t="s">
        <v>5</v>
      </c>
      <c r="C19" s="405" t="s">
        <v>3</v>
      </c>
      <c r="D19" s="405" t="s">
        <v>5</v>
      </c>
      <c r="E19" s="405" t="s">
        <v>3</v>
      </c>
      <c r="F19" s="405" t="s">
        <v>5</v>
      </c>
      <c r="G19" s="405" t="s">
        <v>3</v>
      </c>
    </row>
    <row r="20" spans="1:7" ht="16.5" thickBot="1">
      <c r="A20" s="421" t="s">
        <v>12</v>
      </c>
      <c r="B20" s="503">
        <v>8019</v>
      </c>
      <c r="C20" s="504">
        <v>1</v>
      </c>
      <c r="D20" s="505">
        <v>778</v>
      </c>
      <c r="E20" s="504">
        <v>1</v>
      </c>
      <c r="F20" s="505">
        <v>7241</v>
      </c>
      <c r="G20" s="504">
        <f>F20/F20</f>
        <v>1</v>
      </c>
    </row>
    <row r="21" spans="1:7" ht="17.25" thickTop="1" thickBot="1">
      <c r="A21" s="501" t="s">
        <v>431</v>
      </c>
      <c r="B21" s="506">
        <v>5471</v>
      </c>
      <c r="C21" s="507">
        <f>B21/$B$20</f>
        <v>0.68225464521760815</v>
      </c>
      <c r="D21" s="503">
        <v>603</v>
      </c>
      <c r="E21" s="508">
        <f>D21/$D$20</f>
        <v>0.77506426735218514</v>
      </c>
      <c r="F21" s="509">
        <v>4868</v>
      </c>
      <c r="G21" s="510">
        <f>F21/$F$20</f>
        <v>0.67228283386272614</v>
      </c>
    </row>
    <row r="22" spans="1:7" ht="16.5" thickBot="1">
      <c r="A22" s="438" t="s">
        <v>432</v>
      </c>
      <c r="B22" s="506">
        <v>570</v>
      </c>
      <c r="C22" s="507">
        <f t="shared" ref="C22:C33" si="0">B22/$B$20</f>
        <v>7.1081182192293299E-2</v>
      </c>
      <c r="D22" s="509">
        <v>47</v>
      </c>
      <c r="E22" s="508">
        <f t="shared" ref="E22:E33" si="1">D22/$D$20</f>
        <v>6.0411311053984576E-2</v>
      </c>
      <c r="F22" s="511">
        <v>523</v>
      </c>
      <c r="G22" s="510">
        <f t="shared" ref="G22:G33" si="2">F22/$F$20</f>
        <v>7.222759287391245E-2</v>
      </c>
    </row>
    <row r="23" spans="1:7" ht="16.5" thickBot="1">
      <c r="A23" s="438" t="s">
        <v>433</v>
      </c>
      <c r="B23" s="506">
        <v>1317</v>
      </c>
      <c r="C23" s="507">
        <f t="shared" si="0"/>
        <v>0.16423494201271979</v>
      </c>
      <c r="D23" s="509">
        <v>134</v>
      </c>
      <c r="E23" s="508">
        <f t="shared" si="1"/>
        <v>0.17223650385604114</v>
      </c>
      <c r="F23" s="511">
        <v>1183</v>
      </c>
      <c r="G23" s="510">
        <f t="shared" si="2"/>
        <v>0.16337522441651706</v>
      </c>
    </row>
    <row r="24" spans="1:7" ht="16.5" thickBot="1">
      <c r="A24" s="438" t="s">
        <v>434</v>
      </c>
      <c r="B24" s="506">
        <v>901</v>
      </c>
      <c r="C24" s="507">
        <f t="shared" si="0"/>
        <v>0.11235814939518643</v>
      </c>
      <c r="D24" s="512">
        <v>93</v>
      </c>
      <c r="E24" s="508">
        <f t="shared" si="1"/>
        <v>0.11953727506426735</v>
      </c>
      <c r="F24" s="511">
        <v>808</v>
      </c>
      <c r="G24" s="510">
        <f t="shared" si="2"/>
        <v>0.11158679740367353</v>
      </c>
    </row>
    <row r="25" spans="1:7" ht="16.5" thickBot="1">
      <c r="A25" s="438" t="s">
        <v>435</v>
      </c>
      <c r="B25" s="506">
        <v>308</v>
      </c>
      <c r="C25" s="507">
        <f t="shared" si="0"/>
        <v>3.8408779149519894E-2</v>
      </c>
      <c r="D25" s="509">
        <v>31</v>
      </c>
      <c r="E25" s="508">
        <f t="shared" si="1"/>
        <v>3.9845758354755782E-2</v>
      </c>
      <c r="F25" s="511">
        <v>277</v>
      </c>
      <c r="G25" s="510">
        <f t="shared" si="2"/>
        <v>3.8254384753487088E-2</v>
      </c>
    </row>
    <row r="26" spans="1:7" ht="16.5" thickBot="1">
      <c r="A26" s="438" t="s">
        <v>436</v>
      </c>
      <c r="B26" s="506">
        <v>699</v>
      </c>
      <c r="C26" s="507">
        <f t="shared" si="0"/>
        <v>8.7167976056864951E-2</v>
      </c>
      <c r="D26" s="512">
        <v>97</v>
      </c>
      <c r="E26" s="508">
        <f t="shared" si="1"/>
        <v>0.12467866323907455</v>
      </c>
      <c r="F26" s="511">
        <v>602</v>
      </c>
      <c r="G26" s="510">
        <f t="shared" si="2"/>
        <v>8.313768816461814E-2</v>
      </c>
    </row>
    <row r="27" spans="1:7" ht="16.5" thickBot="1">
      <c r="A27" s="441" t="s">
        <v>437</v>
      </c>
      <c r="B27" s="506">
        <v>1676</v>
      </c>
      <c r="C27" s="507">
        <f t="shared" si="0"/>
        <v>0.20900361641102383</v>
      </c>
      <c r="D27" s="509">
        <v>201</v>
      </c>
      <c r="E27" s="508">
        <f t="shared" si="1"/>
        <v>0.2583547557840617</v>
      </c>
      <c r="F27" s="509">
        <v>1475</v>
      </c>
      <c r="G27" s="510">
        <f t="shared" si="2"/>
        <v>0.20370114625051788</v>
      </c>
    </row>
    <row r="28" spans="1:7" ht="17.25" thickTop="1" thickBot="1">
      <c r="A28" s="448" t="s">
        <v>438</v>
      </c>
      <c r="B28" s="513">
        <v>2548</v>
      </c>
      <c r="C28" s="507">
        <f t="shared" si="0"/>
        <v>0.3177453547823918</v>
      </c>
      <c r="D28" s="513">
        <v>175</v>
      </c>
      <c r="E28" s="508">
        <f t="shared" si="1"/>
        <v>0.22493573264781491</v>
      </c>
      <c r="F28" s="513">
        <v>2373</v>
      </c>
      <c r="G28" s="510">
        <f t="shared" si="2"/>
        <v>0.32771716613727386</v>
      </c>
    </row>
    <row r="29" spans="1:7" ht="16.5" thickBot="1">
      <c r="A29" s="458" t="s">
        <v>432</v>
      </c>
      <c r="B29" s="514">
        <v>515</v>
      </c>
      <c r="C29" s="507">
        <f t="shared" si="0"/>
        <v>6.4222471629879041E-2</v>
      </c>
      <c r="D29" s="513">
        <v>31</v>
      </c>
      <c r="E29" s="508">
        <f t="shared" si="1"/>
        <v>3.9845758354755782E-2</v>
      </c>
      <c r="F29" s="514">
        <v>484</v>
      </c>
      <c r="G29" s="510">
        <f t="shared" si="2"/>
        <v>6.6841596464576714E-2</v>
      </c>
    </row>
    <row r="30" spans="1:7" ht="16.5" thickBot="1">
      <c r="A30" s="438" t="s">
        <v>433</v>
      </c>
      <c r="B30" s="514">
        <v>944</v>
      </c>
      <c r="C30" s="507">
        <f t="shared" si="0"/>
        <v>0.11772041401671031</v>
      </c>
      <c r="D30" s="515">
        <v>70</v>
      </c>
      <c r="E30" s="508">
        <f t="shared" si="1"/>
        <v>8.9974293059125965E-2</v>
      </c>
      <c r="F30" s="513">
        <v>874</v>
      </c>
      <c r="G30" s="510">
        <f t="shared" si="2"/>
        <v>0.12070156055793399</v>
      </c>
    </row>
    <row r="31" spans="1:7" ht="16.5" thickBot="1">
      <c r="A31" s="467" t="s">
        <v>434</v>
      </c>
      <c r="B31" s="514">
        <v>296</v>
      </c>
      <c r="C31" s="507">
        <f t="shared" si="0"/>
        <v>3.6912333208629508E-2</v>
      </c>
      <c r="D31" s="516">
        <v>15</v>
      </c>
      <c r="E31" s="508">
        <f t="shared" si="1"/>
        <v>1.9280205655526992E-2</v>
      </c>
      <c r="F31" s="517">
        <v>281</v>
      </c>
      <c r="G31" s="510">
        <f t="shared" si="2"/>
        <v>3.8806794641624086E-2</v>
      </c>
    </row>
    <row r="32" spans="1:7" ht="16.5" thickBot="1">
      <c r="A32" s="467" t="s">
        <v>435</v>
      </c>
      <c r="B32" s="514">
        <v>267</v>
      </c>
      <c r="C32" s="507">
        <f t="shared" si="0"/>
        <v>3.3295922184811075E-2</v>
      </c>
      <c r="D32" s="518">
        <v>7</v>
      </c>
      <c r="E32" s="508">
        <f t="shared" si="1"/>
        <v>8.9974293059125968E-3</v>
      </c>
      <c r="F32" s="519">
        <v>260</v>
      </c>
      <c r="G32" s="510">
        <f t="shared" si="2"/>
        <v>3.5906642728904849E-2</v>
      </c>
    </row>
    <row r="33" spans="1:7" ht="16.5" thickBot="1">
      <c r="A33" s="467" t="s">
        <v>436</v>
      </c>
      <c r="B33" s="513">
        <v>526</v>
      </c>
      <c r="C33" s="507">
        <f t="shared" si="0"/>
        <v>6.5594213742361893E-2</v>
      </c>
      <c r="D33" s="513">
        <v>52</v>
      </c>
      <c r="E33" s="510">
        <f t="shared" si="1"/>
        <v>6.6838046272493568E-2</v>
      </c>
      <c r="F33" s="517">
        <v>474</v>
      </c>
      <c r="G33" s="510">
        <f t="shared" si="2"/>
        <v>6.5460571744234225E-2</v>
      </c>
    </row>
    <row r="34" spans="1:7" ht="15.75" thickBot="1">
      <c r="A34" s="690" t="s">
        <v>191</v>
      </c>
      <c r="B34" s="691"/>
      <c r="C34" s="692"/>
    </row>
  </sheetData>
  <mergeCells count="9">
    <mergeCell ref="A34:C34"/>
    <mergeCell ref="A3:G3"/>
    <mergeCell ref="B18:C18"/>
    <mergeCell ref="D18:E18"/>
    <mergeCell ref="F18:G18"/>
    <mergeCell ref="D5:E5"/>
    <mergeCell ref="F5:G5"/>
    <mergeCell ref="A12:D12"/>
    <mergeCell ref="B5:C5"/>
  </mergeCells>
  <hyperlinks>
    <hyperlink ref="A12:C12" r:id="rId1" display="http://www.dds.ca.gov/FactsStats/QuarterlyCounty.cfm "/>
    <hyperlink ref="A34:C34" r:id="rId2" display="Source: 2000 Census P041"/>
    <hyperlink ref="A12:D12" r:id="rId3" display="Source: 2000 Census PCT028"/>
  </hyperlinks>
  <pageMargins left="0.7" right="0.7" top="0.75" bottom="0.75" header="0.3" footer="0.3"/>
  <pageSetup scale="61" orientation="portrait" r:id="rId4"/>
  <headerFooter>
    <oddHeader>&amp;LPlumas County and Cities - 
5th Housing Element Data Package&amp;CHCD/Housing Policy&amp;R&amp;D</oddHeader>
    <oddFooter>&amp;L&amp;A&amp;C&amp;"-,Bold"HCD&amp;RPage &amp;P</oddFooter>
  </headerFooter>
  <colBreaks count="2" manualBreakCount="2">
    <brk id="7" max="39" man="1"/>
    <brk id="15" max="3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0"/>
  <sheetViews>
    <sheetView zoomScaleNormal="100" workbookViewId="0">
      <selection activeCell="A12" sqref="A12:H12"/>
    </sheetView>
  </sheetViews>
  <sheetFormatPr defaultRowHeight="15"/>
  <cols>
    <col min="1" max="1" width="13" style="73" customWidth="1"/>
    <col min="2" max="2" width="17.42578125" style="73" customWidth="1"/>
    <col min="3" max="3" width="18.28515625" style="73" customWidth="1"/>
    <col min="4" max="4" width="17.28515625" style="73" customWidth="1"/>
    <col min="5" max="5" width="20.7109375" style="73" customWidth="1"/>
    <col min="6" max="6" width="13" style="73" customWidth="1"/>
    <col min="7" max="7" width="10.5703125" style="73" customWidth="1"/>
    <col min="8" max="16384" width="9.140625" style="73"/>
  </cols>
  <sheetData>
    <row r="2" spans="1:6" ht="18.75">
      <c r="A2" s="695" t="s">
        <v>314</v>
      </c>
      <c r="B2" s="695"/>
      <c r="C2" s="695"/>
      <c r="D2" s="695"/>
      <c r="E2" s="695"/>
      <c r="F2" s="695"/>
    </row>
    <row r="3" spans="1:6" ht="18.75">
      <c r="A3" s="343" t="s">
        <v>315</v>
      </c>
      <c r="B3" s="344"/>
      <c r="C3" s="344"/>
      <c r="D3" s="344"/>
      <c r="E3" s="259"/>
      <c r="F3" s="259"/>
    </row>
    <row r="4" spans="1:6" ht="21.75" customHeight="1">
      <c r="A4" s="72" t="s">
        <v>175</v>
      </c>
    </row>
    <row r="5" spans="1:6">
      <c r="A5" s="73" t="s">
        <v>177</v>
      </c>
    </row>
    <row r="6" spans="1:6" ht="15" customHeight="1">
      <c r="A6" s="72" t="s">
        <v>176</v>
      </c>
    </row>
    <row r="7" spans="1:6" ht="15" customHeight="1">
      <c r="A7" s="72"/>
    </row>
    <row r="8" spans="1:6" ht="19.5" thickBot="1">
      <c r="A8" s="22" t="s">
        <v>150</v>
      </c>
    </row>
    <row r="9" spans="1:6" ht="15.75" thickBot="1">
      <c r="A9" s="345" t="s">
        <v>316</v>
      </c>
      <c r="B9" s="346" t="s">
        <v>317</v>
      </c>
      <c r="C9" s="346" t="s">
        <v>318</v>
      </c>
      <c r="D9" s="346" t="s">
        <v>319</v>
      </c>
      <c r="E9" s="346" t="s">
        <v>320</v>
      </c>
      <c r="F9" s="347" t="s">
        <v>1</v>
      </c>
    </row>
    <row r="10" spans="1:6">
      <c r="A10" s="30">
        <v>95934</v>
      </c>
      <c r="B10" s="32" t="s">
        <v>404</v>
      </c>
      <c r="C10" s="32" t="s">
        <v>321</v>
      </c>
      <c r="D10" s="32" t="s">
        <v>333</v>
      </c>
      <c r="E10" s="32" t="s">
        <v>323</v>
      </c>
      <c r="F10" s="33">
        <v>1</v>
      </c>
    </row>
    <row r="11" spans="1:6">
      <c r="A11" s="34">
        <v>95934</v>
      </c>
      <c r="B11" s="28" t="s">
        <v>404</v>
      </c>
      <c r="C11" s="28" t="s">
        <v>321</v>
      </c>
      <c r="D11" s="28" t="s">
        <v>325</v>
      </c>
      <c r="E11" s="28" t="s">
        <v>323</v>
      </c>
      <c r="F11" s="35">
        <v>1</v>
      </c>
    </row>
    <row r="12" spans="1:6">
      <c r="A12" s="34">
        <v>95934</v>
      </c>
      <c r="B12" s="28" t="s">
        <v>404</v>
      </c>
      <c r="C12" s="28" t="s">
        <v>321</v>
      </c>
      <c r="D12" s="28" t="s">
        <v>322</v>
      </c>
      <c r="E12" s="28" t="s">
        <v>323</v>
      </c>
      <c r="F12" s="35">
        <v>1</v>
      </c>
    </row>
    <row r="13" spans="1:6">
      <c r="A13" s="34">
        <v>95934</v>
      </c>
      <c r="B13" s="28" t="s">
        <v>404</v>
      </c>
      <c r="C13" s="28" t="s">
        <v>321</v>
      </c>
      <c r="D13" s="28" t="s">
        <v>331</v>
      </c>
      <c r="E13" s="28" t="s">
        <v>323</v>
      </c>
      <c r="F13" s="35">
        <v>1</v>
      </c>
    </row>
    <row r="14" spans="1:6">
      <c r="A14" s="34">
        <v>95934</v>
      </c>
      <c r="B14" s="28" t="s">
        <v>404</v>
      </c>
      <c r="C14" s="28" t="s">
        <v>321</v>
      </c>
      <c r="D14" s="28" t="s">
        <v>331</v>
      </c>
      <c r="E14" s="28" t="s">
        <v>336</v>
      </c>
      <c r="F14" s="35">
        <v>1</v>
      </c>
    </row>
    <row r="15" spans="1:6">
      <c r="A15" s="34">
        <v>95947</v>
      </c>
      <c r="B15" s="28" t="s">
        <v>404</v>
      </c>
      <c r="C15" s="28" t="s">
        <v>321</v>
      </c>
      <c r="D15" s="28" t="s">
        <v>329</v>
      </c>
      <c r="E15" s="28" t="s">
        <v>323</v>
      </c>
      <c r="F15" s="35">
        <v>1</v>
      </c>
    </row>
    <row r="16" spans="1:6">
      <c r="A16" s="34">
        <v>95947</v>
      </c>
      <c r="B16" s="28" t="s">
        <v>404</v>
      </c>
      <c r="C16" s="28" t="s">
        <v>321</v>
      </c>
      <c r="D16" s="28" t="s">
        <v>324</v>
      </c>
      <c r="E16" s="28" t="s">
        <v>323</v>
      </c>
      <c r="F16" s="35">
        <v>2</v>
      </c>
    </row>
    <row r="17" spans="1:6">
      <c r="A17" s="34">
        <v>95947</v>
      </c>
      <c r="B17" s="28" t="s">
        <v>404</v>
      </c>
      <c r="C17" s="28" t="s">
        <v>321</v>
      </c>
      <c r="D17" s="28" t="s">
        <v>325</v>
      </c>
      <c r="E17" s="28" t="s">
        <v>323</v>
      </c>
      <c r="F17" s="35">
        <v>4</v>
      </c>
    </row>
    <row r="18" spans="1:6">
      <c r="A18" s="34">
        <v>95947</v>
      </c>
      <c r="B18" s="28" t="s">
        <v>404</v>
      </c>
      <c r="C18" s="28" t="s">
        <v>321</v>
      </c>
      <c r="D18" s="28" t="s">
        <v>325</v>
      </c>
      <c r="E18" s="28" t="s">
        <v>328</v>
      </c>
      <c r="F18" s="35">
        <v>1</v>
      </c>
    </row>
    <row r="19" spans="1:6">
      <c r="A19" s="34">
        <v>95947</v>
      </c>
      <c r="B19" s="28" t="s">
        <v>404</v>
      </c>
      <c r="C19" s="28" t="s">
        <v>321</v>
      </c>
      <c r="D19" s="28" t="s">
        <v>322</v>
      </c>
      <c r="E19" s="28" t="s">
        <v>323</v>
      </c>
      <c r="F19" s="35">
        <v>1</v>
      </c>
    </row>
    <row r="20" spans="1:6">
      <c r="A20" s="34">
        <v>95947</v>
      </c>
      <c r="B20" s="28" t="s">
        <v>404</v>
      </c>
      <c r="C20" s="28" t="s">
        <v>321</v>
      </c>
      <c r="D20" s="28" t="s">
        <v>322</v>
      </c>
      <c r="E20" s="28" t="s">
        <v>328</v>
      </c>
      <c r="F20" s="35">
        <v>1</v>
      </c>
    </row>
    <row r="21" spans="1:6">
      <c r="A21" s="34">
        <v>95956</v>
      </c>
      <c r="B21" s="28" t="s">
        <v>404</v>
      </c>
      <c r="C21" s="28" t="s">
        <v>321</v>
      </c>
      <c r="D21" s="28" t="s">
        <v>332</v>
      </c>
      <c r="E21" s="28" t="s">
        <v>323</v>
      </c>
      <c r="F21" s="35">
        <v>1</v>
      </c>
    </row>
    <row r="22" spans="1:6">
      <c r="A22" s="34">
        <v>95956</v>
      </c>
      <c r="B22" s="28" t="s">
        <v>404</v>
      </c>
      <c r="C22" s="28" t="s">
        <v>321</v>
      </c>
      <c r="D22" s="28" t="s">
        <v>325</v>
      </c>
      <c r="E22" s="28" t="s">
        <v>323</v>
      </c>
      <c r="F22" s="35">
        <v>1</v>
      </c>
    </row>
    <row r="23" spans="1:6">
      <c r="A23" s="34">
        <v>95956</v>
      </c>
      <c r="B23" s="28" t="s">
        <v>404</v>
      </c>
      <c r="C23" s="28" t="s">
        <v>321</v>
      </c>
      <c r="D23" s="28" t="s">
        <v>331</v>
      </c>
      <c r="E23" s="28" t="s">
        <v>328</v>
      </c>
      <c r="F23" s="35">
        <v>1</v>
      </c>
    </row>
    <row r="24" spans="1:6">
      <c r="A24" s="34">
        <v>95971</v>
      </c>
      <c r="B24" s="28" t="s">
        <v>404</v>
      </c>
      <c r="C24" s="28" t="s">
        <v>321</v>
      </c>
      <c r="D24" s="28" t="s">
        <v>326</v>
      </c>
      <c r="E24" s="28" t="s">
        <v>323</v>
      </c>
      <c r="F24" s="35">
        <v>6</v>
      </c>
    </row>
    <row r="25" spans="1:6">
      <c r="A25" s="34">
        <v>95971</v>
      </c>
      <c r="B25" s="28" t="s">
        <v>404</v>
      </c>
      <c r="C25" s="28" t="s">
        <v>321</v>
      </c>
      <c r="D25" s="28" t="s">
        <v>329</v>
      </c>
      <c r="E25" s="28" t="s">
        <v>323</v>
      </c>
      <c r="F25" s="35">
        <v>2</v>
      </c>
    </row>
    <row r="26" spans="1:6">
      <c r="A26" s="34">
        <v>95971</v>
      </c>
      <c r="B26" s="28" t="s">
        <v>404</v>
      </c>
      <c r="C26" s="28" t="s">
        <v>321</v>
      </c>
      <c r="D26" s="28" t="s">
        <v>332</v>
      </c>
      <c r="E26" s="28" t="s">
        <v>323</v>
      </c>
      <c r="F26" s="35">
        <v>5</v>
      </c>
    </row>
    <row r="27" spans="1:6">
      <c r="A27" s="34">
        <v>95971</v>
      </c>
      <c r="B27" s="28" t="s">
        <v>404</v>
      </c>
      <c r="C27" s="28" t="s">
        <v>321</v>
      </c>
      <c r="D27" s="28" t="s">
        <v>333</v>
      </c>
      <c r="E27" s="28" t="s">
        <v>323</v>
      </c>
      <c r="F27" s="35">
        <v>3</v>
      </c>
    </row>
    <row r="28" spans="1:6">
      <c r="A28" s="34">
        <v>95971</v>
      </c>
      <c r="B28" s="28" t="s">
        <v>404</v>
      </c>
      <c r="C28" s="28" t="s">
        <v>321</v>
      </c>
      <c r="D28" s="28" t="s">
        <v>324</v>
      </c>
      <c r="E28" s="28" t="s">
        <v>323</v>
      </c>
      <c r="F28" s="35">
        <v>4</v>
      </c>
    </row>
    <row r="29" spans="1:6">
      <c r="A29" s="34">
        <v>95971</v>
      </c>
      <c r="B29" s="28" t="s">
        <v>404</v>
      </c>
      <c r="C29" s="28" t="s">
        <v>321</v>
      </c>
      <c r="D29" s="28" t="s">
        <v>325</v>
      </c>
      <c r="E29" s="28" t="s">
        <v>334</v>
      </c>
      <c r="F29" s="35">
        <v>1</v>
      </c>
    </row>
    <row r="30" spans="1:6">
      <c r="A30" s="34">
        <v>95971</v>
      </c>
      <c r="B30" s="28" t="s">
        <v>404</v>
      </c>
      <c r="C30" s="28" t="s">
        <v>321</v>
      </c>
      <c r="D30" s="28" t="s">
        <v>325</v>
      </c>
      <c r="E30" s="28" t="s">
        <v>323</v>
      </c>
      <c r="F30" s="35">
        <v>6</v>
      </c>
    </row>
    <row r="31" spans="1:6">
      <c r="A31" s="34">
        <v>95971</v>
      </c>
      <c r="B31" s="28" t="s">
        <v>404</v>
      </c>
      <c r="C31" s="28" t="s">
        <v>321</v>
      </c>
      <c r="D31" s="28" t="s">
        <v>325</v>
      </c>
      <c r="E31" s="28" t="s">
        <v>328</v>
      </c>
      <c r="F31" s="35">
        <v>5</v>
      </c>
    </row>
    <row r="32" spans="1:6">
      <c r="A32" s="34">
        <v>95971</v>
      </c>
      <c r="B32" s="28" t="s">
        <v>404</v>
      </c>
      <c r="C32" s="28" t="s">
        <v>321</v>
      </c>
      <c r="D32" s="28" t="s">
        <v>322</v>
      </c>
      <c r="E32" s="28" t="s">
        <v>323</v>
      </c>
      <c r="F32" s="35">
        <v>1</v>
      </c>
    </row>
    <row r="33" spans="1:6">
      <c r="A33" s="34">
        <v>95971</v>
      </c>
      <c r="B33" s="28" t="s">
        <v>404</v>
      </c>
      <c r="C33" s="28" t="s">
        <v>321</v>
      </c>
      <c r="D33" s="28" t="s">
        <v>322</v>
      </c>
      <c r="E33" s="28" t="s">
        <v>328</v>
      </c>
      <c r="F33" s="35">
        <v>1</v>
      </c>
    </row>
    <row r="34" spans="1:6">
      <c r="A34" s="34">
        <v>95971</v>
      </c>
      <c r="B34" s="28" t="s">
        <v>404</v>
      </c>
      <c r="C34" s="28" t="s">
        <v>321</v>
      </c>
      <c r="D34" s="28" t="s">
        <v>331</v>
      </c>
      <c r="E34" s="28" t="s">
        <v>323</v>
      </c>
      <c r="F34" s="35">
        <v>1</v>
      </c>
    </row>
    <row r="35" spans="1:6">
      <c r="A35" s="34">
        <v>95971</v>
      </c>
      <c r="B35" s="28" t="s">
        <v>404</v>
      </c>
      <c r="C35" s="28" t="s">
        <v>321</v>
      </c>
      <c r="D35" s="28" t="s">
        <v>331</v>
      </c>
      <c r="E35" s="28" t="s">
        <v>328</v>
      </c>
      <c r="F35" s="35">
        <v>3</v>
      </c>
    </row>
    <row r="36" spans="1:6">
      <c r="A36" s="34">
        <v>95971</v>
      </c>
      <c r="B36" s="28" t="s">
        <v>404</v>
      </c>
      <c r="C36" s="28" t="s">
        <v>321</v>
      </c>
      <c r="D36" s="28" t="s">
        <v>327</v>
      </c>
      <c r="E36" s="28" t="s">
        <v>328</v>
      </c>
      <c r="F36" s="35">
        <v>5</v>
      </c>
    </row>
    <row r="37" spans="1:6">
      <c r="A37" s="34">
        <v>95971</v>
      </c>
      <c r="B37" s="28" t="s">
        <v>404</v>
      </c>
      <c r="C37" s="28" t="s">
        <v>321</v>
      </c>
      <c r="D37" s="28" t="s">
        <v>327</v>
      </c>
      <c r="E37" s="28" t="s">
        <v>341</v>
      </c>
      <c r="F37" s="35">
        <v>1</v>
      </c>
    </row>
    <row r="38" spans="1:6">
      <c r="A38" s="34">
        <v>95971</v>
      </c>
      <c r="B38" s="28" t="s">
        <v>404</v>
      </c>
      <c r="C38" s="28" t="s">
        <v>321</v>
      </c>
      <c r="D38" s="28" t="s">
        <v>330</v>
      </c>
      <c r="E38" s="28" t="s">
        <v>328</v>
      </c>
      <c r="F38" s="35">
        <v>2</v>
      </c>
    </row>
    <row r="39" spans="1:6">
      <c r="A39" s="34">
        <v>95971</v>
      </c>
      <c r="B39" s="28" t="s">
        <v>404</v>
      </c>
      <c r="C39" s="28" t="s">
        <v>321</v>
      </c>
      <c r="D39" s="28" t="s">
        <v>330</v>
      </c>
      <c r="E39" s="28" t="s">
        <v>341</v>
      </c>
      <c r="F39" s="35">
        <v>2</v>
      </c>
    </row>
    <row r="40" spans="1:6">
      <c r="A40" s="34">
        <v>95983</v>
      </c>
      <c r="B40" s="28" t="s">
        <v>404</v>
      </c>
      <c r="C40" s="28" t="s">
        <v>321</v>
      </c>
      <c r="D40" s="28" t="s">
        <v>325</v>
      </c>
      <c r="E40" s="28" t="s">
        <v>323</v>
      </c>
      <c r="F40" s="35">
        <v>1</v>
      </c>
    </row>
    <row r="41" spans="1:6">
      <c r="A41" s="34">
        <v>96020</v>
      </c>
      <c r="B41" s="28" t="s">
        <v>404</v>
      </c>
      <c r="C41" s="28" t="s">
        <v>321</v>
      </c>
      <c r="D41" s="28" t="s">
        <v>326</v>
      </c>
      <c r="E41" s="28" t="s">
        <v>323</v>
      </c>
      <c r="F41" s="35">
        <v>2</v>
      </c>
    </row>
    <row r="42" spans="1:6">
      <c r="A42" s="34">
        <v>96020</v>
      </c>
      <c r="B42" s="28" t="s">
        <v>404</v>
      </c>
      <c r="C42" s="28" t="s">
        <v>321</v>
      </c>
      <c r="D42" s="28" t="s">
        <v>329</v>
      </c>
      <c r="E42" s="28" t="s">
        <v>323</v>
      </c>
      <c r="F42" s="35">
        <v>1</v>
      </c>
    </row>
    <row r="43" spans="1:6">
      <c r="A43" s="34">
        <v>96020</v>
      </c>
      <c r="B43" s="28" t="s">
        <v>404</v>
      </c>
      <c r="C43" s="28" t="s">
        <v>321</v>
      </c>
      <c r="D43" s="28" t="s">
        <v>332</v>
      </c>
      <c r="E43" s="28" t="s">
        <v>323</v>
      </c>
      <c r="F43" s="35">
        <v>1</v>
      </c>
    </row>
    <row r="44" spans="1:6">
      <c r="A44" s="34">
        <v>96020</v>
      </c>
      <c r="B44" s="28" t="s">
        <v>404</v>
      </c>
      <c r="C44" s="28" t="s">
        <v>321</v>
      </c>
      <c r="D44" s="28" t="s">
        <v>325</v>
      </c>
      <c r="E44" s="28" t="s">
        <v>323</v>
      </c>
      <c r="F44" s="35">
        <v>4</v>
      </c>
    </row>
    <row r="45" spans="1:6">
      <c r="A45" s="34">
        <v>96020</v>
      </c>
      <c r="B45" s="28" t="s">
        <v>404</v>
      </c>
      <c r="C45" s="28" t="s">
        <v>321</v>
      </c>
      <c r="D45" s="28" t="s">
        <v>325</v>
      </c>
      <c r="E45" s="28" t="s">
        <v>328</v>
      </c>
      <c r="F45" s="35">
        <v>2</v>
      </c>
    </row>
    <row r="46" spans="1:6">
      <c r="A46" s="34">
        <v>96020</v>
      </c>
      <c r="B46" s="28" t="s">
        <v>404</v>
      </c>
      <c r="C46" s="28" t="s">
        <v>321</v>
      </c>
      <c r="D46" s="28" t="s">
        <v>331</v>
      </c>
      <c r="E46" s="28" t="s">
        <v>328</v>
      </c>
      <c r="F46" s="35">
        <v>1</v>
      </c>
    </row>
    <row r="47" spans="1:6">
      <c r="A47" s="34">
        <v>96020</v>
      </c>
      <c r="B47" s="28" t="s">
        <v>404</v>
      </c>
      <c r="C47" s="28" t="s">
        <v>321</v>
      </c>
      <c r="D47" s="28" t="s">
        <v>330</v>
      </c>
      <c r="E47" s="28" t="s">
        <v>334</v>
      </c>
      <c r="F47" s="35">
        <v>2</v>
      </c>
    </row>
    <row r="48" spans="1:6">
      <c r="A48" s="34">
        <v>96020</v>
      </c>
      <c r="B48" s="28" t="s">
        <v>404</v>
      </c>
      <c r="C48" s="28" t="s">
        <v>321</v>
      </c>
      <c r="D48" s="28" t="s">
        <v>330</v>
      </c>
      <c r="E48" s="28" t="s">
        <v>328</v>
      </c>
      <c r="F48" s="35">
        <v>1</v>
      </c>
    </row>
    <row r="49" spans="1:6">
      <c r="A49" s="34">
        <v>96103</v>
      </c>
      <c r="B49" s="28" t="s">
        <v>404</v>
      </c>
      <c r="C49" s="28" t="s">
        <v>321</v>
      </c>
      <c r="D49" s="28" t="s">
        <v>333</v>
      </c>
      <c r="E49" s="28" t="s">
        <v>334</v>
      </c>
      <c r="F49" s="35">
        <v>1</v>
      </c>
    </row>
    <row r="50" spans="1:6">
      <c r="A50" s="34">
        <v>96103</v>
      </c>
      <c r="B50" s="28" t="s">
        <v>404</v>
      </c>
      <c r="C50" s="28" t="s">
        <v>321</v>
      </c>
      <c r="D50" s="28" t="s">
        <v>327</v>
      </c>
      <c r="E50" s="28" t="s">
        <v>323</v>
      </c>
      <c r="F50" s="35">
        <v>2</v>
      </c>
    </row>
    <row r="51" spans="1:6">
      <c r="A51" s="34">
        <v>96103</v>
      </c>
      <c r="B51" s="28" t="s">
        <v>404</v>
      </c>
      <c r="C51" s="28" t="s">
        <v>321</v>
      </c>
      <c r="D51" s="28" t="s">
        <v>330</v>
      </c>
      <c r="E51" s="28" t="s">
        <v>323</v>
      </c>
      <c r="F51" s="35">
        <v>1</v>
      </c>
    </row>
    <row r="52" spans="1:6">
      <c r="A52" s="34">
        <v>96122</v>
      </c>
      <c r="B52" s="28" t="s">
        <v>404</v>
      </c>
      <c r="C52" s="28" t="s">
        <v>321</v>
      </c>
      <c r="D52" s="28" t="s">
        <v>335</v>
      </c>
      <c r="E52" s="28" t="s">
        <v>323</v>
      </c>
      <c r="F52" s="35">
        <v>1</v>
      </c>
    </row>
    <row r="53" spans="1:6">
      <c r="A53" s="34">
        <v>96122</v>
      </c>
      <c r="B53" s="28" t="s">
        <v>404</v>
      </c>
      <c r="C53" s="28" t="s">
        <v>321</v>
      </c>
      <c r="D53" s="28" t="s">
        <v>326</v>
      </c>
      <c r="E53" s="28" t="s">
        <v>323</v>
      </c>
      <c r="F53" s="35">
        <v>2</v>
      </c>
    </row>
    <row r="54" spans="1:6">
      <c r="A54" s="34">
        <v>96122</v>
      </c>
      <c r="B54" s="28" t="s">
        <v>404</v>
      </c>
      <c r="C54" s="28" t="s">
        <v>321</v>
      </c>
      <c r="D54" s="28" t="s">
        <v>329</v>
      </c>
      <c r="E54" s="28" t="s">
        <v>323</v>
      </c>
      <c r="F54" s="35">
        <v>3</v>
      </c>
    </row>
    <row r="55" spans="1:6">
      <c r="A55" s="34">
        <v>96122</v>
      </c>
      <c r="B55" s="28" t="s">
        <v>404</v>
      </c>
      <c r="C55" s="28" t="s">
        <v>321</v>
      </c>
      <c r="D55" s="28" t="s">
        <v>332</v>
      </c>
      <c r="E55" s="28" t="s">
        <v>323</v>
      </c>
      <c r="F55" s="35">
        <v>2</v>
      </c>
    </row>
    <row r="56" spans="1:6">
      <c r="A56" s="34">
        <v>96122</v>
      </c>
      <c r="B56" s="28" t="s">
        <v>404</v>
      </c>
      <c r="C56" s="28" t="s">
        <v>321</v>
      </c>
      <c r="D56" s="28" t="s">
        <v>333</v>
      </c>
      <c r="E56" s="28" t="s">
        <v>323</v>
      </c>
      <c r="F56" s="35">
        <v>3</v>
      </c>
    </row>
    <row r="57" spans="1:6">
      <c r="A57" s="34">
        <v>96122</v>
      </c>
      <c r="B57" s="28" t="s">
        <v>404</v>
      </c>
      <c r="C57" s="28" t="s">
        <v>321</v>
      </c>
      <c r="D57" s="28" t="s">
        <v>324</v>
      </c>
      <c r="E57" s="28" t="s">
        <v>323</v>
      </c>
      <c r="F57" s="35">
        <v>2</v>
      </c>
    </row>
    <row r="58" spans="1:6">
      <c r="A58" s="34">
        <v>96122</v>
      </c>
      <c r="B58" s="28" t="s">
        <v>404</v>
      </c>
      <c r="C58" s="28" t="s">
        <v>321</v>
      </c>
      <c r="D58" s="28" t="s">
        <v>325</v>
      </c>
      <c r="E58" s="28" t="s">
        <v>323</v>
      </c>
      <c r="F58" s="35">
        <v>3</v>
      </c>
    </row>
    <row r="59" spans="1:6">
      <c r="A59" s="34">
        <v>96122</v>
      </c>
      <c r="B59" s="28" t="s">
        <v>404</v>
      </c>
      <c r="C59" s="28" t="s">
        <v>321</v>
      </c>
      <c r="D59" s="28" t="s">
        <v>325</v>
      </c>
      <c r="E59" s="28" t="s">
        <v>328</v>
      </c>
      <c r="F59" s="35">
        <v>1</v>
      </c>
    </row>
    <row r="60" spans="1:6">
      <c r="A60" s="34">
        <v>96122</v>
      </c>
      <c r="B60" s="28" t="s">
        <v>404</v>
      </c>
      <c r="C60" s="28" t="s">
        <v>321</v>
      </c>
      <c r="D60" s="28" t="s">
        <v>322</v>
      </c>
      <c r="E60" s="28" t="s">
        <v>328</v>
      </c>
      <c r="F60" s="35">
        <v>1</v>
      </c>
    </row>
    <row r="61" spans="1:6">
      <c r="A61" s="34">
        <v>96122</v>
      </c>
      <c r="B61" s="28" t="s">
        <v>404</v>
      </c>
      <c r="C61" s="28" t="s">
        <v>321</v>
      </c>
      <c r="D61" s="28" t="s">
        <v>330</v>
      </c>
      <c r="E61" s="28" t="s">
        <v>323</v>
      </c>
      <c r="F61" s="35">
        <v>1</v>
      </c>
    </row>
    <row r="64" spans="1:6" ht="19.5" thickBot="1">
      <c r="A64" s="22" t="s">
        <v>151</v>
      </c>
    </row>
    <row r="65" spans="1:14">
      <c r="A65" s="348" t="s">
        <v>337</v>
      </c>
      <c r="B65" s="349"/>
      <c r="C65" s="349" t="s">
        <v>319</v>
      </c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50"/>
    </row>
    <row r="66" spans="1:14" ht="30">
      <c r="A66" s="351" t="s">
        <v>317</v>
      </c>
      <c r="B66" s="352" t="s">
        <v>316</v>
      </c>
      <c r="C66" s="353" t="s">
        <v>335</v>
      </c>
      <c r="D66" s="353" t="s">
        <v>326</v>
      </c>
      <c r="E66" s="353" t="s">
        <v>329</v>
      </c>
      <c r="F66" s="353" t="s">
        <v>332</v>
      </c>
      <c r="G66" s="353" t="s">
        <v>333</v>
      </c>
      <c r="H66" s="353" t="s">
        <v>324</v>
      </c>
      <c r="I66" s="353" t="s">
        <v>325</v>
      </c>
      <c r="J66" s="353" t="s">
        <v>322</v>
      </c>
      <c r="K66" s="353" t="s">
        <v>331</v>
      </c>
      <c r="L66" s="353" t="s">
        <v>327</v>
      </c>
      <c r="M66" s="353" t="s">
        <v>330</v>
      </c>
      <c r="N66" s="354" t="s">
        <v>9</v>
      </c>
    </row>
    <row r="67" spans="1:14" ht="15.75" thickBot="1">
      <c r="A67" s="355" t="s">
        <v>338</v>
      </c>
      <c r="B67" s="356"/>
      <c r="C67" s="357"/>
      <c r="D67" s="357">
        <v>37</v>
      </c>
      <c r="E67" s="357">
        <v>61</v>
      </c>
      <c r="F67" s="357">
        <v>61</v>
      </c>
      <c r="G67" s="357">
        <v>72</v>
      </c>
      <c r="H67" s="357">
        <v>67</v>
      </c>
      <c r="I67" s="357">
        <v>130</v>
      </c>
      <c r="J67" s="357">
        <v>67</v>
      </c>
      <c r="K67" s="357">
        <v>74</v>
      </c>
      <c r="L67" s="357">
        <v>91</v>
      </c>
      <c r="M67" s="357">
        <v>43</v>
      </c>
      <c r="N67" s="358">
        <v>703</v>
      </c>
    </row>
    <row r="68" spans="1:14" ht="15.75" thickBot="1">
      <c r="A68" s="359" t="s">
        <v>404</v>
      </c>
      <c r="B68" s="360">
        <v>95934</v>
      </c>
      <c r="C68" s="361"/>
      <c r="D68" s="361"/>
      <c r="E68" s="361"/>
      <c r="F68" s="361"/>
      <c r="G68" s="361">
        <v>1</v>
      </c>
      <c r="H68" s="361"/>
      <c r="I68" s="361">
        <v>1</v>
      </c>
      <c r="J68" s="361">
        <v>1</v>
      </c>
      <c r="K68" s="361">
        <v>2</v>
      </c>
      <c r="L68" s="361"/>
      <c r="M68" s="361"/>
      <c r="N68" s="362">
        <v>5</v>
      </c>
    </row>
    <row r="69" spans="1:14" ht="15.75" thickBot="1">
      <c r="A69" s="359" t="s">
        <v>404</v>
      </c>
      <c r="B69" s="363">
        <v>95947</v>
      </c>
      <c r="C69" s="364"/>
      <c r="D69" s="364"/>
      <c r="E69" s="364">
        <v>1</v>
      </c>
      <c r="F69" s="364"/>
      <c r="G69" s="364"/>
      <c r="H69" s="364">
        <v>2</v>
      </c>
      <c r="I69" s="364">
        <v>5</v>
      </c>
      <c r="J69" s="364">
        <v>2</v>
      </c>
      <c r="K69" s="364"/>
      <c r="L69" s="364"/>
      <c r="M69" s="364"/>
      <c r="N69" s="365">
        <v>10</v>
      </c>
    </row>
    <row r="70" spans="1:14" ht="15.75" thickBot="1">
      <c r="A70" s="359" t="s">
        <v>404</v>
      </c>
      <c r="B70" s="363">
        <v>95956</v>
      </c>
      <c r="C70" s="364"/>
      <c r="D70" s="364"/>
      <c r="E70" s="364"/>
      <c r="F70" s="364">
        <v>1</v>
      </c>
      <c r="G70" s="364"/>
      <c r="H70" s="364"/>
      <c r="I70" s="364">
        <v>1</v>
      </c>
      <c r="J70" s="364"/>
      <c r="K70" s="364">
        <v>1</v>
      </c>
      <c r="L70" s="364"/>
      <c r="M70" s="364"/>
      <c r="N70" s="365">
        <v>3</v>
      </c>
    </row>
    <row r="71" spans="1:14" ht="15.75" thickBot="1">
      <c r="A71" s="359" t="s">
        <v>404</v>
      </c>
      <c r="B71" s="363">
        <v>95971</v>
      </c>
      <c r="C71" s="364"/>
      <c r="D71" s="364">
        <v>6</v>
      </c>
      <c r="E71" s="364">
        <v>2</v>
      </c>
      <c r="F71" s="364">
        <v>5</v>
      </c>
      <c r="G71" s="364">
        <v>3</v>
      </c>
      <c r="H71" s="364">
        <v>4</v>
      </c>
      <c r="I71" s="364">
        <v>12</v>
      </c>
      <c r="J71" s="364">
        <v>2</v>
      </c>
      <c r="K71" s="364">
        <v>4</v>
      </c>
      <c r="L71" s="364">
        <v>6</v>
      </c>
      <c r="M71" s="364">
        <v>4</v>
      </c>
      <c r="N71" s="365">
        <v>48</v>
      </c>
    </row>
    <row r="72" spans="1:14" ht="15.75" thickBot="1">
      <c r="A72" s="359" t="s">
        <v>404</v>
      </c>
      <c r="B72" s="363">
        <v>95983</v>
      </c>
      <c r="C72" s="364"/>
      <c r="D72" s="364"/>
      <c r="E72" s="364"/>
      <c r="F72" s="364"/>
      <c r="G72" s="364"/>
      <c r="H72" s="364"/>
      <c r="I72" s="364">
        <v>1</v>
      </c>
      <c r="J72" s="364"/>
      <c r="K72" s="364"/>
      <c r="L72" s="364"/>
      <c r="M72" s="364"/>
      <c r="N72" s="365">
        <v>1</v>
      </c>
    </row>
    <row r="73" spans="1:14" ht="15.75" thickBot="1">
      <c r="A73" s="359" t="s">
        <v>404</v>
      </c>
      <c r="B73" s="363">
        <v>96020</v>
      </c>
      <c r="C73" s="364"/>
      <c r="D73" s="364">
        <v>2</v>
      </c>
      <c r="E73" s="364">
        <v>1</v>
      </c>
      <c r="F73" s="364">
        <v>1</v>
      </c>
      <c r="G73" s="364"/>
      <c r="H73" s="364"/>
      <c r="I73" s="364">
        <v>6</v>
      </c>
      <c r="J73" s="364"/>
      <c r="K73" s="364">
        <v>1</v>
      </c>
      <c r="L73" s="364"/>
      <c r="M73" s="364">
        <v>3</v>
      </c>
      <c r="N73" s="365">
        <v>14</v>
      </c>
    </row>
    <row r="74" spans="1:14" ht="15.75" thickBot="1">
      <c r="A74" s="359" t="s">
        <v>404</v>
      </c>
      <c r="B74" s="363">
        <v>96103</v>
      </c>
      <c r="C74" s="364"/>
      <c r="D74" s="364"/>
      <c r="E74" s="364"/>
      <c r="F74" s="364"/>
      <c r="G74" s="364">
        <v>1</v>
      </c>
      <c r="H74" s="364"/>
      <c r="I74" s="364"/>
      <c r="J74" s="364"/>
      <c r="K74" s="364"/>
      <c r="L74" s="364">
        <v>2</v>
      </c>
      <c r="M74" s="364">
        <v>1</v>
      </c>
      <c r="N74" s="365">
        <v>4</v>
      </c>
    </row>
    <row r="75" spans="1:14" ht="15.75" thickBot="1">
      <c r="A75" s="359" t="s">
        <v>404</v>
      </c>
      <c r="B75" s="363">
        <v>96122</v>
      </c>
      <c r="C75" s="364">
        <v>1</v>
      </c>
      <c r="D75" s="364">
        <v>2</v>
      </c>
      <c r="E75" s="364">
        <v>3</v>
      </c>
      <c r="F75" s="364">
        <v>2</v>
      </c>
      <c r="G75" s="364">
        <v>3</v>
      </c>
      <c r="H75" s="364">
        <v>2</v>
      </c>
      <c r="I75" s="364">
        <v>4</v>
      </c>
      <c r="J75" s="364">
        <v>1</v>
      </c>
      <c r="K75" s="364"/>
      <c r="L75" s="364"/>
      <c r="M75" s="364">
        <v>1</v>
      </c>
      <c r="N75" s="365">
        <v>19</v>
      </c>
    </row>
    <row r="76" spans="1:14" ht="15.75" thickBot="1">
      <c r="A76" s="366" t="s">
        <v>339</v>
      </c>
      <c r="B76" s="367"/>
      <c r="C76" s="368">
        <v>1</v>
      </c>
      <c r="D76" s="368">
        <v>10</v>
      </c>
      <c r="E76" s="368">
        <v>7</v>
      </c>
      <c r="F76" s="368">
        <v>9</v>
      </c>
      <c r="G76" s="368">
        <v>8</v>
      </c>
      <c r="H76" s="368">
        <v>8</v>
      </c>
      <c r="I76" s="368">
        <v>30</v>
      </c>
      <c r="J76" s="368">
        <v>6</v>
      </c>
      <c r="K76" s="368">
        <v>8</v>
      </c>
      <c r="L76" s="368">
        <v>8</v>
      </c>
      <c r="M76" s="368">
        <v>9</v>
      </c>
      <c r="N76" s="369">
        <v>104</v>
      </c>
    </row>
    <row r="79" spans="1:14" ht="19.5" thickBot="1">
      <c r="A79" s="22" t="s">
        <v>153</v>
      </c>
    </row>
    <row r="80" spans="1:14">
      <c r="A80" s="370" t="s">
        <v>337</v>
      </c>
      <c r="B80" s="371"/>
      <c r="C80" s="372" t="s">
        <v>320</v>
      </c>
      <c r="D80" s="371"/>
      <c r="E80" s="371"/>
      <c r="F80" s="371"/>
      <c r="G80" s="371"/>
      <c r="H80" s="371"/>
      <c r="I80" s="373"/>
    </row>
    <row r="81" spans="1:14" ht="15.75" thickBot="1">
      <c r="A81" s="374" t="s">
        <v>317</v>
      </c>
      <c r="B81" s="375" t="s">
        <v>316</v>
      </c>
      <c r="C81" s="376" t="s">
        <v>334</v>
      </c>
      <c r="D81" s="376" t="s">
        <v>323</v>
      </c>
      <c r="E81" s="376" t="s">
        <v>340</v>
      </c>
      <c r="F81" s="376" t="s">
        <v>328</v>
      </c>
      <c r="G81" s="376" t="s">
        <v>336</v>
      </c>
      <c r="H81" s="376" t="s">
        <v>341</v>
      </c>
      <c r="I81" s="377" t="s">
        <v>9</v>
      </c>
    </row>
    <row r="82" spans="1:14" ht="15.75" thickBot="1">
      <c r="A82" s="359" t="s">
        <v>404</v>
      </c>
      <c r="B82" s="360">
        <v>95934</v>
      </c>
      <c r="C82" s="361"/>
      <c r="D82" s="361">
        <v>4</v>
      </c>
      <c r="E82" s="361"/>
      <c r="F82" s="361"/>
      <c r="G82" s="361">
        <v>1</v>
      </c>
      <c r="H82" s="361"/>
      <c r="I82" s="362">
        <v>5</v>
      </c>
      <c r="J82" s="378"/>
      <c r="K82" s="378"/>
      <c r="L82" s="378"/>
      <c r="M82" s="378"/>
      <c r="N82" s="378"/>
    </row>
    <row r="83" spans="1:14" ht="15.75" thickBot="1">
      <c r="A83" s="359" t="s">
        <v>404</v>
      </c>
      <c r="B83" s="363">
        <v>95947</v>
      </c>
      <c r="C83" s="364"/>
      <c r="D83" s="364">
        <v>8</v>
      </c>
      <c r="E83" s="364"/>
      <c r="F83" s="364">
        <v>2</v>
      </c>
      <c r="G83" s="364"/>
      <c r="H83" s="364"/>
      <c r="I83" s="365">
        <v>10</v>
      </c>
      <c r="J83" s="378"/>
      <c r="K83" s="378"/>
      <c r="L83" s="378"/>
      <c r="M83" s="378"/>
      <c r="N83" s="378"/>
    </row>
    <row r="84" spans="1:14" ht="15.75" thickBot="1">
      <c r="A84" s="359" t="s">
        <v>404</v>
      </c>
      <c r="B84" s="363">
        <v>95956</v>
      </c>
      <c r="C84" s="364"/>
      <c r="D84" s="364">
        <v>2</v>
      </c>
      <c r="E84" s="364"/>
      <c r="F84" s="364">
        <v>1</v>
      </c>
      <c r="G84" s="364"/>
      <c r="H84" s="364"/>
      <c r="I84" s="365">
        <v>3</v>
      </c>
      <c r="J84" s="378"/>
      <c r="K84" s="378"/>
      <c r="L84" s="378"/>
      <c r="M84" s="378"/>
      <c r="N84" s="378"/>
    </row>
    <row r="85" spans="1:14" ht="15.75" thickBot="1">
      <c r="A85" s="359" t="s">
        <v>404</v>
      </c>
      <c r="B85" s="363">
        <v>95971</v>
      </c>
      <c r="C85" s="364">
        <v>1</v>
      </c>
      <c r="D85" s="364">
        <v>28</v>
      </c>
      <c r="E85" s="364"/>
      <c r="F85" s="364">
        <v>16</v>
      </c>
      <c r="G85" s="364"/>
      <c r="H85" s="364">
        <v>3</v>
      </c>
      <c r="I85" s="365">
        <v>48</v>
      </c>
      <c r="J85" s="378"/>
      <c r="K85" s="378"/>
      <c r="L85" s="378"/>
      <c r="M85" s="378"/>
      <c r="N85" s="378"/>
    </row>
    <row r="86" spans="1:14" ht="15.75" thickBot="1">
      <c r="A86" s="359" t="s">
        <v>404</v>
      </c>
      <c r="B86" s="363">
        <v>95983</v>
      </c>
      <c r="C86" s="364"/>
      <c r="D86" s="364">
        <v>1</v>
      </c>
      <c r="E86" s="364"/>
      <c r="F86" s="364"/>
      <c r="G86" s="364"/>
      <c r="H86" s="364"/>
      <c r="I86" s="365">
        <v>1</v>
      </c>
      <c r="J86" s="378"/>
      <c r="K86" s="378"/>
      <c r="L86" s="378"/>
      <c r="M86" s="378"/>
      <c r="N86" s="378"/>
    </row>
    <row r="87" spans="1:14" ht="15.75" thickBot="1">
      <c r="A87" s="359" t="s">
        <v>404</v>
      </c>
      <c r="B87" s="363">
        <v>96020</v>
      </c>
      <c r="C87" s="364">
        <v>2</v>
      </c>
      <c r="D87" s="364">
        <v>8</v>
      </c>
      <c r="E87" s="364"/>
      <c r="F87" s="364">
        <v>4</v>
      </c>
      <c r="G87" s="364"/>
      <c r="H87" s="364"/>
      <c r="I87" s="365">
        <v>14</v>
      </c>
      <c r="J87" s="378"/>
      <c r="K87" s="378"/>
      <c r="L87" s="378"/>
      <c r="M87" s="378"/>
      <c r="N87" s="378"/>
    </row>
    <row r="88" spans="1:14" ht="15.75" thickBot="1">
      <c r="A88" s="359" t="s">
        <v>404</v>
      </c>
      <c r="B88" s="363">
        <v>96103</v>
      </c>
      <c r="C88" s="364">
        <v>1</v>
      </c>
      <c r="D88" s="364">
        <v>3</v>
      </c>
      <c r="E88" s="364"/>
      <c r="F88" s="364"/>
      <c r="G88" s="364"/>
      <c r="H88" s="364"/>
      <c r="I88" s="365">
        <v>4</v>
      </c>
      <c r="J88" s="378"/>
      <c r="K88" s="378"/>
      <c r="L88" s="378"/>
      <c r="M88" s="378"/>
      <c r="N88" s="378"/>
    </row>
    <row r="89" spans="1:14" ht="15.75" thickBot="1">
      <c r="A89" s="359" t="s">
        <v>404</v>
      </c>
      <c r="B89" s="363">
        <v>96122</v>
      </c>
      <c r="C89" s="364"/>
      <c r="D89" s="364">
        <v>17</v>
      </c>
      <c r="E89" s="364"/>
      <c r="F89" s="364">
        <v>2</v>
      </c>
      <c r="G89" s="364"/>
      <c r="H89" s="364"/>
      <c r="I89" s="365">
        <v>19</v>
      </c>
      <c r="J89" s="378"/>
      <c r="K89" s="378"/>
      <c r="L89" s="378"/>
      <c r="M89" s="378"/>
      <c r="N89" s="378"/>
    </row>
    <row r="90" spans="1:14" ht="15.75" thickBot="1">
      <c r="A90" s="366" t="s">
        <v>589</v>
      </c>
      <c r="B90" s="367"/>
      <c r="C90" s="368">
        <f>SUM(C85:C89)</f>
        <v>4</v>
      </c>
      <c r="D90" s="368">
        <f>SUM(D82:D89)</f>
        <v>71</v>
      </c>
      <c r="E90" s="368"/>
      <c r="F90" s="368">
        <f>SUM(F82:F89)</f>
        <v>25</v>
      </c>
      <c r="G90" s="368">
        <v>1</v>
      </c>
      <c r="H90" s="368">
        <v>3</v>
      </c>
      <c r="I90" s="369">
        <f>SUM(I82:I89)</f>
        <v>104</v>
      </c>
      <c r="J90" s="378"/>
      <c r="K90" s="378"/>
      <c r="L90" s="378"/>
      <c r="M90" s="378"/>
      <c r="N90" s="378"/>
    </row>
  </sheetData>
  <mergeCells count="1">
    <mergeCell ref="A2:F2"/>
  </mergeCells>
  <hyperlinks>
    <hyperlink ref="A4" r:id="rId1"/>
    <hyperlink ref="A6" r:id="rId2"/>
  </hyperlinks>
  <pageMargins left="0.7" right="0.7" top="0.75" bottom="0.75" header="0.3" footer="0.3"/>
  <pageSetup scale="61" orientation="portrait" r:id="rId3"/>
  <headerFooter>
    <oddHeader>&amp;LPlumas County and Cities - 
5th Housing Element Data Package&amp;CHCD/Housing Policy&amp;R&amp;D</oddHeader>
    <oddFooter>&amp;L&amp;A&amp;C&amp;"-,Bold"HCD&amp;RPage &amp;P</oddFooter>
  </headerFooter>
  <rowBreaks count="1" manualBreakCount="1">
    <brk id="6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workbookViewId="0">
      <selection activeCell="A12" sqref="A12:H12"/>
    </sheetView>
  </sheetViews>
  <sheetFormatPr defaultRowHeight="15"/>
  <cols>
    <col min="1" max="1" width="33.7109375" customWidth="1"/>
    <col min="2" max="2" width="29.85546875" customWidth="1"/>
    <col min="3" max="3" width="25.7109375" customWidth="1"/>
  </cols>
  <sheetData>
    <row r="1" spans="1:4" s="73" customFormat="1" ht="15.75" thickBot="1">
      <c r="A1" s="51" t="s">
        <v>640</v>
      </c>
    </row>
    <row r="2" spans="1:4" ht="15.75" customHeight="1">
      <c r="A2" s="672" t="s">
        <v>504</v>
      </c>
      <c r="B2" s="673"/>
      <c r="C2" s="674"/>
    </row>
    <row r="3" spans="1:4" ht="15.75" thickBot="1">
      <c r="A3" s="675"/>
      <c r="B3" s="676"/>
      <c r="C3" s="677"/>
    </row>
    <row r="4" spans="1:4">
      <c r="A4" s="696"/>
      <c r="B4" s="697"/>
      <c r="C4" s="698"/>
    </row>
    <row r="5" spans="1:4" ht="16.5" thickBot="1">
      <c r="A5" s="675" t="s">
        <v>14</v>
      </c>
      <c r="B5" s="676"/>
      <c r="C5" s="677"/>
    </row>
    <row r="6" spans="1:4" s="103" customFormat="1" ht="15.75" thickBot="1">
      <c r="A6" s="101" t="s">
        <v>15</v>
      </c>
      <c r="B6" s="102" t="s">
        <v>16</v>
      </c>
      <c r="C6" s="102" t="s">
        <v>152</v>
      </c>
    </row>
    <row r="7" spans="1:4" s="103" customFormat="1" ht="15.75" thickBot="1">
      <c r="A7" s="101">
        <v>28</v>
      </c>
      <c r="B7" s="483" t="s">
        <v>203</v>
      </c>
      <c r="C7" s="102">
        <v>863</v>
      </c>
    </row>
    <row r="8" spans="1:4" s="73" customFormat="1" ht="24" customHeight="1" thickBot="1">
      <c r="A8" s="701" t="s">
        <v>18</v>
      </c>
      <c r="B8" s="702"/>
      <c r="C8" s="702"/>
      <c r="D8" s="703"/>
    </row>
    <row r="10" spans="1:4">
      <c r="A10" s="482"/>
    </row>
    <row r="11" spans="1:4" ht="15.75" thickBot="1">
      <c r="A11" s="51" t="s">
        <v>641</v>
      </c>
    </row>
    <row r="12" spans="1:4">
      <c r="A12" s="672" t="s">
        <v>505</v>
      </c>
      <c r="B12" s="673"/>
      <c r="C12" s="673"/>
      <c r="D12" s="674"/>
    </row>
    <row r="13" spans="1:4" ht="15.75" thickBot="1">
      <c r="A13" s="675"/>
      <c r="B13" s="676"/>
      <c r="C13" s="676"/>
      <c r="D13" s="677"/>
    </row>
    <row r="14" spans="1:4">
      <c r="A14" s="704"/>
      <c r="B14" s="705"/>
      <c r="C14" s="705"/>
      <c r="D14" s="706"/>
    </row>
    <row r="15" spans="1:4" ht="16.5" thickBot="1">
      <c r="A15" s="707" t="s">
        <v>192</v>
      </c>
      <c r="B15" s="708"/>
      <c r="C15" s="708"/>
      <c r="D15" s="709"/>
    </row>
    <row r="16" spans="1:4" ht="16.5" thickBot="1">
      <c r="A16" s="159"/>
      <c r="B16" s="699" t="s">
        <v>15</v>
      </c>
      <c r="C16" s="700"/>
      <c r="D16" s="159">
        <v>13</v>
      </c>
    </row>
    <row r="17" spans="1:4" ht="16.5" thickBot="1">
      <c r="A17" s="159"/>
      <c r="B17" s="699" t="s">
        <v>16</v>
      </c>
      <c r="C17" s="700"/>
      <c r="D17" s="484" t="s">
        <v>203</v>
      </c>
    </row>
    <row r="18" spans="1:4" ht="16.5" thickBot="1">
      <c r="A18" s="159"/>
      <c r="B18" s="710" t="s">
        <v>17</v>
      </c>
      <c r="C18" s="711"/>
      <c r="D18" s="159"/>
    </row>
    <row r="19" spans="1:4" ht="16.5" thickBot="1">
      <c r="A19" s="8"/>
      <c r="B19" s="1"/>
      <c r="C19" s="1" t="s">
        <v>15</v>
      </c>
      <c r="D19" s="160" t="s">
        <v>203</v>
      </c>
    </row>
    <row r="20" spans="1:4" ht="16.5" thickBot="1">
      <c r="A20" s="8"/>
      <c r="B20" s="1"/>
      <c r="C20" s="1" t="s">
        <v>16</v>
      </c>
      <c r="D20" s="160" t="s">
        <v>203</v>
      </c>
    </row>
    <row r="21" spans="1:4">
      <c r="A21" s="704"/>
      <c r="B21" s="705"/>
      <c r="C21" s="705"/>
      <c r="D21" s="706"/>
    </row>
    <row r="22" spans="1:4" ht="16.5" thickBot="1">
      <c r="A22" s="707" t="s">
        <v>193</v>
      </c>
      <c r="B22" s="708"/>
      <c r="C22" s="708"/>
      <c r="D22" s="709"/>
    </row>
    <row r="23" spans="1:4" ht="16.5" thickBot="1">
      <c r="A23" s="8"/>
      <c r="B23" s="699" t="s">
        <v>15</v>
      </c>
      <c r="C23" s="700"/>
      <c r="D23" s="160">
        <v>23</v>
      </c>
    </row>
    <row r="24" spans="1:4" ht="16.5" thickBot="1">
      <c r="A24" s="8"/>
      <c r="B24" s="699" t="s">
        <v>16</v>
      </c>
      <c r="C24" s="700"/>
      <c r="D24" s="485" t="s">
        <v>203</v>
      </c>
    </row>
    <row r="25" spans="1:4" ht="33.75" customHeight="1" thickBot="1">
      <c r="A25" s="701" t="s">
        <v>639</v>
      </c>
      <c r="B25" s="702"/>
      <c r="C25" s="702"/>
      <c r="D25" s="703"/>
    </row>
    <row r="27" spans="1:4">
      <c r="A27" t="s">
        <v>179</v>
      </c>
      <c r="B27" s="72" t="s">
        <v>178</v>
      </c>
    </row>
  </sheetData>
  <mergeCells count="15">
    <mergeCell ref="A2:C3"/>
    <mergeCell ref="A4:C4"/>
    <mergeCell ref="A5:C5"/>
    <mergeCell ref="B24:C24"/>
    <mergeCell ref="A25:D25"/>
    <mergeCell ref="A12:D13"/>
    <mergeCell ref="A14:D14"/>
    <mergeCell ref="A15:D15"/>
    <mergeCell ref="B17:C17"/>
    <mergeCell ref="B18:C18"/>
    <mergeCell ref="A21:D21"/>
    <mergeCell ref="A22:D22"/>
    <mergeCell ref="B23:C23"/>
    <mergeCell ref="B16:C16"/>
    <mergeCell ref="A8:D8"/>
  </mergeCells>
  <hyperlinks>
    <hyperlink ref="B27" r:id="rId1"/>
  </hyperlinks>
  <pageMargins left="0.7" right="0.7" top="0.75" bottom="0.75" header="0.3" footer="0.3"/>
  <pageSetup scale="61" orientation="portrait" r:id="rId2"/>
  <headerFooter>
    <oddHeader>&amp;LPlumas County and Cities - 
5th Housing Element Data Package&amp;CHCD/Housing Policy&amp;R&amp;D</oddHeader>
    <oddFooter>&amp;L&amp;A&amp;C&amp;"-,Bold"HCD&amp;RPage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Population</vt:lpstr>
      <vt:lpstr>Employment</vt:lpstr>
      <vt:lpstr>Overcrowding</vt:lpstr>
      <vt:lpstr>Overpayment</vt:lpstr>
      <vt:lpstr>Households</vt:lpstr>
      <vt:lpstr>Housing Stock</vt:lpstr>
      <vt:lpstr>Disability</vt:lpstr>
      <vt:lpstr>Disability_SB812</vt:lpstr>
      <vt:lpstr>Farm Workers</vt:lpstr>
      <vt:lpstr>Homeless</vt:lpstr>
      <vt:lpstr> Assisted Units</vt:lpstr>
      <vt:lpstr>Projected Needs</vt:lpstr>
      <vt:lpstr>Sheet1</vt:lpstr>
      <vt:lpstr>Disability (3)</vt:lpstr>
      <vt:lpstr>' Assisted Units'!Print_Area</vt:lpstr>
      <vt:lpstr>Disability!Print_Area</vt:lpstr>
      <vt:lpstr>'Disability (3)'!Print_Area</vt:lpstr>
      <vt:lpstr>Disability_SB812!Print_Area</vt:lpstr>
      <vt:lpstr>Employment!Print_Area</vt:lpstr>
      <vt:lpstr>'Farm Workers'!Print_Area</vt:lpstr>
      <vt:lpstr>Homeless!Print_Area</vt:lpstr>
      <vt:lpstr>Households!Print_Area</vt:lpstr>
      <vt:lpstr>Overpayment!Print_Area</vt:lpstr>
      <vt:lpstr>Population!Print_Area</vt:lpstr>
      <vt:lpstr>' Assisted Units'!Print_Titles</vt:lpstr>
      <vt:lpstr>Disability!Print_Titles</vt:lpstr>
      <vt:lpstr>'Disability (3)'!Print_Titles</vt:lpstr>
      <vt:lpstr>Disability_SB812!Print_Titles</vt:lpstr>
      <vt:lpstr>Households!Print_Titles</vt:lpstr>
      <vt:lpstr>Overpayment!Print_Titles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2013-12-24T01:30:10Z</dcterms:modified>
</cp:coreProperties>
</file>