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hcd.sharepoint.com/sites/HCD-Hub/DSFA Division/Programs/3. A2O/ACCELERATOR/1 PDI/Tier 2/Implementation/4 Awards &amp; Leg Letters/"/>
    </mc:Choice>
  </mc:AlternateContent>
  <xr:revisionPtr revIDLastSave="95" documentId="8_{16D69837-F930-427A-A16A-02C61119A7B0}" xr6:coauthVersionLast="47" xr6:coauthVersionMax="47" xr10:uidLastSave="{48BBB10A-70DB-4FED-B1C7-F7771F655C29}"/>
  <bookViews>
    <workbookView xWindow="-28920" yWindow="-120" windowWidth="29040" windowHeight="15840" xr2:uid="{05196B30-C1FA-47D4-B94A-422F7592EEB9}"/>
  </bookViews>
  <sheets>
    <sheet name="Acc Tier 2 Applications Awards" sheetId="2" r:id="rId1"/>
  </sheets>
  <definedNames>
    <definedName name="_xlnm._FilterDatabase" localSheetId="0" hidden="1">'Acc Tier 2 Applications Awards'!$A$2:$AJ$2</definedName>
    <definedName name="George3" hidden="1">{"Project Summary",#N/A,FALSE,"Project Summary";"Rent Summary",#N/A,FALSE,"Rent Summary";"Operating Budget Detail",#N/A,FALSE,"Operations";"Operating Budget Summary",#N/A,FALSE,"Operations";"Sources and Uses",#N/A,FALSE,"Sources &amp; Uses";"Cash Flow",#N/A,FALSE,"Cash Flow"}</definedName>
    <definedName name="George4" hidden="1">{"Cash Flow",#N/A,FALSE,"Cash Flow"}</definedName>
    <definedName name="_xlnm.Print_Area" localSheetId="0">'Acc Tier 2 Applications Awards'!$A$1:$AJ$32</definedName>
    <definedName name="_xlnm.Print_Titles" localSheetId="0">'Acc Tier 2 Applications Awards'!$1:$2</definedName>
    <definedName name="VHHPdata">#REF!</definedName>
    <definedName name="wrn.Board._.Commitment._.Package." hidden="1">{"Project Summary",#N/A,FALSE,"Project Summary";"Rent Summary",#N/A,FALSE,"Rent Summary";"Operating Budget Detail",#N/A,FALSE,"Operations";"Operating Budget Summary",#N/A,FALSE,"Operations";"Sources and Uses",#N/A,FALSE,"Sources &amp; Uses";"Cash Flow",#N/A,FALSE,"Cash Flow"}</definedName>
    <definedName name="wrn.Board._.Commitment._.Package._1" hidden="1">{"Project Summary",#N/A,FALSE,"Project Summary";"Rent Summary",#N/A,FALSE,"Rent Summary";"Operating Budget Detail",#N/A,FALSE,"Operations";"Operating Budget Summary",#N/A,FALSE,"Operations";"Sources and Uses",#N/A,FALSE,"Sources &amp; Uses";"Cash Flow",#N/A,FALSE,"Cash Flow"}</definedName>
    <definedName name="wrn.Cash._.Flow." hidden="1">{"Cash Flow",#N/A,FALSE,"Cash Flow"}</definedName>
    <definedName name="wrn.Cash._.Flow._1" hidden="1">{"Cash Flow",#N/A,FALSE,"Cash Flow"}</definedName>
    <definedName name="wrn.Construction._.Draws." hidden="1">{"Construction Draws",#N/A,FALSE,"Hard Cost Breakdown";"Hard Cost Disbursement Summary",#N/A,FALSE,"Hard Cost Breakdown"}</definedName>
    <definedName name="wrn.Construction._.Draws._1" hidden="1">{"Construction Draws",#N/A,FALSE,"Hard Cost Breakdown";"Hard Cost Disbursement Summary",#N/A,FALSE,"Hard Cost Breakdown"}</definedName>
    <definedName name="wrn.Construction._.Sources._.and._.Uses." hidden="1">{"Sources and Uses - Construction",#N/A,FALSE,"Construction S &amp; U"}</definedName>
    <definedName name="wrn.Construction._.Sources._.and._.Uses._1" hidden="1">{"Sources and Uses - Construction",#N/A,FALSE,"Construction S &amp; U"}</definedName>
    <definedName name="wrn.Exhibit._.D._.to._.Constr.._.Loan._.Agmt." hidden="1">{"Construction Sources &amp; Uses Ex. D",#N/A,FALSE,"Construction S &amp; U"}</definedName>
    <definedName name="wrn.Exhibit._.D._.to._.Constr.._.Loan._.Agmt._1" hidden="1">{"Construction Sources &amp; Uses Ex. D",#N/A,FALSE,"Construction S &amp; U"}</definedName>
    <definedName name="wrn.Input._.Information." hidden="1">{"Input Pages 1 and 2",#N/A,FALSE,"Input";"Input Pages 3 and 4",#N/A,FALSE,"Input"}</definedName>
    <definedName name="wrn.Input._.Information._1" hidden="1">{"Input Pages 1 and 2",#N/A,FALSE,"Input";"Input Pages 3 and 4",#N/A,FALSE,"Input"}</definedName>
    <definedName name="wrn.Operating._.Budget." hidden="1">{"Operating Budget Detail",#N/A,FALSE,"Operations"}</definedName>
    <definedName name="wrn.Operating._.Budget._1" hidden="1">{"Operating Budget Detail",#N/A,FALSE,"Operations"}</definedName>
    <definedName name="wrn.Perm._.Sources._.and._.Uses." hidden="1">{"Sources and Uses with Eligible Basis",#N/A,FALSE,"Sources &amp; Uses";"Disbursement Schedule",#N/A,FALSE,"Sources &amp; Uses"}</definedName>
    <definedName name="wrn.Perm._.Sources._.and._.Uses._1" hidden="1">{"Sources and Uses with Eligible Basis",#N/A,FALSE,"Sources &amp; Uses";"Disbursement Schedule",#N/A,FALSE,"Sources &amp; Uses"}</definedName>
    <definedName name="wrn.Rent._.Calcs." hidden="1">{"Rent Calcs - all rents and two subsidies",#N/A,FALSE,"Rent Calcs";"Income Limits and Maximum Rents",#N/A,FALSE,"Rent Calcs"}</definedName>
    <definedName name="wrn.Rent._.Calcs._1" hidden="1">{"Rent Calcs - all rents and two subsidies",#N/A,FALSE,"Rent Calcs";"Income Limits and Maximum Rents",#N/A,FALSE,"Rent Calcs"}</definedName>
    <definedName name="wrn.Rent._.Summary." hidden="1">{"Rent Summary",#N/A,FALSE,"Rent Summary";"Regulated Units by Agency",#N/A,FALSE,"Rent Calcs";"Rent Calcs - all rents and two subsidies",#N/A,FALSE,"Rent Calcs";"Rent Calcs - CalHFA and TCAC",#N/A,FALSE,"Rent Calcs";"Rent Calcs - HUD Income Limits and Rents",#N/A,FALSE,"Rent Calcs"}</definedName>
    <definedName name="wrn.Rent._.Summary._1" hidden="1">{"Rent Summary",#N/A,FALSE,"Rent Summary";"Regulated Units by Agency",#N/A,FALSE,"Rent Calcs";"Rent Calcs - all rents and two subsidies",#N/A,FALSE,"Rent Calcs";"Rent Calcs - CalHFA and TCAC",#N/A,FALSE,"Rent Calcs";"Rent Calcs - HUD Income Limits and Rents",#N/A,FALSE,"Rent Calcs"}</definedName>
    <definedName name="wrn.Sources._.and._.Uses." hidden="1">{"Sources and Uses",#N/A,FALSE,"Sources &amp; Uses";"Construction Sources &amp; Uses Ex. D",#N/A,FALSE,"Sources &amp; Uses"}</definedName>
    <definedName name="wrn.Sources._.and._.Uses._1" hidden="1">{"Sources and Uses",#N/A,FALSE,"Sources &amp; Uses";"Construction Sources &amp; Uses Ex. D",#N/A,FALSE,"Sources &amp; Uses"}</definedName>
    <definedName name="wrn.Subsidy._.Costs._.to._.CalHFA." hidden="1">{"Subsidy",#N/A,FALSE,"Subisdy"}</definedName>
    <definedName name="wrn.Subsidy._.Costs._.to._.CalHFA._1" hidden="1">{"Subsidy",#N/A,FALSE,"Subisdy"}</definedName>
    <definedName name="wrn.TEFRA._.INFO." hidden="1">{"TEFRA INFO",#N/A,FALSE,"Input"}</definedName>
    <definedName name="wrn.TEFRA._.INFO._1" hidden="1">{"TEFRA INFO",#N/A,FALSE,"Input"}</definedName>
    <definedName name="wrn.Underwriting._.View." hidden="1">{"Project Summary",#N/A,FALSE,"Project Summary";"Rent Summary",#N/A,FALSE,"Rent Summary";"Regulated Units by Agency",#N/A,FALSE,"Rent Calcs";"Rent Calcs - all rents and two subsidies",#N/A,FALSE,"Rent Calcs";"Rent Calcs - CalHFA and TCAC",#N/A,FALSE,"Rent Calcs";"Sources and Uses with Eligible Basis",#N/A,FALSE,"Sources &amp; Uses";"Construction Sources &amp; Uses Ex. D",#N/A,FALSE,"Construction S &amp; U";"Operating Budget Detail",#N/A,FALSE,"Operations";"Cash Flow",#N/A,FALSE,"Cash Flow";"Input Pages 1 and 2",#N/A,FALSE,"Input";"Input Pages 3 and 4",#N/A,FALSE,"Input";"Bridge Loan",#N/A,FALSE,"Bridge Loan"}</definedName>
    <definedName name="wrn.Underwriting._.View._1" hidden="1">{"Project Summary",#N/A,FALSE,"Project Summary";"Rent Summary",#N/A,FALSE,"Rent Summary";"Regulated Units by Agency",#N/A,FALSE,"Rent Calcs";"Rent Calcs - all rents and two subsidies",#N/A,FALSE,"Rent Calcs";"Rent Calcs - CalHFA and TCAC",#N/A,FALSE,"Rent Calcs";"Sources and Uses with Eligible Basis",#N/A,FALSE,"Sources &amp; Uses";"Construction Sources &amp; Uses Ex. D",#N/A,FALSE,"Construction S &amp; U";"Operating Budget Detail",#N/A,FALSE,"Operations";"Cash Flow",#N/A,FALSE,"Cash Flow";"Input Pages 1 and 2",#N/A,FALSE,"Input";"Input Pages 3 and 4",#N/A,FALSE,"Input";"Bridge Loan",#N/A,FALSE,"Bridge Loan"}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3" i="2" l="1"/>
  <c r="O62" i="2"/>
  <c r="O35" i="2"/>
  <c r="O11" i="2"/>
  <c r="O22" i="2"/>
  <c r="O58" i="2"/>
  <c r="X9" i="2" l="1"/>
  <c r="W9" i="2"/>
  <c r="X20" i="2"/>
  <c r="W20" i="2"/>
  <c r="X31" i="2"/>
  <c r="W31" i="2"/>
  <c r="W61" i="2"/>
  <c r="W58" i="2"/>
  <c r="X58" i="2"/>
  <c r="O31" i="2"/>
  <c r="O9" i="2"/>
  <c r="X61" i="2" l="1"/>
  <c r="S67" i="2"/>
  <c r="O23" i="2"/>
  <c r="O67" i="2"/>
  <c r="O36" i="2" l="1"/>
  <c r="O68" i="2"/>
  <c r="O69" i="2" s="1"/>
  <c r="O12" i="2"/>
  <c r="O60" i="2" s="1"/>
  <c r="S68" i="2"/>
  <c r="S69" i="2" s="1"/>
  <c r="AF30" i="2" l="1"/>
  <c r="AG30" i="2" s="1"/>
  <c r="AF8" i="2"/>
  <c r="AG8" i="2" s="1"/>
  <c r="AF43" i="2"/>
  <c r="AG43" i="2" s="1"/>
  <c r="M58" i="2"/>
  <c r="N33" i="2"/>
  <c r="O33" i="2"/>
  <c r="P33" i="2"/>
  <c r="Q33" i="2"/>
  <c r="R33" i="2"/>
  <c r="S33" i="2"/>
  <c r="T33" i="2"/>
  <c r="U33" i="2"/>
  <c r="V33" i="2"/>
  <c r="W33" i="2"/>
  <c r="X33" i="2"/>
  <c r="O20" i="2"/>
  <c r="AF27" i="2"/>
  <c r="AG27" i="2" s="1"/>
  <c r="AF28" i="2"/>
  <c r="AG28" i="2" s="1"/>
  <c r="AF29" i="2"/>
  <c r="AG29" i="2" s="1"/>
  <c r="AF26" i="2"/>
  <c r="AG26" i="2" s="1"/>
  <c r="AF16" i="2"/>
  <c r="AG16" i="2" s="1"/>
  <c r="AF17" i="2"/>
  <c r="AG17" i="2" s="1"/>
  <c r="AF18" i="2"/>
  <c r="AG18" i="2" s="1"/>
  <c r="AF19" i="2"/>
  <c r="AG19" i="2" s="1"/>
  <c r="AF15" i="2"/>
  <c r="AG15" i="2" s="1"/>
  <c r="AF40" i="2"/>
  <c r="AG40" i="2" s="1"/>
  <c r="AF41" i="2"/>
  <c r="AG41" i="2" s="1"/>
  <c r="AF42" i="2"/>
  <c r="AG42" i="2" s="1"/>
  <c r="AF44" i="2"/>
  <c r="AG44" i="2" s="1"/>
  <c r="AF45" i="2"/>
  <c r="AG45" i="2" s="1"/>
  <c r="AF46" i="2"/>
  <c r="AG46" i="2" s="1"/>
  <c r="AF47" i="2"/>
  <c r="AG47" i="2" s="1"/>
  <c r="AF48" i="2"/>
  <c r="AG48" i="2" s="1"/>
  <c r="AF49" i="2"/>
  <c r="AG49" i="2" s="1"/>
  <c r="AF50" i="2"/>
  <c r="AG50" i="2" s="1"/>
  <c r="AF51" i="2"/>
  <c r="AG51" i="2" s="1"/>
  <c r="AF52" i="2"/>
  <c r="AG52" i="2" s="1"/>
  <c r="AF53" i="2"/>
  <c r="AG53" i="2" s="1"/>
  <c r="AF54" i="2"/>
  <c r="AG54" i="2" s="1"/>
  <c r="AF55" i="2"/>
  <c r="AG55" i="2" s="1"/>
  <c r="AF56" i="2"/>
  <c r="AG56" i="2" s="1"/>
  <c r="AF57" i="2"/>
  <c r="AG57" i="2" s="1"/>
  <c r="AF39" i="2"/>
  <c r="AG39" i="2" s="1"/>
  <c r="AF4" i="2"/>
  <c r="AG4" i="2" s="1"/>
  <c r="AF5" i="2"/>
  <c r="AG5" i="2" s="1"/>
  <c r="AF6" i="2"/>
  <c r="AG6" i="2" s="1"/>
  <c r="AF7" i="2"/>
  <c r="AG7" i="2" s="1"/>
  <c r="AF3" i="2"/>
  <c r="AG3" i="2" s="1"/>
  <c r="N34" i="2" l="1"/>
  <c r="AE49" i="2"/>
  <c r="AH49" i="2" s="1"/>
  <c r="AE40" i="2"/>
  <c r="AH40" i="2" s="1"/>
  <c r="AJ40" i="2" s="1"/>
  <c r="AE27" i="2" l="1"/>
  <c r="AH27" i="2" s="1"/>
  <c r="AJ27" i="2" s="1"/>
  <c r="AE28" i="2"/>
  <c r="AH28" i="2" s="1"/>
  <c r="AJ28" i="2" s="1"/>
  <c r="AE30" i="2"/>
  <c r="AH30" i="2" s="1"/>
  <c r="AJ30" i="2" s="1"/>
  <c r="AE29" i="2"/>
  <c r="AH29" i="2" s="1"/>
  <c r="AJ29" i="2" s="1"/>
  <c r="AE26" i="2"/>
  <c r="AH26" i="2" s="1"/>
  <c r="AJ26" i="2" s="1"/>
  <c r="AE16" i="2"/>
  <c r="AH16" i="2" s="1"/>
  <c r="AJ16" i="2" s="1"/>
  <c r="AE15" i="2"/>
  <c r="AH15" i="2" s="1"/>
  <c r="AJ15" i="2" s="1"/>
  <c r="AE17" i="2"/>
  <c r="AH17" i="2" s="1"/>
  <c r="AJ17" i="2" s="1"/>
  <c r="AE19" i="2"/>
  <c r="AH19" i="2" s="1"/>
  <c r="AJ19" i="2" s="1"/>
  <c r="AE18" i="2"/>
  <c r="AH18" i="2" s="1"/>
  <c r="AJ18" i="2" s="1"/>
  <c r="AE54" i="2"/>
  <c r="AH54" i="2" s="1"/>
  <c r="AE57" i="2"/>
  <c r="AE56" i="2"/>
  <c r="AE41" i="2"/>
  <c r="AH41" i="2" s="1"/>
  <c r="AE47" i="2"/>
  <c r="AH47" i="2" s="1"/>
  <c r="AE39" i="2"/>
  <c r="AE48" i="2"/>
  <c r="AH48" i="2" s="1"/>
  <c r="AE51" i="2"/>
  <c r="AH51" i="2" s="1"/>
  <c r="AE46" i="2"/>
  <c r="AE50" i="2"/>
  <c r="AH50" i="2" s="1"/>
  <c r="AE44" i="2"/>
  <c r="AH44" i="2" s="1"/>
  <c r="AE53" i="2"/>
  <c r="AH53" i="2" s="1"/>
  <c r="AE55" i="2"/>
  <c r="AE52" i="2"/>
  <c r="AH52" i="2" s="1"/>
  <c r="AE45" i="2"/>
  <c r="AH45" i="2" s="1"/>
  <c r="AE43" i="2"/>
  <c r="AH43" i="2" s="1"/>
  <c r="AH39" i="2" l="1"/>
  <c r="AJ39" i="2" s="1"/>
  <c r="AJ44" i="2"/>
  <c r="AH56" i="2"/>
  <c r="AJ56" i="2" s="1"/>
  <c r="AJ43" i="2"/>
  <c r="AE42" i="2"/>
  <c r="AE3" i="2"/>
  <c r="AE5" i="2"/>
  <c r="AE8" i="2"/>
  <c r="AE7" i="2"/>
  <c r="AE6" i="2"/>
  <c r="AE4" i="2"/>
  <c r="AH42" i="2" l="1"/>
  <c r="AJ42" i="2" s="1"/>
  <c r="AH55" i="2"/>
  <c r="AJ55" i="2" s="1"/>
  <c r="AJ47" i="2"/>
  <c r="AJ54" i="2"/>
  <c r="AJ45" i="2"/>
  <c r="AJ49" i="2"/>
  <c r="AJ53" i="2"/>
  <c r="AJ48" i="2"/>
  <c r="AJ51" i="2"/>
  <c r="AJ52" i="2"/>
  <c r="AJ41" i="2"/>
  <c r="AH57" i="2"/>
  <c r="AJ57" i="2" s="1"/>
  <c r="AJ50" i="2"/>
  <c r="AH46" i="2"/>
  <c r="AJ46" i="2" s="1"/>
  <c r="AH7" i="2"/>
  <c r="AJ7" i="2" s="1"/>
  <c r="AH5" i="2"/>
  <c r="AJ5" i="2" s="1"/>
  <c r="AH8" i="2"/>
  <c r="AJ8" i="2" s="1"/>
  <c r="AH6" i="2"/>
  <c r="AJ6" i="2" s="1"/>
  <c r="AH4" i="2"/>
  <c r="AJ4" i="2" s="1"/>
  <c r="AH3" i="2"/>
  <c r="AJ3" i="2" s="1"/>
</calcChain>
</file>

<file path=xl/sharedStrings.xml><?xml version="1.0" encoding="utf-8"?>
<sst xmlns="http://schemas.openxmlformats.org/spreadsheetml/2006/main" count="360" uniqueCount="178">
  <si>
    <t>App Number</t>
  </si>
  <si>
    <t xml:space="preserve">Submission ID # </t>
  </si>
  <si>
    <t>Project Name</t>
  </si>
  <si>
    <t>CDLAC Award Recommendation Rd 1 2022?</t>
  </si>
  <si>
    <t>Project County</t>
  </si>
  <si>
    <t>Applicant #1</t>
  </si>
  <si>
    <t>Applicant #2</t>
  </si>
  <si>
    <t>QIA/QIP</t>
  </si>
  <si>
    <t>Total Development Cost</t>
  </si>
  <si>
    <t xml:space="preserve"> ACC Recommended Award</t>
  </si>
  <si>
    <t>Tax Credits 4%/9%</t>
  </si>
  <si>
    <t>Tax Credit Total Amount</t>
  </si>
  <si>
    <t>Total Restricted Units</t>
  </si>
  <si>
    <t xml:space="preserve">Total Units </t>
  </si>
  <si>
    <t>HCD Prog 1</t>
  </si>
  <si>
    <t>Prog 1 Amount</t>
  </si>
  <si>
    <t>HCD Prog 2</t>
  </si>
  <si>
    <t>Prog 2 Amount</t>
  </si>
  <si>
    <t>HCD Prog 3</t>
  </si>
  <si>
    <t>Prog 3 Amount</t>
  </si>
  <si>
    <t>Acc Request/Unit</t>
  </si>
  <si>
    <t>TOTAL HCD Subsidy If Awarded (Incl. Acc.)</t>
  </si>
  <si>
    <t>TOTAL HCD Subsidy Per Unit</t>
  </si>
  <si>
    <t>Efficient Use of Funds Score</t>
  </si>
  <si>
    <t>Self-Score (Not Incl. Efficiency Score)</t>
  </si>
  <si>
    <t>TOTAL Self-Score</t>
  </si>
  <si>
    <t>N/A</t>
  </si>
  <si>
    <t>Coastal Region</t>
  </si>
  <si>
    <t>Ventura</t>
  </si>
  <si>
    <t>Cypress Place at Garden City (Phase I )</t>
  </si>
  <si>
    <t>People's Self-Help Housing Corporation</t>
  </si>
  <si>
    <t>FWHG - Rd 2</t>
  </si>
  <si>
    <t>Lightfighter Village</t>
  </si>
  <si>
    <t>Monterey</t>
  </si>
  <si>
    <t>EAH Inc.</t>
  </si>
  <si>
    <t>Veterans Transition Center of California</t>
  </si>
  <si>
    <t>NPLH R2</t>
  </si>
  <si>
    <t>VHHP R6</t>
  </si>
  <si>
    <t>Etting Road</t>
  </si>
  <si>
    <t>Cabrillo Economic Development Corporation</t>
  </si>
  <si>
    <t>FWHG Rd 2</t>
  </si>
  <si>
    <t>Jessie Street Apartments</t>
  </si>
  <si>
    <t>Santa Cruz</t>
  </si>
  <si>
    <t xml:space="preserve">Mid-Peninsula The Farm, Inc. </t>
  </si>
  <si>
    <t>EAH Housing (EAH Inc.)</t>
  </si>
  <si>
    <t>FWHG - Rd 1</t>
  </si>
  <si>
    <t>Greenfield Commons II</t>
  </si>
  <si>
    <t>Total Available</t>
  </si>
  <si>
    <t>HCD Loan Commitment</t>
  </si>
  <si>
    <t>CDLAC Region (For Efficiency Score Calculation)</t>
  </si>
  <si>
    <t>Hunters View Phase III</t>
  </si>
  <si>
    <t>San Francisco</t>
  </si>
  <si>
    <t>Hunters View Associates, LP</t>
  </si>
  <si>
    <t>San Francisco Mayor's Office of Housing</t>
  </si>
  <si>
    <t>Bay Area</t>
  </si>
  <si>
    <t>IIG (Prop 1C)</t>
  </si>
  <si>
    <t>4200 Geary</t>
  </si>
  <si>
    <t>Tenderloin Neighborhood Development Corporation</t>
  </si>
  <si>
    <t>MHP Rd 4</t>
  </si>
  <si>
    <t>Friendship Senior Housing</t>
  </si>
  <si>
    <t>Alameda</t>
  </si>
  <si>
    <t>Community Housing Development Corporation of North Richmond</t>
  </si>
  <si>
    <t>Friendship Community Development Corporation</t>
  </si>
  <si>
    <t>NPLH R3</t>
  </si>
  <si>
    <t>3301 Kerner</t>
  </si>
  <si>
    <t>Marin</t>
  </si>
  <si>
    <t>Eden Housing, Inc.</t>
  </si>
  <si>
    <t xml:space="preserve">Marin County </t>
  </si>
  <si>
    <t>Northern</t>
  </si>
  <si>
    <t>The Phoenix</t>
  </si>
  <si>
    <t>East Bay Asian Local Development Corporation</t>
  </si>
  <si>
    <t>Allied Housing Inc</t>
  </si>
  <si>
    <t>HHC Art I R1</t>
  </si>
  <si>
    <t>HHC RD 2</t>
  </si>
  <si>
    <t>Petaluma River Place</t>
  </si>
  <si>
    <t>Sonoma</t>
  </si>
  <si>
    <t>Burbank Housing Development Corporation</t>
  </si>
  <si>
    <t xml:space="preserve">FWHG </t>
  </si>
  <si>
    <t>CDBG-DR 2017</t>
  </si>
  <si>
    <t>The Kelsey Civic Center</t>
  </si>
  <si>
    <t>Mercy Housing California</t>
  </si>
  <si>
    <t>The Kelsey</t>
  </si>
  <si>
    <t>AHSC R6</t>
  </si>
  <si>
    <t>Middletown Apartments</t>
  </si>
  <si>
    <t>El Dorado</t>
  </si>
  <si>
    <t>Pacific Southwest Community Development Corporation</t>
  </si>
  <si>
    <t>MHP Rd 2</t>
  </si>
  <si>
    <t>IIG 2019 - Sm</t>
  </si>
  <si>
    <t>PLHA-C R1</t>
  </si>
  <si>
    <t>Hayward Senior Commons</t>
  </si>
  <si>
    <t>CCH Development Corporation</t>
  </si>
  <si>
    <t>TOD R4</t>
  </si>
  <si>
    <t>Mallard Apartments</t>
  </si>
  <si>
    <t>Madrone Terrace, L.P.</t>
  </si>
  <si>
    <t>NPLH, AHSC</t>
  </si>
  <si>
    <t>Resources for Community Development</t>
  </si>
  <si>
    <t xml:space="preserve">IIG 2019 - Lg </t>
  </si>
  <si>
    <t>AHSC R5</t>
  </si>
  <si>
    <t>Nellie Hannon Gateway</t>
  </si>
  <si>
    <t>Middlefield Junction</t>
  </si>
  <si>
    <t>AHSC</t>
  </si>
  <si>
    <t>San Mateo</t>
  </si>
  <si>
    <t>HHC Art II</t>
  </si>
  <si>
    <t>HHC Addl'</t>
  </si>
  <si>
    <t>Sunnydale HOPE SF Block 3B</t>
  </si>
  <si>
    <t>IIG Grant Only</t>
  </si>
  <si>
    <t>City and County of San Francisco</t>
  </si>
  <si>
    <t>Satellite Affordable Housing Associates</t>
  </si>
  <si>
    <t>Pimentel Place (fka Matsya Villa)</t>
  </si>
  <si>
    <t>City of Hayward</t>
  </si>
  <si>
    <t>MHP Rd 3</t>
  </si>
  <si>
    <t>811 San Pablo</t>
  </si>
  <si>
    <t>Contra Costa</t>
  </si>
  <si>
    <t xml:space="preserve">Sugar Pine Village Phase 2A </t>
  </si>
  <si>
    <t>The Related Companies of California, LLC</t>
  </si>
  <si>
    <t xml:space="preserve">St. Joseph Community Land Trust </t>
  </si>
  <si>
    <t>MidPen Housing Corporation</t>
  </si>
  <si>
    <t>Burbank Avenue Apartments</t>
  </si>
  <si>
    <t>Burbank  Housing Development Corporation</t>
  </si>
  <si>
    <t>CDBG-DR</t>
  </si>
  <si>
    <t>Liberty Lane</t>
  </si>
  <si>
    <t>San Bernardino</t>
  </si>
  <si>
    <t xml:space="preserve">A Community of Friends </t>
  </si>
  <si>
    <t>Crossroads Village</t>
  </si>
  <si>
    <t>Fresno</t>
  </si>
  <si>
    <t>UP Holdings California LLC</t>
  </si>
  <si>
    <t>County of Fresno</t>
  </si>
  <si>
    <t>Renaissance at Baker</t>
  </si>
  <si>
    <t>Kern</t>
  </si>
  <si>
    <t>Housing Authority of the County of Kern</t>
  </si>
  <si>
    <t>Vista Del Monte Affordable Housing, Inc.</t>
  </si>
  <si>
    <t>Riverside</t>
  </si>
  <si>
    <t>Aloe Palm Canyon</t>
  </si>
  <si>
    <t>West Hollywood Community Housing Corporation</t>
  </si>
  <si>
    <t>Sunset Rose Senior Apartments</t>
  </si>
  <si>
    <t>Imperial</t>
  </si>
  <si>
    <t>Pacific West Communities, Inc.</t>
  </si>
  <si>
    <t>HOME 2019 (SR)</t>
  </si>
  <si>
    <t>Total Request - Inland</t>
  </si>
  <si>
    <t xml:space="preserve">600 San Pedro </t>
  </si>
  <si>
    <t>Los Angeles</t>
  </si>
  <si>
    <t>Weingart Center Assocation</t>
  </si>
  <si>
    <t>IIG R7</t>
  </si>
  <si>
    <t>600 San Pedro 2</t>
  </si>
  <si>
    <t>Hollywood Community Housing Corporation</t>
  </si>
  <si>
    <t>Crocker Umeya Apartments</t>
  </si>
  <si>
    <t>LTSC Community Development Corporation</t>
  </si>
  <si>
    <t>HHC</t>
  </si>
  <si>
    <t>Walnut Park Apartments</t>
  </si>
  <si>
    <t>East End Village</t>
  </si>
  <si>
    <t>Vista Del Monte Affordable Housing Inc.</t>
  </si>
  <si>
    <t>Cesar Chavez Foundation</t>
  </si>
  <si>
    <t>Total Request - LA</t>
  </si>
  <si>
    <t>TOTALS</t>
  </si>
  <si>
    <t>Total Awarded</t>
  </si>
  <si>
    <t>Roll-over Funds</t>
  </si>
  <si>
    <t>Legend</t>
  </si>
  <si>
    <t>Total Funds Available FY 21/22</t>
  </si>
  <si>
    <t>FY 22/23 Funding Augmentation</t>
  </si>
  <si>
    <t>Total Available Tier 2</t>
  </si>
  <si>
    <t>Total Recommneded Awards</t>
  </si>
  <si>
    <t>Existing HCD Commitment 1</t>
  </si>
  <si>
    <t>Inland Region</t>
  </si>
  <si>
    <t>Los Angeles City and County Region</t>
  </si>
  <si>
    <t>Unallocated Region</t>
  </si>
  <si>
    <t>Application withdrawn at Sponsor's request.</t>
  </si>
  <si>
    <t>Total Available Intially</t>
  </si>
  <si>
    <t>Roll over Funds</t>
  </si>
  <si>
    <t>22/23 Augmentation</t>
  </si>
  <si>
    <t>Total Funds Available</t>
  </si>
  <si>
    <t>Application did not score enough points</t>
  </si>
  <si>
    <r>
      <t xml:space="preserve">Greenfield Commons </t>
    </r>
    <r>
      <rPr>
        <sz val="12"/>
        <rFont val="Arial"/>
        <family val="2"/>
      </rPr>
      <t>I</t>
    </r>
  </si>
  <si>
    <t>Total Request-Coastal</t>
  </si>
  <si>
    <t xml:space="preserve">Total Request-Unallocated </t>
  </si>
  <si>
    <t>Total Units</t>
  </si>
  <si>
    <r>
      <t xml:space="preserve">Casa Roseland </t>
    </r>
    <r>
      <rPr>
        <b/>
        <sz val="12"/>
        <rFont val="Arial"/>
        <family val="2"/>
      </rPr>
      <t>(Conditional)</t>
    </r>
  </si>
  <si>
    <t>Remaining funds for Tier 3</t>
  </si>
  <si>
    <r>
      <t xml:space="preserve">DEPARTMENT OF HOUSING AND COMMUNITY DEVELOPMENT
Division of State Financial Assistance
</t>
    </r>
    <r>
      <rPr>
        <b/>
        <sz val="20"/>
        <color theme="4"/>
        <rFont val="Arial"/>
        <family val="2"/>
      </rPr>
      <t>Tier 2 Accelerator Award Listing</t>
    </r>
    <r>
      <rPr>
        <b/>
        <sz val="16"/>
        <color theme="1"/>
        <rFont val="Arial"/>
        <family val="2"/>
      </rPr>
      <t xml:space="preserve">
</t>
    </r>
    <r>
      <rPr>
        <sz val="16"/>
        <color theme="1"/>
        <rFont val="Arial"/>
        <family val="2"/>
      </rPr>
      <t xml:space="preserve">*includes additional $250 million State Funds - FY 22/23
Published 9/28/2022, Revised 12-27-2022
</t>
    </r>
    <r>
      <rPr>
        <i/>
        <sz val="16"/>
        <color theme="1"/>
        <rFont val="Arial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</si>
</sst>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1\C\-\2\-000"/>
    <numFmt numFmtId="165" formatCode="&quot;$&quot;#,##0"/>
    <numFmt numFmtId="166" formatCode="_(&quot;$&quot;* #,##0_);_(&quot;$&quot;* \(#,##0\);_(&quot;$&quot;* &quot;-&quot;??_);_(@_)"/>
    <numFmt numFmtId="167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i/>
      <sz val="16"/>
      <color theme="1"/>
      <name val="Arial"/>
      <family val="2"/>
    </font>
    <font>
      <b/>
      <sz val="20"/>
      <color theme="4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u/>
      <sz val="12"/>
      <color theme="1"/>
      <name val="Arial"/>
      <family val="2"/>
    </font>
    <font>
      <sz val="12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6" fillId="2" borderId="3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164" fontId="6" fillId="2" borderId="3" xfId="2" applyNumberFormat="1" applyFont="1" applyFill="1" applyBorder="1" applyAlignment="1">
      <alignment horizontal="center" vertical="center" textRotation="90" wrapText="1"/>
    </xf>
    <xf numFmtId="164" fontId="6" fillId="2" borderId="3" xfId="2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/>
    </xf>
    <xf numFmtId="1" fontId="6" fillId="2" borderId="3" xfId="3" applyNumberFormat="1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165" fontId="6" fillId="2" borderId="3" xfId="3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4" fontId="11" fillId="4" borderId="3" xfId="0" applyNumberFormat="1" applyFont="1" applyFill="1" applyBorder="1" applyAlignment="1">
      <alignment horizontal="center" vertical="center" wrapText="1"/>
    </xf>
    <xf numFmtId="166" fontId="11" fillId="4" borderId="3" xfId="1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left" vertical="center"/>
    </xf>
    <xf numFmtId="42" fontId="13" fillId="4" borderId="3" xfId="5" applyFont="1" applyFill="1" applyBorder="1" applyAlignment="1">
      <alignment horizontal="left" vertical="center"/>
    </xf>
    <xf numFmtId="166" fontId="11" fillId="4" borderId="3" xfId="0" applyNumberFormat="1" applyFont="1" applyFill="1" applyBorder="1" applyAlignment="1">
      <alignment horizontal="center" vertical="center"/>
    </xf>
    <xf numFmtId="166" fontId="14" fillId="4" borderId="3" xfId="0" applyNumberFormat="1" applyFont="1" applyFill="1" applyBorder="1" applyAlignment="1">
      <alignment horizontal="center" vertical="center"/>
    </xf>
    <xf numFmtId="39" fontId="11" fillId="4" borderId="3" xfId="0" applyNumberFormat="1" applyFont="1" applyFill="1" applyBorder="1" applyAlignment="1">
      <alignment horizontal="center" vertical="center"/>
    </xf>
    <xf numFmtId="2" fontId="11" fillId="4" borderId="3" xfId="0" applyNumberFormat="1" applyFont="1" applyFill="1" applyBorder="1" applyAlignment="1">
      <alignment horizontal="center" vertical="center"/>
    </xf>
    <xf numFmtId="2" fontId="14" fillId="4" borderId="3" xfId="0" applyNumberFormat="1" applyFont="1" applyFill="1" applyBorder="1" applyAlignment="1">
      <alignment horizontal="center" vertical="center"/>
    </xf>
    <xf numFmtId="0" fontId="13" fillId="4" borderId="3" xfId="0" quotePrefix="1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vertical="center"/>
    </xf>
    <xf numFmtId="0" fontId="12" fillId="5" borderId="3" xfId="0" applyFont="1" applyFill="1" applyBorder="1" applyAlignment="1">
      <alignment horizontal="center" vertical="center"/>
    </xf>
    <xf numFmtId="14" fontId="12" fillId="5" borderId="3" xfId="0" applyNumberFormat="1" applyFont="1" applyFill="1" applyBorder="1" applyAlignment="1">
      <alignment horizontal="center" vertical="center" wrapText="1"/>
    </xf>
    <xf numFmtId="166" fontId="12" fillId="5" borderId="3" xfId="1" applyNumberFormat="1" applyFont="1" applyFill="1" applyBorder="1" applyAlignment="1">
      <alignment horizontal="center" vertical="center"/>
    </xf>
    <xf numFmtId="0" fontId="12" fillId="5" borderId="3" xfId="0" quotePrefix="1" applyFont="1" applyFill="1" applyBorder="1" applyAlignment="1">
      <alignment horizontal="left" vertical="center" wrapText="1"/>
    </xf>
    <xf numFmtId="42" fontId="12" fillId="5" borderId="3" xfId="5" applyFont="1" applyFill="1" applyBorder="1" applyAlignment="1">
      <alignment horizontal="left" vertical="center"/>
    </xf>
    <xf numFmtId="166" fontId="12" fillId="5" borderId="3" xfId="0" applyNumberFormat="1" applyFont="1" applyFill="1" applyBorder="1" applyAlignment="1">
      <alignment horizontal="center" vertical="center"/>
    </xf>
    <xf numFmtId="166" fontId="15" fillId="5" borderId="3" xfId="0" applyNumberFormat="1" applyFont="1" applyFill="1" applyBorder="1" applyAlignment="1">
      <alignment horizontal="center" vertical="center"/>
    </xf>
    <xf numFmtId="39" fontId="12" fillId="5" borderId="3" xfId="0" applyNumberFormat="1" applyFont="1" applyFill="1" applyBorder="1" applyAlignment="1">
      <alignment horizontal="center" vertical="center"/>
    </xf>
    <xf numFmtId="2" fontId="12" fillId="5" borderId="3" xfId="0" applyNumberFormat="1" applyFont="1" applyFill="1" applyBorder="1" applyAlignment="1">
      <alignment horizontal="center" vertical="center"/>
    </xf>
    <xf numFmtId="2" fontId="15" fillId="5" borderId="3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6" fontId="11" fillId="3" borderId="3" xfId="1" applyNumberFormat="1" applyFont="1" applyFill="1" applyBorder="1" applyAlignment="1">
      <alignment vertical="center"/>
    </xf>
    <xf numFmtId="166" fontId="11" fillId="0" borderId="3" xfId="1" applyNumberFormat="1" applyFont="1" applyBorder="1" applyAlignment="1">
      <alignment vertical="center"/>
    </xf>
    <xf numFmtId="166" fontId="11" fillId="0" borderId="3" xfId="1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6" fontId="14" fillId="0" borderId="3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66" fontId="14" fillId="2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Border="1" applyAlignment="1">
      <alignment horizontal="center" vertical="center"/>
    </xf>
    <xf numFmtId="167" fontId="11" fillId="0" borderId="0" xfId="0" applyNumberFormat="1" applyFont="1" applyBorder="1" applyAlignment="1">
      <alignment horizontal="center" vertical="center"/>
    </xf>
    <xf numFmtId="167" fontId="14" fillId="0" borderId="0" xfId="0" applyNumberFormat="1" applyFont="1" applyBorder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6" fontId="11" fillId="0" borderId="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66" fontId="14" fillId="4" borderId="3" xfId="1" applyNumberFormat="1" applyFont="1" applyFill="1" applyBorder="1" applyAlignment="1">
      <alignment horizontal="center" vertical="center"/>
    </xf>
    <xf numFmtId="166" fontId="14" fillId="2" borderId="3" xfId="1" applyNumberFormat="1" applyFont="1" applyFill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6" fontId="11" fillId="4" borderId="3" xfId="0" applyNumberFormat="1" applyFont="1" applyFill="1" applyBorder="1" applyAlignment="1">
      <alignment horizontal="center" vertical="center"/>
    </xf>
    <xf numFmtId="42" fontId="13" fillId="4" borderId="3" xfId="5" applyFont="1" applyFill="1" applyBorder="1" applyAlignment="1">
      <alignment vertical="center"/>
    </xf>
    <xf numFmtId="2" fontId="14" fillId="0" borderId="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66" fontId="14" fillId="0" borderId="0" xfId="1" applyNumberFormat="1" applyFont="1" applyFill="1" applyBorder="1" applyAlignment="1">
      <alignment horizontal="center" vertical="center"/>
    </xf>
    <xf numFmtId="166" fontId="14" fillId="0" borderId="0" xfId="1" applyNumberFormat="1" applyFont="1" applyBorder="1" applyAlignment="1">
      <alignment horizontal="center" vertical="center"/>
    </xf>
    <xf numFmtId="167" fontId="11" fillId="4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66" fontId="14" fillId="0" borderId="3" xfId="1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/>
    </xf>
    <xf numFmtId="44" fontId="11" fillId="0" borderId="3" xfId="0" applyNumberFormat="1" applyFont="1" applyBorder="1" applyAlignment="1">
      <alignment horizontal="center" vertical="center"/>
    </xf>
    <xf numFmtId="166" fontId="14" fillId="2" borderId="0" xfId="0" applyNumberFormat="1" applyFont="1" applyFill="1" applyAlignment="1">
      <alignment horizontal="center" vertical="center"/>
    </xf>
    <xf numFmtId="166" fontId="14" fillId="2" borderId="3" xfId="0" applyNumberFormat="1" applyFont="1" applyFill="1" applyBorder="1" applyAlignment="1">
      <alignment horizontal="center" vertical="center"/>
    </xf>
    <xf numFmtId="166" fontId="13" fillId="4" borderId="3" xfId="1" applyNumberFormat="1" applyFont="1" applyFill="1" applyBorder="1" applyAlignment="1">
      <alignment horizontal="left" vertical="center"/>
    </xf>
    <xf numFmtId="42" fontId="13" fillId="4" borderId="3" xfId="5" applyFont="1" applyFill="1" applyBorder="1" applyAlignment="1">
      <alignment horizontal="right" vertical="center"/>
    </xf>
    <xf numFmtId="14" fontId="11" fillId="0" borderId="3" xfId="0" applyNumberFormat="1" applyFont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 vertical="center"/>
    </xf>
    <xf numFmtId="42" fontId="13" fillId="3" borderId="3" xfId="5" applyFont="1" applyFill="1" applyBorder="1" applyAlignment="1">
      <alignment horizontal="left" vertical="center"/>
    </xf>
    <xf numFmtId="166" fontId="14" fillId="0" borderId="3" xfId="0" applyNumberFormat="1" applyFont="1" applyBorder="1" applyAlignment="1">
      <alignment horizontal="center" vertical="center"/>
    </xf>
    <xf numFmtId="39" fontId="11" fillId="0" borderId="3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66" fontId="14" fillId="0" borderId="3" xfId="1" applyNumberFormat="1" applyFont="1" applyFill="1" applyBorder="1" applyAlignment="1">
      <alignment horizontal="right" vertical="center"/>
    </xf>
    <xf numFmtId="166" fontId="14" fillId="4" borderId="3" xfId="1" applyNumberFormat="1" applyFont="1" applyFill="1" applyBorder="1" applyAlignment="1">
      <alignment horizontal="right" vertical="center"/>
    </xf>
    <xf numFmtId="1" fontId="11" fillId="0" borderId="0" xfId="0" applyNumberFormat="1" applyFont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0" fontId="12" fillId="5" borderId="3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vertical="center"/>
    </xf>
    <xf numFmtId="166" fontId="11" fillId="4" borderId="4" xfId="6" applyNumberFormat="1" applyFont="1" applyFill="1" applyBorder="1" applyAlignment="1">
      <alignment horizontal="center" vertical="center"/>
    </xf>
    <xf numFmtId="2" fontId="6" fillId="0" borderId="3" xfId="2" applyNumberFormat="1" applyFont="1" applyFill="1" applyBorder="1" applyAlignment="1">
      <alignment horizontal="center" vertical="center" wrapText="1"/>
    </xf>
    <xf numFmtId="166" fontId="14" fillId="2" borderId="3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textRotation="180"/>
    </xf>
    <xf numFmtId="0" fontId="11" fillId="3" borderId="0" xfId="0" applyFont="1" applyFill="1" applyAlignment="1">
      <alignment horizontal="left" vertical="center" wrapText="1"/>
    </xf>
    <xf numFmtId="0" fontId="11" fillId="0" borderId="0" xfId="0" applyFont="1" applyBorder="1" applyAlignment="1">
      <alignment horizontal="right" vertical="center"/>
    </xf>
    <xf numFmtId="42" fontId="12" fillId="5" borderId="3" xfId="5" applyFont="1" applyFill="1" applyBorder="1" applyAlignment="1">
      <alignment vertical="center"/>
    </xf>
  </cellXfs>
  <cellStyles count="7">
    <cellStyle name="Comma" xfId="6" builtinId="3"/>
    <cellStyle name="Currency" xfId="1" builtinId="4"/>
    <cellStyle name="Currency [0]" xfId="5" builtinId="7"/>
    <cellStyle name="Normal" xfId="0" builtinId="0"/>
    <cellStyle name="Normal 10" xfId="3" xr:uid="{548E328A-F73A-4970-B6AB-5FCEA609A1A5}"/>
    <cellStyle name="Normal 3" xfId="4" xr:uid="{F94B2A3A-59A1-4EE5-9EB5-9250B345B886}"/>
    <cellStyle name="Normal 4 2 3" xfId="2" xr:uid="{344AA1A1-CFF9-4AD1-BBD5-EC374DF069EC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62753</xdr:colOff>
      <xdr:row>0</xdr:row>
      <xdr:rowOff>0</xdr:rowOff>
    </xdr:from>
    <xdr:to>
      <xdr:col>3</xdr:col>
      <xdr:colOff>788457</xdr:colOff>
      <xdr:row>1</xdr:row>
      <xdr:rowOff>1086</xdr:rowOff>
    </xdr:to>
    <xdr:pic>
      <xdr:nvPicPr>
        <xdr:cNvPr id="2" name="Picture 1" descr="HCD Logo">
          <a:extLst>
            <a:ext uri="{FF2B5EF4-FFF2-40B4-BE49-F238E27FC236}">
              <a16:creationId xmlns:a16="http://schemas.microsoft.com/office/drawing/2014/main" id="{C07C4633-40DD-428B-A3B3-2CAD9927C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0"/>
          <a:ext cx="1766046" cy="1626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014BB-F2CC-4506-BC9F-DD7C4B0048ED}">
  <sheetPr>
    <pageSetUpPr fitToPage="1"/>
  </sheetPr>
  <dimension ref="A1:AL168"/>
  <sheetViews>
    <sheetView showGridLines="0" tabSelected="1" topLeftCell="C4" zoomScale="85" zoomScaleNormal="85" workbookViewId="0">
      <selection activeCell="W10" sqref="W10"/>
    </sheetView>
  </sheetViews>
  <sheetFormatPr defaultColWidth="9.26953125" defaultRowHeight="15.5" x14ac:dyDescent="0.35"/>
  <cols>
    <col min="1" max="1" width="5" style="1" hidden="1" customWidth="1"/>
    <col min="2" max="2" width="9.54296875" style="1" hidden="1" customWidth="1"/>
    <col min="3" max="3" width="14.36328125" style="1" customWidth="1"/>
    <col min="4" max="4" width="40.453125" style="3" bestFit="1" customWidth="1"/>
    <col min="5" max="5" width="18.54296875" style="3" hidden="1" customWidth="1"/>
    <col min="6" max="6" width="18.54296875" style="1" hidden="1" customWidth="1"/>
    <col min="7" max="7" width="20" style="1" bestFit="1" customWidth="1"/>
    <col min="8" max="8" width="26.54296875" style="1" customWidth="1"/>
    <col min="9" max="9" width="25.7265625" style="1" customWidth="1"/>
    <col min="10" max="12" width="4.26953125" style="1" hidden="1" customWidth="1"/>
    <col min="13" max="13" width="18.453125" style="1" hidden="1" customWidth="1"/>
    <col min="14" max="14" width="36.54296875" style="1" bestFit="1" customWidth="1"/>
    <col min="15" max="15" width="25.81640625" style="1" bestFit="1" customWidth="1"/>
    <col min="16" max="22" width="4.26953125" style="1" hidden="1" customWidth="1"/>
    <col min="23" max="23" width="19" style="1" bestFit="1" customWidth="1"/>
    <col min="24" max="24" width="21.1796875" style="1" customWidth="1"/>
    <col min="25" max="25" width="15.26953125" style="1" customWidth="1"/>
    <col min="26" max="26" width="17.7265625" style="1" hidden="1" customWidth="1"/>
    <col min="27" max="27" width="16.453125" style="1" hidden="1" customWidth="1"/>
    <col min="28" max="28" width="17.7265625" style="1" hidden="1" customWidth="1"/>
    <col min="29" max="29" width="17.26953125" style="1" hidden="1" customWidth="1"/>
    <col min="30" max="30" width="17.7265625" style="1" hidden="1" customWidth="1"/>
    <col min="31" max="31" width="13.7265625" style="1" hidden="1" customWidth="1"/>
    <col min="32" max="32" width="24.54296875" style="1" hidden="1" customWidth="1"/>
    <col min="33" max="33" width="16.26953125" style="4" hidden="1" customWidth="1"/>
    <col min="34" max="34" width="11.26953125" style="1" customWidth="1"/>
    <col min="35" max="35" width="16.453125" style="1" customWidth="1"/>
    <col min="36" max="36" width="10" style="1" customWidth="1"/>
    <col min="37" max="37" width="28" style="1" customWidth="1"/>
    <col min="38" max="38" width="19.26953125" style="1" customWidth="1"/>
    <col min="39" max="16384" width="9.26953125" style="1"/>
  </cols>
  <sheetData>
    <row r="1" spans="1:38" ht="128.65" customHeight="1" x14ac:dyDescent="0.35">
      <c r="A1" s="115" t="s">
        <v>177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</row>
    <row r="2" spans="1:38" s="15" customFormat="1" ht="61.9" customHeight="1" x14ac:dyDescent="0.35">
      <c r="A2" s="7" t="s">
        <v>0</v>
      </c>
      <c r="B2" s="8" t="s">
        <v>1</v>
      </c>
      <c r="C2" s="113" t="s">
        <v>27</v>
      </c>
      <c r="D2" s="2" t="s">
        <v>2</v>
      </c>
      <c r="E2" s="2"/>
      <c r="F2" s="9" t="s">
        <v>3</v>
      </c>
      <c r="G2" s="9" t="s">
        <v>4</v>
      </c>
      <c r="H2" s="9" t="s">
        <v>5</v>
      </c>
      <c r="I2" s="9" t="s">
        <v>6</v>
      </c>
      <c r="J2" s="10" t="s">
        <v>7</v>
      </c>
      <c r="K2" s="10"/>
      <c r="L2" s="10"/>
      <c r="M2" s="9"/>
      <c r="N2" s="9" t="s">
        <v>8</v>
      </c>
      <c r="O2" s="9" t="s">
        <v>9</v>
      </c>
      <c r="P2" s="9" t="s">
        <v>10</v>
      </c>
      <c r="Q2" s="9"/>
      <c r="R2" s="9"/>
      <c r="S2" s="9" t="s">
        <v>11</v>
      </c>
      <c r="T2" s="9"/>
      <c r="U2" s="9"/>
      <c r="V2" s="9"/>
      <c r="W2" s="11" t="s">
        <v>12</v>
      </c>
      <c r="X2" s="12" t="s">
        <v>13</v>
      </c>
      <c r="Y2" s="12" t="s">
        <v>161</v>
      </c>
      <c r="Z2" s="12" t="s">
        <v>15</v>
      </c>
      <c r="AA2" s="12" t="s">
        <v>16</v>
      </c>
      <c r="AB2" s="12" t="s">
        <v>17</v>
      </c>
      <c r="AC2" s="12" t="s">
        <v>18</v>
      </c>
      <c r="AD2" s="12" t="s">
        <v>19</v>
      </c>
      <c r="AE2" s="12" t="s">
        <v>20</v>
      </c>
      <c r="AF2" s="12" t="s">
        <v>21</v>
      </c>
      <c r="AG2" s="12" t="s">
        <v>22</v>
      </c>
      <c r="AH2" s="12" t="s">
        <v>23</v>
      </c>
      <c r="AI2" s="13" t="s">
        <v>24</v>
      </c>
      <c r="AJ2" s="13" t="s">
        <v>25</v>
      </c>
      <c r="AK2" s="14"/>
    </row>
    <row r="3" spans="1:38" s="15" customFormat="1" ht="31" x14ac:dyDescent="0.35">
      <c r="A3" s="17">
        <v>14</v>
      </c>
      <c r="B3" s="17">
        <v>101</v>
      </c>
      <c r="C3" s="113"/>
      <c r="D3" s="5" t="s">
        <v>29</v>
      </c>
      <c r="E3" s="5"/>
      <c r="F3" s="18"/>
      <c r="G3" s="5" t="s">
        <v>28</v>
      </c>
      <c r="H3" s="5" t="s">
        <v>30</v>
      </c>
      <c r="I3" s="5" t="s">
        <v>26</v>
      </c>
      <c r="J3" s="17"/>
      <c r="K3" s="17"/>
      <c r="L3" s="17"/>
      <c r="M3" s="5"/>
      <c r="N3" s="19">
        <v>56328979</v>
      </c>
      <c r="O3" s="19">
        <v>36287635</v>
      </c>
      <c r="P3" s="17"/>
      <c r="Q3" s="17"/>
      <c r="R3" s="17"/>
      <c r="S3" s="17"/>
      <c r="T3" s="17"/>
      <c r="U3" s="17"/>
      <c r="V3" s="17"/>
      <c r="W3" s="17">
        <v>65</v>
      </c>
      <c r="X3" s="17">
        <v>90</v>
      </c>
      <c r="Y3" s="20" t="s">
        <v>31</v>
      </c>
      <c r="Z3" s="21">
        <v>8180344</v>
      </c>
      <c r="AA3" s="17"/>
      <c r="AB3" s="17"/>
      <c r="AC3" s="17"/>
      <c r="AD3" s="17"/>
      <c r="AE3" s="22">
        <f t="shared" ref="AE3:AE6" si="0">O3/X3</f>
        <v>403195.94444444444</v>
      </c>
      <c r="AF3" s="22">
        <f>SUM(O3+Z3+AB3+AD3)</f>
        <v>44467979</v>
      </c>
      <c r="AG3" s="23">
        <f>AF3/X3</f>
        <v>494088.65555555554</v>
      </c>
      <c r="AH3" s="24">
        <f t="shared" ref="AH3:AH8" si="1">$AE$9/AE3*25</f>
        <v>11.864516659738229</v>
      </c>
      <c r="AI3" s="25">
        <v>48.705538007004002</v>
      </c>
      <c r="AJ3" s="26">
        <f t="shared" ref="AJ3:AJ6" si="2">AH3+AI3</f>
        <v>60.57005466674223</v>
      </c>
    </row>
    <row r="4" spans="1:38" s="15" customFormat="1" ht="31" x14ac:dyDescent="0.35">
      <c r="A4" s="17">
        <v>24</v>
      </c>
      <c r="B4" s="17">
        <v>119</v>
      </c>
      <c r="C4" s="113"/>
      <c r="D4" s="5" t="s">
        <v>32</v>
      </c>
      <c r="E4" s="5"/>
      <c r="F4" s="18"/>
      <c r="G4" s="5" t="s">
        <v>33</v>
      </c>
      <c r="H4" s="5" t="s">
        <v>34</v>
      </c>
      <c r="I4" s="5" t="s">
        <v>35</v>
      </c>
      <c r="J4" s="17"/>
      <c r="K4" s="17"/>
      <c r="L4" s="17"/>
      <c r="M4" s="5"/>
      <c r="N4" s="19">
        <v>49281158</v>
      </c>
      <c r="O4" s="19">
        <v>27343567</v>
      </c>
      <c r="P4" s="17"/>
      <c r="Q4" s="17"/>
      <c r="R4" s="17"/>
      <c r="S4" s="17"/>
      <c r="T4" s="17"/>
      <c r="U4" s="17"/>
      <c r="V4" s="17"/>
      <c r="W4" s="17">
        <v>70</v>
      </c>
      <c r="X4" s="17">
        <v>71</v>
      </c>
      <c r="Y4" s="27" t="s">
        <v>36</v>
      </c>
      <c r="Z4" s="21">
        <v>5863044</v>
      </c>
      <c r="AA4" s="28" t="s">
        <v>37</v>
      </c>
      <c r="AB4" s="21">
        <v>11952820</v>
      </c>
      <c r="AC4" s="17"/>
      <c r="AD4" s="17"/>
      <c r="AE4" s="22">
        <f t="shared" si="0"/>
        <v>385120.661971831</v>
      </c>
      <c r="AF4" s="22">
        <f t="shared" ref="AF4:AF6" si="3">SUM(O4+Z4+AB4+AD4)</f>
        <v>45159431</v>
      </c>
      <c r="AG4" s="23">
        <f t="shared" ref="AG4:AG6" si="4">AF4/X4</f>
        <v>636048.32394366199</v>
      </c>
      <c r="AH4" s="24">
        <f t="shared" si="1"/>
        <v>12.421366788027326</v>
      </c>
      <c r="AI4" s="25">
        <v>45</v>
      </c>
      <c r="AJ4" s="26">
        <f t="shared" si="2"/>
        <v>57.421366788027328</v>
      </c>
    </row>
    <row r="5" spans="1:38" s="15" customFormat="1" ht="31" x14ac:dyDescent="0.35">
      <c r="A5" s="17">
        <v>16</v>
      </c>
      <c r="B5" s="17">
        <v>95</v>
      </c>
      <c r="C5" s="113"/>
      <c r="D5" s="5" t="s">
        <v>38</v>
      </c>
      <c r="E5" s="5"/>
      <c r="F5" s="18"/>
      <c r="G5" s="5" t="s">
        <v>28</v>
      </c>
      <c r="H5" s="5" t="s">
        <v>39</v>
      </c>
      <c r="I5" s="5" t="s">
        <v>26</v>
      </c>
      <c r="J5" s="17"/>
      <c r="K5" s="17"/>
      <c r="L5" s="17"/>
      <c r="M5" s="5"/>
      <c r="N5" s="19">
        <v>40629474</v>
      </c>
      <c r="O5" s="19">
        <v>26246464</v>
      </c>
      <c r="P5" s="17"/>
      <c r="Q5" s="17"/>
      <c r="R5" s="17"/>
      <c r="S5" s="17"/>
      <c r="T5" s="17"/>
      <c r="U5" s="17"/>
      <c r="V5" s="17"/>
      <c r="W5" s="17">
        <v>57</v>
      </c>
      <c r="X5" s="17">
        <v>58</v>
      </c>
      <c r="Y5" s="20" t="s">
        <v>40</v>
      </c>
      <c r="Z5" s="21">
        <v>5000000</v>
      </c>
      <c r="AA5" s="29" t="s">
        <v>37</v>
      </c>
      <c r="AB5" s="21">
        <v>2788410</v>
      </c>
      <c r="AC5" s="17"/>
      <c r="AD5" s="17"/>
      <c r="AE5" s="22">
        <f t="shared" si="0"/>
        <v>452525.24137931032</v>
      </c>
      <c r="AF5" s="22">
        <f t="shared" si="3"/>
        <v>34034874</v>
      </c>
      <c r="AG5" s="23">
        <f t="shared" si="4"/>
        <v>586808.17241379316</v>
      </c>
      <c r="AH5" s="24">
        <f t="shared" si="1"/>
        <v>10.571178273766707</v>
      </c>
      <c r="AI5" s="25">
        <v>33.31409491734297</v>
      </c>
      <c r="AJ5" s="26">
        <f t="shared" si="2"/>
        <v>43.885273191109675</v>
      </c>
    </row>
    <row r="6" spans="1:38" s="15" customFormat="1" ht="31" x14ac:dyDescent="0.35">
      <c r="A6" s="17">
        <v>22</v>
      </c>
      <c r="B6" s="17">
        <v>148</v>
      </c>
      <c r="C6" s="113"/>
      <c r="D6" s="5" t="s">
        <v>41</v>
      </c>
      <c r="E6" s="5"/>
      <c r="F6" s="18"/>
      <c r="G6" s="5" t="s">
        <v>42</v>
      </c>
      <c r="H6" s="5" t="s">
        <v>43</v>
      </c>
      <c r="I6" s="5" t="s">
        <v>26</v>
      </c>
      <c r="J6" s="17"/>
      <c r="K6" s="17"/>
      <c r="L6" s="17"/>
      <c r="M6" s="5"/>
      <c r="N6" s="19">
        <v>38308412</v>
      </c>
      <c r="O6" s="19">
        <v>29044745</v>
      </c>
      <c r="P6" s="17"/>
      <c r="Q6" s="17"/>
      <c r="R6" s="17"/>
      <c r="S6" s="17"/>
      <c r="T6" s="17"/>
      <c r="U6" s="17"/>
      <c r="V6" s="17"/>
      <c r="W6" s="17">
        <v>48</v>
      </c>
      <c r="X6" s="17">
        <v>50</v>
      </c>
      <c r="Y6" s="20" t="s">
        <v>37</v>
      </c>
      <c r="Z6" s="21">
        <v>5321586</v>
      </c>
      <c r="AA6" s="17"/>
      <c r="AB6" s="17"/>
      <c r="AC6" s="17"/>
      <c r="AD6" s="17"/>
      <c r="AE6" s="22">
        <f t="shared" si="0"/>
        <v>580894.9</v>
      </c>
      <c r="AF6" s="22">
        <f t="shared" si="3"/>
        <v>34366331</v>
      </c>
      <c r="AG6" s="23">
        <f t="shared" si="4"/>
        <v>687326.62</v>
      </c>
      <c r="AH6" s="24">
        <f t="shared" si="1"/>
        <v>8.2350955396578627</v>
      </c>
      <c r="AI6" s="25">
        <v>33.903662705874709</v>
      </c>
      <c r="AJ6" s="26">
        <f t="shared" si="2"/>
        <v>42.138758245532571</v>
      </c>
    </row>
    <row r="7" spans="1:38" s="15" customFormat="1" x14ac:dyDescent="0.35">
      <c r="A7" s="30">
        <v>19</v>
      </c>
      <c r="B7" s="30">
        <v>118</v>
      </c>
      <c r="C7" s="113"/>
      <c r="D7" s="6" t="s">
        <v>46</v>
      </c>
      <c r="E7" s="6"/>
      <c r="F7" s="31"/>
      <c r="G7" s="6" t="s">
        <v>33</v>
      </c>
      <c r="H7" s="6" t="s">
        <v>44</v>
      </c>
      <c r="I7" s="6" t="s">
        <v>26</v>
      </c>
      <c r="J7" s="30"/>
      <c r="K7" s="30"/>
      <c r="L7" s="30"/>
      <c r="M7" s="6"/>
      <c r="N7" s="32">
        <v>61107429</v>
      </c>
      <c r="O7" s="32">
        <v>41886914</v>
      </c>
      <c r="P7" s="30"/>
      <c r="Q7" s="30"/>
      <c r="R7" s="30"/>
      <c r="S7" s="30"/>
      <c r="T7" s="30"/>
      <c r="U7" s="30"/>
      <c r="V7" s="30"/>
      <c r="W7" s="30">
        <v>96</v>
      </c>
      <c r="X7" s="30">
        <v>110</v>
      </c>
      <c r="Y7" s="33" t="s">
        <v>45</v>
      </c>
      <c r="Z7" s="34">
        <v>9832515</v>
      </c>
      <c r="AA7" s="30"/>
      <c r="AB7" s="30"/>
      <c r="AC7" s="30"/>
      <c r="AD7" s="30"/>
      <c r="AE7" s="35">
        <f>O7/X7</f>
        <v>380790.12727272726</v>
      </c>
      <c r="AF7" s="35">
        <f>SUM(O7+Z7+AB7+AD7)</f>
        <v>51719429</v>
      </c>
      <c r="AG7" s="36">
        <f>AF7/X7</f>
        <v>470176.62727272726</v>
      </c>
      <c r="AH7" s="37">
        <f t="shared" si="1"/>
        <v>12.562628748443966</v>
      </c>
      <c r="AI7" s="38">
        <v>27.369185063298595</v>
      </c>
      <c r="AJ7" s="39">
        <f>AH7+AI7</f>
        <v>39.931813811742558</v>
      </c>
    </row>
    <row r="8" spans="1:38" s="16" customFormat="1" x14ac:dyDescent="0.35">
      <c r="A8" s="17">
        <v>18</v>
      </c>
      <c r="B8" s="17">
        <v>117</v>
      </c>
      <c r="C8" s="113"/>
      <c r="D8" s="5" t="s">
        <v>171</v>
      </c>
      <c r="E8" s="5"/>
      <c r="F8" s="18"/>
      <c r="G8" s="5" t="s">
        <v>33</v>
      </c>
      <c r="H8" s="5" t="s">
        <v>44</v>
      </c>
      <c r="I8" s="5" t="s">
        <v>26</v>
      </c>
      <c r="J8" s="17"/>
      <c r="K8" s="17"/>
      <c r="L8" s="17"/>
      <c r="M8" s="5"/>
      <c r="N8" s="19">
        <v>72087126</v>
      </c>
      <c r="O8" s="19">
        <v>51338022</v>
      </c>
      <c r="P8" s="17"/>
      <c r="Q8" s="17"/>
      <c r="R8" s="17"/>
      <c r="S8" s="17"/>
      <c r="T8" s="17"/>
      <c r="U8" s="17"/>
      <c r="V8" s="17"/>
      <c r="W8" s="17">
        <v>96</v>
      </c>
      <c r="X8" s="17">
        <v>112</v>
      </c>
      <c r="Y8" s="27" t="s">
        <v>45</v>
      </c>
      <c r="Z8" s="21">
        <v>9047173</v>
      </c>
      <c r="AA8" s="17"/>
      <c r="AB8" s="17"/>
      <c r="AC8" s="17"/>
      <c r="AD8" s="17"/>
      <c r="AE8" s="22">
        <f>O8/X8</f>
        <v>458375.19642857142</v>
      </c>
      <c r="AF8" s="22">
        <f>SUM(O8+Z8+AB8+AD8)</f>
        <v>60385195</v>
      </c>
      <c r="AG8" s="23">
        <f>AF8/X8</f>
        <v>539153.52678571432</v>
      </c>
      <c r="AH8" s="24">
        <f t="shared" si="1"/>
        <v>10.436264957773403</v>
      </c>
      <c r="AI8" s="25">
        <v>22.124281603768729</v>
      </c>
      <c r="AJ8" s="26">
        <f>AH8+AI8</f>
        <v>32.560546561542132</v>
      </c>
    </row>
    <row r="9" spans="1:38" s="15" customFormat="1" ht="19.5" customHeight="1" x14ac:dyDescent="0.35">
      <c r="A9" s="49"/>
      <c r="B9" s="49"/>
      <c r="C9" s="49"/>
      <c r="D9" s="40"/>
      <c r="E9" s="40"/>
      <c r="F9" s="50"/>
      <c r="G9" s="42"/>
      <c r="H9" s="42"/>
      <c r="I9" s="42"/>
      <c r="J9" s="49"/>
      <c r="K9" s="49"/>
      <c r="L9" s="49"/>
      <c r="M9" s="51"/>
      <c r="N9" s="52" t="s">
        <v>172</v>
      </c>
      <c r="O9" s="52">
        <f>SUM(O3:O8)</f>
        <v>212147347</v>
      </c>
      <c r="P9" s="53"/>
      <c r="Q9" s="54"/>
      <c r="R9" s="55"/>
      <c r="S9" s="53"/>
      <c r="T9" s="54"/>
      <c r="U9" s="54"/>
      <c r="V9" s="54"/>
      <c r="W9" s="49">
        <f>SUM(W3:W6)+W8</f>
        <v>336</v>
      </c>
      <c r="X9" s="49">
        <f>SUM(X3:X6)+X8</f>
        <v>381</v>
      </c>
      <c r="Y9" s="57"/>
      <c r="Z9" s="56"/>
      <c r="AA9" s="56"/>
      <c r="AB9" s="56"/>
      <c r="AC9" s="56"/>
      <c r="AD9" s="56"/>
      <c r="AE9" s="58">
        <v>191349</v>
      </c>
      <c r="AF9" s="58"/>
      <c r="AG9" s="58"/>
      <c r="AH9" s="59"/>
      <c r="AI9" s="60"/>
      <c r="AJ9" s="61"/>
      <c r="AK9" s="62"/>
    </row>
    <row r="10" spans="1:38" s="15" customFormat="1" ht="20.149999999999999" customHeight="1" x14ac:dyDescent="0.35">
      <c r="A10" s="49"/>
      <c r="B10" s="49"/>
      <c r="C10" s="49"/>
      <c r="D10" s="40"/>
      <c r="E10" s="40"/>
      <c r="F10" s="50"/>
      <c r="G10" s="42"/>
      <c r="H10" s="42"/>
      <c r="I10" s="42"/>
      <c r="J10" s="49"/>
      <c r="K10" s="49"/>
      <c r="L10" s="49"/>
      <c r="M10" s="63"/>
      <c r="N10" s="52" t="s">
        <v>47</v>
      </c>
      <c r="O10" s="52">
        <v>160000000</v>
      </c>
      <c r="P10" s="64"/>
      <c r="Q10" s="65"/>
      <c r="R10" s="66"/>
      <c r="S10" s="64"/>
      <c r="T10" s="65"/>
      <c r="U10" s="65"/>
      <c r="V10" s="65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67"/>
      <c r="AH10" s="49"/>
      <c r="AI10" s="60"/>
      <c r="AJ10" s="61"/>
    </row>
    <row r="11" spans="1:38" s="15" customFormat="1" ht="20.149999999999999" customHeight="1" x14ac:dyDescent="0.35">
      <c r="A11" s="49"/>
      <c r="B11" s="49"/>
      <c r="C11" s="49"/>
      <c r="D11" s="40"/>
      <c r="E11" s="40"/>
      <c r="F11" s="50"/>
      <c r="G11" s="42"/>
      <c r="H11" s="42"/>
      <c r="I11" s="42"/>
      <c r="J11" s="49"/>
      <c r="K11" s="49"/>
      <c r="L11" s="49"/>
      <c r="M11" s="63"/>
      <c r="N11" s="68" t="s">
        <v>154</v>
      </c>
      <c r="O11" s="68">
        <f>SUM(O3,O4,O5,O6,O8)</f>
        <v>170260433</v>
      </c>
      <c r="P11" s="64"/>
      <c r="Q11" s="65"/>
      <c r="R11" s="66"/>
      <c r="S11" s="64"/>
      <c r="T11" s="65"/>
      <c r="U11" s="65"/>
      <c r="V11" s="65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67"/>
      <c r="AH11" s="49"/>
      <c r="AI11" s="60"/>
      <c r="AJ11" s="61"/>
    </row>
    <row r="12" spans="1:38" s="15" customFormat="1" ht="20.149999999999999" customHeight="1" x14ac:dyDescent="0.35">
      <c r="A12" s="49"/>
      <c r="B12" s="49"/>
      <c r="C12" s="49"/>
      <c r="D12" s="40"/>
      <c r="E12" s="40"/>
      <c r="F12" s="50"/>
      <c r="G12" s="42"/>
      <c r="H12" s="42"/>
      <c r="I12" s="42"/>
      <c r="J12" s="49"/>
      <c r="K12" s="49"/>
      <c r="L12" s="49"/>
      <c r="M12" s="63"/>
      <c r="N12" s="69" t="s">
        <v>155</v>
      </c>
      <c r="O12" s="69">
        <f>O10-O11</f>
        <v>-10260433</v>
      </c>
      <c r="P12" s="64"/>
      <c r="Q12" s="65"/>
      <c r="R12" s="66"/>
      <c r="S12" s="64"/>
      <c r="T12" s="65"/>
      <c r="U12" s="65"/>
      <c r="V12" s="65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67"/>
      <c r="AH12" s="49"/>
      <c r="AI12" s="60"/>
      <c r="AJ12" s="61"/>
    </row>
    <row r="13" spans="1:38" s="15" customFormat="1" ht="19.149999999999999" customHeight="1" x14ac:dyDescent="0.35"/>
    <row r="14" spans="1:38" s="15" customFormat="1" ht="61.5" customHeight="1" x14ac:dyDescent="0.35">
      <c r="A14" s="7" t="s">
        <v>0</v>
      </c>
      <c r="B14" s="8" t="s">
        <v>1</v>
      </c>
      <c r="C14" s="106" t="s">
        <v>162</v>
      </c>
      <c r="D14" s="2" t="s">
        <v>2</v>
      </c>
      <c r="E14" s="2"/>
      <c r="F14" s="9" t="s">
        <v>3</v>
      </c>
      <c r="G14" s="9" t="s">
        <v>4</v>
      </c>
      <c r="H14" s="9" t="s">
        <v>5</v>
      </c>
      <c r="I14" s="9" t="s">
        <v>6</v>
      </c>
      <c r="J14" s="10" t="s">
        <v>7</v>
      </c>
      <c r="K14" s="10"/>
      <c r="L14" s="10"/>
      <c r="M14" s="9"/>
      <c r="N14" s="9" t="s">
        <v>8</v>
      </c>
      <c r="O14" s="9" t="s">
        <v>9</v>
      </c>
      <c r="P14" s="9" t="s">
        <v>10</v>
      </c>
      <c r="Q14" s="9"/>
      <c r="R14" s="9"/>
      <c r="S14" s="9" t="s">
        <v>11</v>
      </c>
      <c r="T14" s="9"/>
      <c r="U14" s="9"/>
      <c r="V14" s="9"/>
      <c r="W14" s="11" t="s">
        <v>12</v>
      </c>
      <c r="X14" s="12" t="s">
        <v>13</v>
      </c>
      <c r="Y14" s="12" t="s">
        <v>14</v>
      </c>
      <c r="Z14" s="12" t="s">
        <v>15</v>
      </c>
      <c r="AA14" s="12" t="s">
        <v>16</v>
      </c>
      <c r="AB14" s="12" t="s">
        <v>17</v>
      </c>
      <c r="AC14" s="12" t="s">
        <v>18</v>
      </c>
      <c r="AD14" s="12" t="s">
        <v>19</v>
      </c>
      <c r="AE14" s="12" t="s">
        <v>20</v>
      </c>
      <c r="AF14" s="12" t="s">
        <v>21</v>
      </c>
      <c r="AG14" s="12" t="s">
        <v>22</v>
      </c>
      <c r="AH14" s="12" t="s">
        <v>23</v>
      </c>
      <c r="AI14" s="13" t="s">
        <v>24</v>
      </c>
      <c r="AJ14" s="13" t="s">
        <v>25</v>
      </c>
    </row>
    <row r="15" spans="1:38" s="15" customFormat="1" x14ac:dyDescent="0.35">
      <c r="A15" s="17">
        <v>23</v>
      </c>
      <c r="B15" s="17">
        <v>142</v>
      </c>
      <c r="C15" s="106"/>
      <c r="D15" s="41" t="s">
        <v>120</v>
      </c>
      <c r="E15" s="41"/>
      <c r="F15" s="18"/>
      <c r="G15" s="5" t="s">
        <v>121</v>
      </c>
      <c r="H15" s="5" t="s">
        <v>122</v>
      </c>
      <c r="I15" s="5" t="s">
        <v>26</v>
      </c>
      <c r="J15" s="17"/>
      <c r="K15" s="17"/>
      <c r="L15" s="17"/>
      <c r="M15" s="5"/>
      <c r="N15" s="19">
        <v>46163443</v>
      </c>
      <c r="O15" s="19">
        <v>22092659</v>
      </c>
      <c r="P15" s="17"/>
      <c r="Q15" s="17"/>
      <c r="R15" s="17"/>
      <c r="S15" s="17"/>
      <c r="T15" s="17"/>
      <c r="U15" s="17"/>
      <c r="V15" s="17"/>
      <c r="W15" s="17">
        <v>79</v>
      </c>
      <c r="X15" s="17">
        <v>80</v>
      </c>
      <c r="Y15" s="28" t="s">
        <v>37</v>
      </c>
      <c r="Z15" s="21">
        <v>13728764</v>
      </c>
      <c r="AA15" s="17"/>
      <c r="AB15" s="17"/>
      <c r="AC15" s="17"/>
      <c r="AD15" s="17"/>
      <c r="AE15" s="22">
        <f t="shared" ref="AE15:AE19" si="5">O15/X15</f>
        <v>276158.23749999999</v>
      </c>
      <c r="AF15" s="22">
        <f t="shared" ref="AF15:AF19" si="6">SUM(O15+Z15+AB15+AD15)</f>
        <v>35821423</v>
      </c>
      <c r="AG15" s="23">
        <f t="shared" ref="AG15:AG19" si="7">AF15/X15</f>
        <v>447767.78749999998</v>
      </c>
      <c r="AH15" s="25">
        <f>$AE$20/AE15*25</f>
        <v>18.871155346217041</v>
      </c>
      <c r="AI15" s="25">
        <v>65.651467615987798</v>
      </c>
      <c r="AJ15" s="26">
        <f t="shared" ref="AJ15:AJ19" si="8">SUM(AH15:AI15)</f>
        <v>84.522622962204835</v>
      </c>
      <c r="AL15" s="70"/>
    </row>
    <row r="16" spans="1:38" s="15" customFormat="1" ht="31" x14ac:dyDescent="0.35">
      <c r="A16" s="17">
        <v>13</v>
      </c>
      <c r="B16" s="17">
        <v>96</v>
      </c>
      <c r="C16" s="106"/>
      <c r="D16" s="5" t="s">
        <v>123</v>
      </c>
      <c r="E16" s="5"/>
      <c r="F16" s="18"/>
      <c r="G16" s="5" t="s">
        <v>124</v>
      </c>
      <c r="H16" s="5" t="s">
        <v>125</v>
      </c>
      <c r="I16" s="5" t="s">
        <v>126</v>
      </c>
      <c r="J16" s="17"/>
      <c r="K16" s="17"/>
      <c r="L16" s="17"/>
      <c r="M16" s="5"/>
      <c r="N16" s="19">
        <v>65230578</v>
      </c>
      <c r="O16" s="19">
        <v>38338375</v>
      </c>
      <c r="P16" s="17"/>
      <c r="Q16" s="17"/>
      <c r="R16" s="17"/>
      <c r="S16" s="17"/>
      <c r="T16" s="17"/>
      <c r="U16" s="17"/>
      <c r="V16" s="17"/>
      <c r="W16" s="17">
        <v>141</v>
      </c>
      <c r="X16" s="17">
        <v>141</v>
      </c>
      <c r="Y16" s="20" t="s">
        <v>63</v>
      </c>
      <c r="Z16" s="21">
        <v>13188507</v>
      </c>
      <c r="AA16" s="17" t="s">
        <v>73</v>
      </c>
      <c r="AB16" s="71">
        <v>10430000</v>
      </c>
      <c r="AC16" s="17"/>
      <c r="AD16" s="17"/>
      <c r="AE16" s="22">
        <f t="shared" si="5"/>
        <v>271903.36879432626</v>
      </c>
      <c r="AF16" s="22">
        <f t="shared" si="6"/>
        <v>61956882</v>
      </c>
      <c r="AG16" s="23">
        <f t="shared" si="7"/>
        <v>439410.51063829788</v>
      </c>
      <c r="AH16" s="25">
        <f>$AE$20/AE16*25</f>
        <v>19.166459846041985</v>
      </c>
      <c r="AI16" s="25">
        <v>57.777259386453068</v>
      </c>
      <c r="AJ16" s="26">
        <f t="shared" si="8"/>
        <v>76.943719232495056</v>
      </c>
    </row>
    <row r="17" spans="1:37" s="15" customFormat="1" ht="31" x14ac:dyDescent="0.35">
      <c r="A17" s="17">
        <v>35</v>
      </c>
      <c r="B17" s="17">
        <v>143</v>
      </c>
      <c r="C17" s="106"/>
      <c r="D17" s="5" t="s">
        <v>127</v>
      </c>
      <c r="E17" s="5"/>
      <c r="F17" s="18"/>
      <c r="G17" s="5" t="s">
        <v>128</v>
      </c>
      <c r="H17" s="5" t="s">
        <v>129</v>
      </c>
      <c r="I17" s="5" t="s">
        <v>130</v>
      </c>
      <c r="J17" s="17"/>
      <c r="K17" s="17"/>
      <c r="L17" s="17"/>
      <c r="M17" s="5"/>
      <c r="N17" s="19">
        <v>46380403</v>
      </c>
      <c r="O17" s="19">
        <v>28098380</v>
      </c>
      <c r="P17" s="17"/>
      <c r="Q17" s="17"/>
      <c r="R17" s="17"/>
      <c r="S17" s="17"/>
      <c r="T17" s="17"/>
      <c r="U17" s="17"/>
      <c r="V17" s="17"/>
      <c r="W17" s="17">
        <v>84</v>
      </c>
      <c r="X17" s="17">
        <v>85</v>
      </c>
      <c r="Y17" s="20" t="s">
        <v>82</v>
      </c>
      <c r="Z17" s="21">
        <v>14677150</v>
      </c>
      <c r="AA17" s="17"/>
      <c r="AB17" s="17"/>
      <c r="AC17" s="17"/>
      <c r="AD17" s="17"/>
      <c r="AE17" s="22">
        <f t="shared" si="5"/>
        <v>330569.17647058825</v>
      </c>
      <c r="AF17" s="22">
        <f t="shared" si="6"/>
        <v>42775530</v>
      </c>
      <c r="AG17" s="23">
        <f t="shared" si="7"/>
        <v>503241.5294117647</v>
      </c>
      <c r="AH17" s="25">
        <f>$AE$20/AE17*25</f>
        <v>15.765005847312194</v>
      </c>
      <c r="AI17" s="25">
        <v>55.089555234145166</v>
      </c>
      <c r="AJ17" s="26">
        <f t="shared" si="8"/>
        <v>70.854561081457362</v>
      </c>
    </row>
    <row r="18" spans="1:37" s="15" customFormat="1" ht="46.5" x14ac:dyDescent="0.35">
      <c r="A18" s="17">
        <v>8</v>
      </c>
      <c r="B18" s="17">
        <v>94</v>
      </c>
      <c r="C18" s="106"/>
      <c r="D18" s="41" t="s">
        <v>132</v>
      </c>
      <c r="E18" s="41"/>
      <c r="F18" s="18"/>
      <c r="G18" s="5" t="s">
        <v>131</v>
      </c>
      <c r="H18" s="5" t="s">
        <v>133</v>
      </c>
      <c r="I18" s="5" t="s">
        <v>26</v>
      </c>
      <c r="J18" s="17"/>
      <c r="K18" s="17"/>
      <c r="L18" s="17"/>
      <c r="M18" s="5"/>
      <c r="N18" s="19">
        <v>34038400</v>
      </c>
      <c r="O18" s="19">
        <v>19200000</v>
      </c>
      <c r="P18" s="17"/>
      <c r="Q18" s="17"/>
      <c r="R18" s="17"/>
      <c r="S18" s="17"/>
      <c r="T18" s="17"/>
      <c r="U18" s="17"/>
      <c r="V18" s="17"/>
      <c r="W18" s="17">
        <v>44</v>
      </c>
      <c r="X18" s="17">
        <v>71</v>
      </c>
      <c r="Y18" s="20" t="s">
        <v>63</v>
      </c>
      <c r="Z18" s="72">
        <v>6413275</v>
      </c>
      <c r="AA18" s="17"/>
      <c r="AB18" s="17"/>
      <c r="AC18" s="17"/>
      <c r="AD18" s="17"/>
      <c r="AE18" s="22">
        <f t="shared" si="5"/>
        <v>270422.53521126759</v>
      </c>
      <c r="AF18" s="22">
        <f t="shared" si="6"/>
        <v>25613275</v>
      </c>
      <c r="AG18" s="23">
        <f t="shared" si="7"/>
        <v>360750.35211267608</v>
      </c>
      <c r="AH18" s="25">
        <f>$AE$20/AE18*25</f>
        <v>19.271415364583337</v>
      </c>
      <c r="AI18" s="25">
        <v>39.179813807172224</v>
      </c>
      <c r="AJ18" s="26">
        <f t="shared" si="8"/>
        <v>58.451229171755557</v>
      </c>
    </row>
    <row r="19" spans="1:37" s="15" customFormat="1" ht="34.5" customHeight="1" x14ac:dyDescent="0.35">
      <c r="A19" s="17">
        <v>38</v>
      </c>
      <c r="B19" s="17">
        <v>137</v>
      </c>
      <c r="C19" s="106"/>
      <c r="D19" s="41" t="s">
        <v>134</v>
      </c>
      <c r="E19" s="41"/>
      <c r="F19" s="18"/>
      <c r="G19" s="5" t="s">
        <v>135</v>
      </c>
      <c r="H19" s="5" t="s">
        <v>136</v>
      </c>
      <c r="I19" s="5" t="s">
        <v>26</v>
      </c>
      <c r="J19" s="17"/>
      <c r="K19" s="17"/>
      <c r="L19" s="17"/>
      <c r="M19" s="5"/>
      <c r="N19" s="19">
        <v>13390942</v>
      </c>
      <c r="O19" s="19">
        <v>6670612</v>
      </c>
      <c r="P19" s="17"/>
      <c r="Q19" s="17"/>
      <c r="R19" s="17"/>
      <c r="S19" s="17"/>
      <c r="T19" s="17"/>
      <c r="U19" s="17"/>
      <c r="V19" s="17"/>
      <c r="W19" s="17">
        <v>31</v>
      </c>
      <c r="X19" s="17">
        <v>32</v>
      </c>
      <c r="Y19" s="20" t="s">
        <v>137</v>
      </c>
      <c r="Z19" s="21">
        <v>5820330</v>
      </c>
      <c r="AA19" s="17"/>
      <c r="AB19" s="17"/>
      <c r="AC19" s="17"/>
      <c r="AD19" s="17"/>
      <c r="AE19" s="22">
        <f t="shared" si="5"/>
        <v>208456.625</v>
      </c>
      <c r="AF19" s="22">
        <f t="shared" si="6"/>
        <v>12490942</v>
      </c>
      <c r="AG19" s="23">
        <f t="shared" si="7"/>
        <v>390341.9375</v>
      </c>
      <c r="AH19" s="25">
        <f>$AE$20/AE19*25</f>
        <v>25.00004497338475</v>
      </c>
      <c r="AI19" s="25">
        <v>10.353000188339866</v>
      </c>
      <c r="AJ19" s="26">
        <f t="shared" si="8"/>
        <v>35.353045161724616</v>
      </c>
    </row>
    <row r="20" spans="1:37" s="15" customFormat="1" ht="19.149999999999999" customHeight="1" x14ac:dyDescent="0.35">
      <c r="A20" s="49"/>
      <c r="B20" s="49"/>
      <c r="C20" s="49"/>
      <c r="D20" s="40"/>
      <c r="E20" s="40"/>
      <c r="F20" s="50"/>
      <c r="G20" s="42"/>
      <c r="H20" s="42"/>
      <c r="I20" s="42"/>
      <c r="J20" s="49"/>
      <c r="K20" s="49"/>
      <c r="L20" s="49"/>
      <c r="M20" s="51"/>
      <c r="N20" s="52" t="s">
        <v>138</v>
      </c>
      <c r="O20" s="52">
        <f>SUM(O15:O19)</f>
        <v>114400026</v>
      </c>
      <c r="P20" s="53"/>
      <c r="Q20" s="54"/>
      <c r="R20" s="55"/>
      <c r="S20" s="53"/>
      <c r="T20" s="54"/>
      <c r="U20" s="54"/>
      <c r="V20" s="54"/>
      <c r="W20" s="49">
        <f>SUM(W15:W19)</f>
        <v>379</v>
      </c>
      <c r="X20" s="49">
        <f>SUM(X15:X19)</f>
        <v>409</v>
      </c>
      <c r="Y20" s="57"/>
      <c r="Z20" s="56"/>
      <c r="AA20" s="56"/>
      <c r="AB20" s="56"/>
      <c r="AC20" s="56"/>
      <c r="AD20" s="56"/>
      <c r="AE20" s="58">
        <v>208457</v>
      </c>
      <c r="AF20" s="58"/>
      <c r="AG20" s="58"/>
      <c r="AH20" s="49"/>
      <c r="AI20" s="60"/>
      <c r="AJ20" s="73"/>
      <c r="AK20" s="62"/>
    </row>
    <row r="21" spans="1:37" s="15" customFormat="1" ht="19.149999999999999" customHeight="1" x14ac:dyDescent="0.35">
      <c r="A21" s="49"/>
      <c r="B21" s="49"/>
      <c r="C21" s="49"/>
      <c r="D21" s="40"/>
      <c r="E21" s="40"/>
      <c r="F21" s="50"/>
      <c r="G21" s="42"/>
      <c r="H21" s="42"/>
      <c r="I21" s="42"/>
      <c r="J21" s="49"/>
      <c r="K21" s="49"/>
      <c r="L21" s="49"/>
      <c r="M21" s="51"/>
      <c r="N21" s="52" t="s">
        <v>47</v>
      </c>
      <c r="O21" s="52">
        <v>168000000</v>
      </c>
      <c r="P21" s="64"/>
      <c r="Q21" s="65"/>
      <c r="R21" s="66"/>
      <c r="S21" s="64"/>
      <c r="T21" s="65"/>
      <c r="U21" s="65"/>
      <c r="V21" s="65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67"/>
      <c r="AH21" s="49"/>
      <c r="AI21" s="60"/>
      <c r="AJ21" s="73"/>
    </row>
    <row r="22" spans="1:37" s="15" customFormat="1" ht="19.149999999999999" customHeight="1" x14ac:dyDescent="0.35">
      <c r="A22" s="49"/>
      <c r="B22" s="49"/>
      <c r="C22" s="49"/>
      <c r="D22" s="40"/>
      <c r="E22" s="40"/>
      <c r="F22" s="50"/>
      <c r="G22" s="42"/>
      <c r="H22" s="42"/>
      <c r="I22" s="42"/>
      <c r="J22" s="49"/>
      <c r="K22" s="49"/>
      <c r="L22" s="49"/>
      <c r="M22" s="51"/>
      <c r="N22" s="68" t="s">
        <v>154</v>
      </c>
      <c r="O22" s="68">
        <f>SUM(O15,O16,O17,O18,O19)</f>
        <v>114400026</v>
      </c>
      <c r="P22" s="64"/>
      <c r="Q22" s="65"/>
      <c r="R22" s="66"/>
      <c r="S22" s="64"/>
      <c r="T22" s="65"/>
      <c r="U22" s="65"/>
      <c r="V22" s="65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67"/>
      <c r="AH22" s="49"/>
      <c r="AI22" s="60"/>
      <c r="AJ22" s="73"/>
    </row>
    <row r="23" spans="1:37" s="15" customFormat="1" ht="19.149999999999999" customHeight="1" x14ac:dyDescent="0.35">
      <c r="A23" s="49"/>
      <c r="B23" s="49"/>
      <c r="C23" s="49"/>
      <c r="D23" s="40"/>
      <c r="E23" s="40"/>
      <c r="F23" s="50"/>
      <c r="G23" s="42"/>
      <c r="H23" s="42"/>
      <c r="I23" s="42"/>
      <c r="J23" s="49"/>
      <c r="K23" s="49"/>
      <c r="L23" s="49"/>
      <c r="M23" s="51"/>
      <c r="N23" s="69" t="s">
        <v>155</v>
      </c>
      <c r="O23" s="69">
        <f>O21-O22</f>
        <v>53599974</v>
      </c>
      <c r="P23" s="74"/>
      <c r="Q23" s="75"/>
      <c r="R23" s="76"/>
      <c r="S23" s="74"/>
      <c r="T23" s="75"/>
      <c r="U23" s="75"/>
      <c r="V23" s="75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67"/>
      <c r="AH23" s="49"/>
      <c r="AI23" s="60"/>
      <c r="AJ23" s="73"/>
    </row>
    <row r="24" spans="1:37" s="15" customFormat="1" ht="19.149999999999999" customHeight="1" x14ac:dyDescent="0.35">
      <c r="A24" s="49"/>
      <c r="B24" s="49"/>
      <c r="C24" s="49"/>
      <c r="D24" s="40"/>
      <c r="E24" s="40"/>
      <c r="F24" s="50"/>
      <c r="G24" s="42"/>
      <c r="H24" s="42"/>
      <c r="I24" s="42"/>
      <c r="J24" s="49"/>
      <c r="K24" s="49"/>
      <c r="L24" s="49"/>
      <c r="M24" s="77"/>
      <c r="N24" s="78"/>
      <c r="O24" s="7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67"/>
      <c r="AH24" s="49"/>
      <c r="AI24" s="60"/>
      <c r="AJ24" s="73"/>
    </row>
    <row r="25" spans="1:37" s="15" customFormat="1" ht="52.25" customHeight="1" x14ac:dyDescent="0.35">
      <c r="A25" s="7" t="s">
        <v>0</v>
      </c>
      <c r="B25" s="8" t="s">
        <v>1</v>
      </c>
      <c r="C25" s="106" t="s">
        <v>163</v>
      </c>
      <c r="D25" s="2" t="s">
        <v>2</v>
      </c>
      <c r="E25" s="2"/>
      <c r="F25" s="9" t="s">
        <v>3</v>
      </c>
      <c r="G25" s="9" t="s">
        <v>4</v>
      </c>
      <c r="H25" s="9" t="s">
        <v>5</v>
      </c>
      <c r="I25" s="9" t="s">
        <v>6</v>
      </c>
      <c r="J25" s="10" t="s">
        <v>7</v>
      </c>
      <c r="K25" s="10"/>
      <c r="L25" s="10"/>
      <c r="M25" s="9"/>
      <c r="N25" s="9" t="s">
        <v>8</v>
      </c>
      <c r="O25" s="9" t="s">
        <v>9</v>
      </c>
      <c r="P25" s="9" t="s">
        <v>10</v>
      </c>
      <c r="Q25" s="9"/>
      <c r="R25" s="9"/>
      <c r="S25" s="9" t="s">
        <v>11</v>
      </c>
      <c r="T25" s="9"/>
      <c r="U25" s="9"/>
      <c r="V25" s="9"/>
      <c r="W25" s="11" t="s">
        <v>12</v>
      </c>
      <c r="X25" s="12" t="s">
        <v>13</v>
      </c>
      <c r="Y25" s="12" t="s">
        <v>14</v>
      </c>
      <c r="Z25" s="12" t="s">
        <v>15</v>
      </c>
      <c r="AA25" s="12" t="s">
        <v>16</v>
      </c>
      <c r="AB25" s="12" t="s">
        <v>17</v>
      </c>
      <c r="AC25" s="12" t="s">
        <v>18</v>
      </c>
      <c r="AD25" s="12" t="s">
        <v>19</v>
      </c>
      <c r="AE25" s="12" t="s">
        <v>20</v>
      </c>
      <c r="AF25" s="12" t="s">
        <v>21</v>
      </c>
      <c r="AG25" s="12" t="s">
        <v>22</v>
      </c>
      <c r="AH25" s="12" t="s">
        <v>23</v>
      </c>
      <c r="AI25" s="13" t="s">
        <v>24</v>
      </c>
      <c r="AJ25" s="13" t="s">
        <v>25</v>
      </c>
    </row>
    <row r="26" spans="1:37" s="15" customFormat="1" ht="31" x14ac:dyDescent="0.35">
      <c r="A26" s="17">
        <v>3</v>
      </c>
      <c r="B26" s="17">
        <v>127</v>
      </c>
      <c r="C26" s="106"/>
      <c r="D26" s="41" t="s">
        <v>139</v>
      </c>
      <c r="E26" s="41"/>
      <c r="F26" s="18"/>
      <c r="G26" s="5" t="s">
        <v>140</v>
      </c>
      <c r="H26" s="5" t="s">
        <v>141</v>
      </c>
      <c r="I26" s="5" t="s">
        <v>114</v>
      </c>
      <c r="J26" s="17"/>
      <c r="K26" s="17"/>
      <c r="L26" s="17"/>
      <c r="M26" s="5"/>
      <c r="N26" s="19">
        <v>86263456</v>
      </c>
      <c r="O26" s="19">
        <v>39287657</v>
      </c>
      <c r="P26" s="17"/>
      <c r="Q26" s="17"/>
      <c r="R26" s="17"/>
      <c r="S26" s="17"/>
      <c r="T26" s="17"/>
      <c r="U26" s="17"/>
      <c r="V26" s="17"/>
      <c r="W26" s="17">
        <v>147</v>
      </c>
      <c r="X26" s="17">
        <v>150</v>
      </c>
      <c r="Y26" s="28" t="s">
        <v>86</v>
      </c>
      <c r="Z26" s="21">
        <v>19097994</v>
      </c>
      <c r="AA26" s="28" t="s">
        <v>142</v>
      </c>
      <c r="AB26" s="21">
        <v>3182000</v>
      </c>
      <c r="AC26" s="17"/>
      <c r="AD26" s="17"/>
      <c r="AE26" s="22">
        <f t="shared" ref="AE26:AE30" si="9">O26/X26</f>
        <v>261917.71333333335</v>
      </c>
      <c r="AF26" s="22">
        <f t="shared" ref="AF26:AF29" si="10">SUM(O26+Z26+AB26+AD26)</f>
        <v>61567651</v>
      </c>
      <c r="AG26" s="23">
        <f t="shared" ref="AG26:AG30" si="11">AF26/X26</f>
        <v>410451.00666666665</v>
      </c>
      <c r="AH26" s="25">
        <f>$AE$31/AE26*25</f>
        <v>25.000027362283273</v>
      </c>
      <c r="AI26" s="80">
        <v>81.583370495582784</v>
      </c>
      <c r="AJ26" s="26">
        <f t="shared" ref="AJ26:AJ30" si="12">SUM(AH26:AI26)</f>
        <v>106.58339785786606</v>
      </c>
    </row>
    <row r="27" spans="1:37" s="15" customFormat="1" ht="31" x14ac:dyDescent="0.35">
      <c r="A27" s="17">
        <v>4</v>
      </c>
      <c r="B27" s="17">
        <v>128</v>
      </c>
      <c r="C27" s="106"/>
      <c r="D27" s="41" t="s">
        <v>143</v>
      </c>
      <c r="E27" s="41"/>
      <c r="F27" s="18"/>
      <c r="G27" s="5" t="s">
        <v>140</v>
      </c>
      <c r="H27" s="5" t="s">
        <v>141</v>
      </c>
      <c r="I27" s="5" t="s">
        <v>114</v>
      </c>
      <c r="J27" s="17"/>
      <c r="K27" s="17"/>
      <c r="L27" s="17"/>
      <c r="M27" s="5"/>
      <c r="N27" s="19">
        <v>90564005</v>
      </c>
      <c r="O27" s="19">
        <v>42801259</v>
      </c>
      <c r="P27" s="17"/>
      <c r="Q27" s="17"/>
      <c r="R27" s="17"/>
      <c r="S27" s="17"/>
      <c r="T27" s="17"/>
      <c r="U27" s="17"/>
      <c r="V27" s="17"/>
      <c r="W27" s="17">
        <v>151</v>
      </c>
      <c r="X27" s="17">
        <v>152</v>
      </c>
      <c r="Y27" s="28" t="s">
        <v>86</v>
      </c>
      <c r="Z27" s="21">
        <v>19713746</v>
      </c>
      <c r="AA27" s="28" t="s">
        <v>142</v>
      </c>
      <c r="AB27" s="21">
        <v>3182000</v>
      </c>
      <c r="AC27" s="17"/>
      <c r="AD27" s="17"/>
      <c r="AE27" s="22">
        <f t="shared" si="9"/>
        <v>281587.23026315792</v>
      </c>
      <c r="AF27" s="22">
        <f t="shared" si="10"/>
        <v>65697005</v>
      </c>
      <c r="AG27" s="23">
        <f t="shared" si="11"/>
        <v>432217.13815789472</v>
      </c>
      <c r="AH27" s="25">
        <f>$AE$31/AE27*25</f>
        <v>23.253717840402778</v>
      </c>
      <c r="AI27" s="80">
        <v>81.958487742796493</v>
      </c>
      <c r="AJ27" s="26">
        <f t="shared" si="12"/>
        <v>105.21220558319928</v>
      </c>
    </row>
    <row r="28" spans="1:37" s="15" customFormat="1" ht="31" x14ac:dyDescent="0.35">
      <c r="A28" s="17">
        <v>12</v>
      </c>
      <c r="B28" s="17">
        <v>102</v>
      </c>
      <c r="C28" s="106"/>
      <c r="D28" s="41" t="s">
        <v>145</v>
      </c>
      <c r="E28" s="41"/>
      <c r="F28" s="18"/>
      <c r="G28" s="5" t="s">
        <v>140</v>
      </c>
      <c r="H28" s="5" t="s">
        <v>146</v>
      </c>
      <c r="I28" s="5" t="s">
        <v>26</v>
      </c>
      <c r="J28" s="17"/>
      <c r="K28" s="17"/>
      <c r="L28" s="17"/>
      <c r="M28" s="5"/>
      <c r="N28" s="19">
        <v>100778655</v>
      </c>
      <c r="O28" s="19">
        <v>48116734</v>
      </c>
      <c r="P28" s="17"/>
      <c r="Q28" s="17"/>
      <c r="R28" s="17"/>
      <c r="S28" s="17"/>
      <c r="T28" s="17"/>
      <c r="U28" s="17"/>
      <c r="V28" s="17"/>
      <c r="W28" s="17">
        <v>173</v>
      </c>
      <c r="X28" s="17">
        <v>175</v>
      </c>
      <c r="Y28" s="20" t="s">
        <v>82</v>
      </c>
      <c r="Z28" s="21">
        <v>30000000</v>
      </c>
      <c r="AA28" s="17" t="s">
        <v>147</v>
      </c>
      <c r="AB28" s="19">
        <v>10000000</v>
      </c>
      <c r="AC28" s="17"/>
      <c r="AD28" s="17"/>
      <c r="AE28" s="22">
        <f t="shared" si="9"/>
        <v>274952.76571428572</v>
      </c>
      <c r="AF28" s="22">
        <f t="shared" si="10"/>
        <v>88116734</v>
      </c>
      <c r="AG28" s="23">
        <f t="shared" si="11"/>
        <v>503524.1942857143</v>
      </c>
      <c r="AH28" s="25">
        <f>$AE$31/AE28*25</f>
        <v>23.814817730563341</v>
      </c>
      <c r="AI28" s="80">
        <v>49.822261641060322</v>
      </c>
      <c r="AJ28" s="26">
        <f t="shared" si="12"/>
        <v>73.637079371623656</v>
      </c>
    </row>
    <row r="29" spans="1:37" s="15" customFormat="1" ht="31" x14ac:dyDescent="0.35">
      <c r="A29" s="17">
        <v>43</v>
      </c>
      <c r="B29" s="17">
        <v>120</v>
      </c>
      <c r="C29" s="106"/>
      <c r="D29" s="41" t="s">
        <v>148</v>
      </c>
      <c r="E29" s="5"/>
      <c r="F29" s="18"/>
      <c r="G29" s="5" t="s">
        <v>140</v>
      </c>
      <c r="H29" s="5" t="s">
        <v>144</v>
      </c>
      <c r="I29" s="5" t="s">
        <v>26</v>
      </c>
      <c r="J29" s="17"/>
      <c r="K29" s="17"/>
      <c r="L29" s="17"/>
      <c r="M29" s="5"/>
      <c r="N29" s="19">
        <v>46330240</v>
      </c>
      <c r="O29" s="19">
        <v>26346307</v>
      </c>
      <c r="P29" s="17"/>
      <c r="Q29" s="17"/>
      <c r="R29" s="17"/>
      <c r="S29" s="17"/>
      <c r="T29" s="17"/>
      <c r="U29" s="17"/>
      <c r="V29" s="17"/>
      <c r="W29" s="17">
        <v>62</v>
      </c>
      <c r="X29" s="17">
        <v>64</v>
      </c>
      <c r="Y29" s="27" t="s">
        <v>96</v>
      </c>
      <c r="Z29" s="21">
        <v>3094300</v>
      </c>
      <c r="AA29" s="17"/>
      <c r="AB29" s="17"/>
      <c r="AC29" s="17"/>
      <c r="AD29" s="17"/>
      <c r="AE29" s="22">
        <f t="shared" si="9"/>
        <v>411661.046875</v>
      </c>
      <c r="AF29" s="22">
        <f t="shared" si="10"/>
        <v>29440607</v>
      </c>
      <c r="AG29" s="23">
        <f t="shared" si="11"/>
        <v>460009.484375</v>
      </c>
      <c r="AH29" s="25">
        <f>$AE$31/AE29*25</f>
        <v>15.906168557134023</v>
      </c>
      <c r="AI29" s="80">
        <v>48.56653967224775</v>
      </c>
      <c r="AJ29" s="26">
        <f t="shared" si="12"/>
        <v>64.472708229381766</v>
      </c>
    </row>
    <row r="30" spans="1:37" s="15" customFormat="1" ht="31" x14ac:dyDescent="0.35">
      <c r="A30" s="17">
        <v>15</v>
      </c>
      <c r="B30" s="17">
        <v>140</v>
      </c>
      <c r="C30" s="106"/>
      <c r="D30" s="41" t="s">
        <v>149</v>
      </c>
      <c r="E30" s="41"/>
      <c r="F30" s="18"/>
      <c r="G30" s="5" t="s">
        <v>140</v>
      </c>
      <c r="H30" s="5" t="s">
        <v>150</v>
      </c>
      <c r="I30" s="5" t="s">
        <v>151</v>
      </c>
      <c r="J30" s="17"/>
      <c r="K30" s="17"/>
      <c r="L30" s="17"/>
      <c r="M30" s="5"/>
      <c r="N30" s="19">
        <v>74406366</v>
      </c>
      <c r="O30" s="19">
        <v>46386823</v>
      </c>
      <c r="P30" s="17"/>
      <c r="Q30" s="17"/>
      <c r="R30" s="17"/>
      <c r="S30" s="17"/>
      <c r="T30" s="17"/>
      <c r="U30" s="17"/>
      <c r="V30" s="17"/>
      <c r="W30" s="17">
        <v>123</v>
      </c>
      <c r="X30" s="17">
        <v>125</v>
      </c>
      <c r="Y30" s="20" t="s">
        <v>82</v>
      </c>
      <c r="Z30" s="21">
        <v>27587829</v>
      </c>
      <c r="AA30" s="17"/>
      <c r="AB30" s="17"/>
      <c r="AC30" s="17"/>
      <c r="AD30" s="17"/>
      <c r="AE30" s="22">
        <f t="shared" si="9"/>
        <v>371094.58399999997</v>
      </c>
      <c r="AF30" s="22">
        <f>SUM(O30+Z30+AB30+AD30)</f>
        <v>73974652</v>
      </c>
      <c r="AG30" s="23">
        <f t="shared" si="11"/>
        <v>591797.21600000001</v>
      </c>
      <c r="AH30" s="25">
        <f>$AE$31/AE30*25</f>
        <v>17.64496244978881</v>
      </c>
      <c r="AI30" s="80">
        <v>38.177643564854613</v>
      </c>
      <c r="AJ30" s="26">
        <f t="shared" si="12"/>
        <v>55.822606014643426</v>
      </c>
    </row>
    <row r="31" spans="1:37" s="15" customFormat="1" ht="20.149999999999999" customHeight="1" x14ac:dyDescent="0.35">
      <c r="A31" s="81"/>
      <c r="B31" s="64"/>
      <c r="C31" s="49"/>
      <c r="D31" s="40"/>
      <c r="E31" s="40"/>
      <c r="F31" s="50"/>
      <c r="G31" s="42"/>
      <c r="H31" s="42"/>
      <c r="I31" s="42"/>
      <c r="J31" s="65"/>
      <c r="K31" s="65"/>
      <c r="L31" s="66"/>
      <c r="M31" s="82"/>
      <c r="N31" s="52" t="s">
        <v>152</v>
      </c>
      <c r="O31" s="52">
        <f>SUM(O26:O30)</f>
        <v>202938780</v>
      </c>
      <c r="P31" s="54"/>
      <c r="Q31" s="54"/>
      <c r="R31" s="55"/>
      <c r="S31" s="53"/>
      <c r="T31" s="54"/>
      <c r="U31" s="54"/>
      <c r="V31" s="54"/>
      <c r="W31" s="49">
        <f>SUM(W26:W30)</f>
        <v>656</v>
      </c>
      <c r="X31" s="49">
        <f>SUM(X26:X30)</f>
        <v>666</v>
      </c>
      <c r="Y31" s="57"/>
      <c r="Z31" s="56"/>
      <c r="AA31" s="56"/>
      <c r="AB31" s="56"/>
      <c r="AC31" s="56"/>
      <c r="AD31" s="56"/>
      <c r="AE31" s="58">
        <v>261918</v>
      </c>
      <c r="AF31" s="58"/>
      <c r="AG31" s="58"/>
      <c r="AH31" s="49"/>
      <c r="AI31" s="60"/>
      <c r="AJ31" s="60"/>
      <c r="AK31" s="62"/>
    </row>
    <row r="32" spans="1:37" s="15" customFormat="1" ht="22.15" customHeight="1" x14ac:dyDescent="0.35">
      <c r="A32" s="81"/>
      <c r="B32" s="64"/>
      <c r="C32" s="49"/>
      <c r="D32" s="42"/>
      <c r="E32" s="42"/>
      <c r="F32" s="50"/>
      <c r="G32" s="42"/>
      <c r="H32" s="42"/>
      <c r="I32" s="42"/>
      <c r="J32" s="65"/>
      <c r="K32" s="65"/>
      <c r="L32" s="66"/>
      <c r="M32" s="82"/>
      <c r="N32" s="52" t="s">
        <v>47</v>
      </c>
      <c r="O32" s="52">
        <v>352000000</v>
      </c>
      <c r="P32" s="65"/>
      <c r="Q32" s="65"/>
      <c r="R32" s="66"/>
      <c r="S32" s="64"/>
      <c r="T32" s="65"/>
      <c r="U32" s="65"/>
      <c r="V32" s="65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67"/>
      <c r="AH32" s="49"/>
      <c r="AI32" s="60"/>
      <c r="AJ32" s="60"/>
    </row>
    <row r="33" spans="1:37" s="15" customFormat="1" hidden="1" x14ac:dyDescent="0.35">
      <c r="D33" s="43"/>
      <c r="E33" s="43" t="s">
        <v>153</v>
      </c>
      <c r="F33" s="43"/>
      <c r="G33" s="43"/>
      <c r="N33" s="83">
        <f t="shared" ref="N33:X33" si="13">SUM(N3:N8)+SUM(N39:N45)+SUM(N46:N52)+N53+SUM(N15:N17)+SUM(N18:N19)+SUM(N26:N27)+SUM(N28:N29)+N30</f>
        <v>1984921570</v>
      </c>
      <c r="O33" s="83">
        <f t="shared" si="13"/>
        <v>1030199880.37252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2697</v>
      </c>
      <c r="X33" s="84">
        <f t="shared" si="13"/>
        <v>2864</v>
      </c>
      <c r="AG33" s="84"/>
      <c r="AK33" s="85"/>
    </row>
    <row r="34" spans="1:37" s="15" customFormat="1" hidden="1" x14ac:dyDescent="0.35">
      <c r="D34" s="43"/>
      <c r="E34" s="43"/>
      <c r="N34" s="86">
        <f>N33/X33</f>
        <v>693059.20740223466</v>
      </c>
      <c r="O34" s="87"/>
      <c r="AG34" s="84"/>
      <c r="AK34" s="88"/>
    </row>
    <row r="35" spans="1:37" s="15" customFormat="1" x14ac:dyDescent="0.35">
      <c r="D35" s="43"/>
      <c r="E35" s="43"/>
      <c r="N35" s="68" t="s">
        <v>154</v>
      </c>
      <c r="O35" s="23">
        <f>SUM(O26,O27,O28,O29,O30)</f>
        <v>202938780</v>
      </c>
      <c r="AG35" s="84"/>
      <c r="AK35" s="84"/>
    </row>
    <row r="36" spans="1:37" s="15" customFormat="1" x14ac:dyDescent="0.35">
      <c r="D36" s="43"/>
      <c r="E36" s="43"/>
      <c r="N36" s="69" t="s">
        <v>155</v>
      </c>
      <c r="O36" s="89">
        <f>O32-O35</f>
        <v>149061220</v>
      </c>
      <c r="AG36" s="84"/>
      <c r="AK36" s="62"/>
    </row>
    <row r="37" spans="1:37" s="15" customFormat="1" x14ac:dyDescent="0.35">
      <c r="D37" s="43"/>
      <c r="E37" s="43"/>
      <c r="AG37" s="84"/>
    </row>
    <row r="38" spans="1:37" s="15" customFormat="1" ht="63" customHeight="1" x14ac:dyDescent="0.35">
      <c r="A38" s="7" t="s">
        <v>0</v>
      </c>
      <c r="B38" s="8" t="s">
        <v>1</v>
      </c>
      <c r="C38" s="107" t="s">
        <v>164</v>
      </c>
      <c r="D38" s="2" t="s">
        <v>2</v>
      </c>
      <c r="E38" s="2" t="s">
        <v>48</v>
      </c>
      <c r="F38" s="9" t="s">
        <v>3</v>
      </c>
      <c r="G38" s="9" t="s">
        <v>4</v>
      </c>
      <c r="H38" s="9" t="s">
        <v>5</v>
      </c>
      <c r="I38" s="9" t="s">
        <v>6</v>
      </c>
      <c r="J38" s="10" t="s">
        <v>7</v>
      </c>
      <c r="K38" s="10"/>
      <c r="L38" s="10"/>
      <c r="M38" s="9" t="s">
        <v>49</v>
      </c>
      <c r="N38" s="9" t="s">
        <v>8</v>
      </c>
      <c r="O38" s="9" t="s">
        <v>9</v>
      </c>
      <c r="P38" s="9" t="s">
        <v>10</v>
      </c>
      <c r="Q38" s="9"/>
      <c r="R38" s="9"/>
      <c r="S38" s="9" t="s">
        <v>11</v>
      </c>
      <c r="T38" s="9"/>
      <c r="U38" s="9"/>
      <c r="V38" s="9"/>
      <c r="W38" s="11" t="s">
        <v>12</v>
      </c>
      <c r="X38" s="12" t="s">
        <v>13</v>
      </c>
      <c r="Y38" s="12" t="s">
        <v>14</v>
      </c>
      <c r="Z38" s="12" t="s">
        <v>15</v>
      </c>
      <c r="AA38" s="12" t="s">
        <v>16</v>
      </c>
      <c r="AB38" s="12" t="s">
        <v>17</v>
      </c>
      <c r="AC38" s="12" t="s">
        <v>18</v>
      </c>
      <c r="AD38" s="12" t="s">
        <v>19</v>
      </c>
      <c r="AE38" s="12" t="s">
        <v>20</v>
      </c>
      <c r="AF38" s="12" t="s">
        <v>21</v>
      </c>
      <c r="AG38" s="12" t="s">
        <v>22</v>
      </c>
      <c r="AH38" s="12" t="s">
        <v>23</v>
      </c>
      <c r="AI38" s="13" t="s">
        <v>24</v>
      </c>
      <c r="AJ38" s="13" t="s">
        <v>25</v>
      </c>
    </row>
    <row r="39" spans="1:37" s="15" customFormat="1" ht="31" x14ac:dyDescent="0.35">
      <c r="A39" s="17">
        <v>21</v>
      </c>
      <c r="B39" s="17">
        <v>129</v>
      </c>
      <c r="C39" s="107"/>
      <c r="D39" s="6" t="s">
        <v>50</v>
      </c>
      <c r="E39" s="6"/>
      <c r="F39" s="31"/>
      <c r="G39" s="6" t="s">
        <v>51</v>
      </c>
      <c r="H39" s="6" t="s">
        <v>52</v>
      </c>
      <c r="I39" s="6" t="s">
        <v>53</v>
      </c>
      <c r="J39" s="30"/>
      <c r="K39" s="30"/>
      <c r="L39" s="30"/>
      <c r="M39" s="6" t="s">
        <v>54</v>
      </c>
      <c r="N39" s="32">
        <v>118011000</v>
      </c>
      <c r="O39" s="32">
        <v>31824000</v>
      </c>
      <c r="P39" s="30"/>
      <c r="Q39" s="30"/>
      <c r="R39" s="30"/>
      <c r="S39" s="30"/>
      <c r="T39" s="30"/>
      <c r="U39" s="30"/>
      <c r="V39" s="30"/>
      <c r="W39" s="30">
        <v>97</v>
      </c>
      <c r="X39" s="30">
        <v>118</v>
      </c>
      <c r="Y39" s="110" t="s">
        <v>55</v>
      </c>
      <c r="Z39" s="120">
        <v>3000000</v>
      </c>
      <c r="AA39" s="30"/>
      <c r="AB39" s="30"/>
      <c r="AC39" s="30"/>
      <c r="AD39" s="30"/>
      <c r="AE39" s="35">
        <f t="shared" ref="AE39:AE57" si="14">O39/X39</f>
        <v>269694.9152542373</v>
      </c>
      <c r="AF39" s="35">
        <f>SUM(O39+Z39+AB39+AD39)</f>
        <v>34824000</v>
      </c>
      <c r="AG39" s="36">
        <f>AF39/X39</f>
        <v>295118.64406779659</v>
      </c>
      <c r="AH39" s="37">
        <f>$AE$59/AE39*25</f>
        <v>23.622525452488684</v>
      </c>
      <c r="AI39" s="38">
        <v>50.232971342383109</v>
      </c>
      <c r="AJ39" s="39">
        <f t="shared" ref="AJ39:AJ57" si="15">AH39+AI39</f>
        <v>73.855496794871797</v>
      </c>
    </row>
    <row r="40" spans="1:37" s="15" customFormat="1" ht="31" x14ac:dyDescent="0.35">
      <c r="A40" s="17">
        <v>2</v>
      </c>
      <c r="B40" s="17">
        <v>138</v>
      </c>
      <c r="C40" s="107"/>
      <c r="D40" s="5" t="s">
        <v>56</v>
      </c>
      <c r="E40" s="5"/>
      <c r="F40" s="18"/>
      <c r="G40" s="5" t="s">
        <v>51</v>
      </c>
      <c r="H40" s="5" t="s">
        <v>57</v>
      </c>
      <c r="I40" s="5" t="s">
        <v>26</v>
      </c>
      <c r="J40" s="17"/>
      <c r="K40" s="17"/>
      <c r="L40" s="17"/>
      <c r="M40" s="5" t="s">
        <v>54</v>
      </c>
      <c r="N40" s="19">
        <v>73695005</v>
      </c>
      <c r="O40" s="19">
        <v>32284809</v>
      </c>
      <c r="P40" s="17"/>
      <c r="Q40" s="17"/>
      <c r="R40" s="17"/>
      <c r="S40" s="17"/>
      <c r="T40" s="17"/>
      <c r="U40" s="17"/>
      <c r="V40" s="17"/>
      <c r="W40" s="17">
        <v>97</v>
      </c>
      <c r="X40" s="17">
        <v>98</v>
      </c>
      <c r="Y40" s="20" t="s">
        <v>58</v>
      </c>
      <c r="Z40" s="21">
        <v>20000000</v>
      </c>
      <c r="AA40" s="17"/>
      <c r="AB40" s="17"/>
      <c r="AC40" s="17"/>
      <c r="AD40" s="17"/>
      <c r="AE40" s="22">
        <f t="shared" si="14"/>
        <v>329436.82653061225</v>
      </c>
      <c r="AF40" s="22">
        <f t="shared" ref="AF40:AF57" si="16">SUM(O40+Z40+AB40+AD40)</f>
        <v>52284809</v>
      </c>
      <c r="AG40" s="23">
        <f t="shared" ref="AG40:AG57" si="17">AF40/X40</f>
        <v>533518.45918367349</v>
      </c>
      <c r="AH40" s="24">
        <f>$AE$59/AE40*25</f>
        <v>19.338684952418333</v>
      </c>
      <c r="AI40" s="25">
        <v>50.7</v>
      </c>
      <c r="AJ40" s="26">
        <f>AH40+AI40</f>
        <v>70.038684952418336</v>
      </c>
    </row>
    <row r="41" spans="1:37" s="15" customFormat="1" ht="46.5" x14ac:dyDescent="0.35">
      <c r="A41" s="17">
        <v>17</v>
      </c>
      <c r="B41" s="17">
        <v>92</v>
      </c>
      <c r="C41" s="107"/>
      <c r="D41" s="5" t="s">
        <v>59</v>
      </c>
      <c r="E41" s="5"/>
      <c r="F41" s="18"/>
      <c r="G41" s="5" t="s">
        <v>60</v>
      </c>
      <c r="H41" s="5" t="s">
        <v>61</v>
      </c>
      <c r="I41" s="5" t="s">
        <v>62</v>
      </c>
      <c r="J41" s="17"/>
      <c r="K41" s="17"/>
      <c r="L41" s="17"/>
      <c r="M41" s="5" t="s">
        <v>54</v>
      </c>
      <c r="N41" s="19">
        <v>44033653</v>
      </c>
      <c r="O41" s="19">
        <v>1714039</v>
      </c>
      <c r="P41" s="17"/>
      <c r="Q41" s="17"/>
      <c r="R41" s="17"/>
      <c r="S41" s="17"/>
      <c r="T41" s="17"/>
      <c r="U41" s="17"/>
      <c r="V41" s="17"/>
      <c r="W41" s="17">
        <v>49</v>
      </c>
      <c r="X41" s="17">
        <v>50</v>
      </c>
      <c r="Y41" s="20" t="s">
        <v>63</v>
      </c>
      <c r="Z41" s="21">
        <v>3066590</v>
      </c>
      <c r="AA41" s="20" t="s">
        <v>58</v>
      </c>
      <c r="AB41" s="21">
        <v>10500000</v>
      </c>
      <c r="AC41" s="17"/>
      <c r="AD41" s="17"/>
      <c r="AE41" s="22">
        <f t="shared" si="14"/>
        <v>34280.78</v>
      </c>
      <c r="AF41" s="22">
        <f t="shared" si="16"/>
        <v>15280629</v>
      </c>
      <c r="AG41" s="23">
        <f t="shared" si="17"/>
        <v>305612.58</v>
      </c>
      <c r="AH41" s="24">
        <f>$AE$59/AE41*25</f>
        <v>185.84393353943523</v>
      </c>
      <c r="AI41" s="25">
        <v>53.307483065136182</v>
      </c>
      <c r="AJ41" s="26">
        <f t="shared" si="15"/>
        <v>239.15141660457141</v>
      </c>
    </row>
    <row r="42" spans="1:37" s="15" customFormat="1" x14ac:dyDescent="0.35">
      <c r="A42" s="17">
        <v>1</v>
      </c>
      <c r="B42" s="17">
        <v>139</v>
      </c>
      <c r="C42" s="107"/>
      <c r="D42" s="5" t="s">
        <v>64</v>
      </c>
      <c r="E42" s="5"/>
      <c r="F42" s="18"/>
      <c r="G42" s="5" t="s">
        <v>65</v>
      </c>
      <c r="H42" s="5" t="s">
        <v>66</v>
      </c>
      <c r="I42" s="5" t="s">
        <v>67</v>
      </c>
      <c r="J42" s="17"/>
      <c r="K42" s="17"/>
      <c r="L42" s="17"/>
      <c r="M42" s="5" t="s">
        <v>68</v>
      </c>
      <c r="N42" s="19">
        <v>40301046</v>
      </c>
      <c r="O42" s="19">
        <v>25824201</v>
      </c>
      <c r="P42" s="17"/>
      <c r="Q42" s="17"/>
      <c r="R42" s="17"/>
      <c r="S42" s="17"/>
      <c r="T42" s="17"/>
      <c r="U42" s="17"/>
      <c r="V42" s="17"/>
      <c r="W42" s="17">
        <v>40</v>
      </c>
      <c r="X42" s="17">
        <v>41</v>
      </c>
      <c r="Y42" s="20" t="s">
        <v>63</v>
      </c>
      <c r="Z42" s="21">
        <v>4981492</v>
      </c>
      <c r="AA42" s="17"/>
      <c r="AB42" s="17"/>
      <c r="AC42" s="17"/>
      <c r="AD42" s="17"/>
      <c r="AE42" s="22">
        <f t="shared" si="14"/>
        <v>629858.56097560981</v>
      </c>
      <c r="AF42" s="22">
        <f t="shared" si="16"/>
        <v>30805693</v>
      </c>
      <c r="AG42" s="23">
        <f t="shared" si="17"/>
        <v>751358.36585365853</v>
      </c>
      <c r="AH42" s="24">
        <f>$AE$58/AE42*25</f>
        <v>8.7489880132206217</v>
      </c>
      <c r="AI42" s="25">
        <v>60.192688002792799</v>
      </c>
      <c r="AJ42" s="26">
        <f t="shared" si="15"/>
        <v>68.941676016013417</v>
      </c>
    </row>
    <row r="43" spans="1:37" s="15" customFormat="1" ht="31" x14ac:dyDescent="0.35">
      <c r="A43" s="17">
        <v>41</v>
      </c>
      <c r="B43" s="17">
        <v>124</v>
      </c>
      <c r="C43" s="107"/>
      <c r="D43" s="5" t="s">
        <v>69</v>
      </c>
      <c r="E43" s="5"/>
      <c r="F43" s="18"/>
      <c r="G43" s="5" t="s">
        <v>60</v>
      </c>
      <c r="H43" s="5" t="s">
        <v>70</v>
      </c>
      <c r="I43" s="5" t="s">
        <v>71</v>
      </c>
      <c r="J43" s="17"/>
      <c r="K43" s="17"/>
      <c r="L43" s="17"/>
      <c r="M43" s="5" t="s">
        <v>54</v>
      </c>
      <c r="N43" s="19">
        <v>54289810</v>
      </c>
      <c r="O43" s="19">
        <v>25738327</v>
      </c>
      <c r="P43" s="17"/>
      <c r="Q43" s="17"/>
      <c r="R43" s="17"/>
      <c r="S43" s="17"/>
      <c r="T43" s="17"/>
      <c r="U43" s="17"/>
      <c r="V43" s="17"/>
      <c r="W43" s="17">
        <v>100</v>
      </c>
      <c r="X43" s="17">
        <v>101</v>
      </c>
      <c r="Y43" s="27" t="s">
        <v>72</v>
      </c>
      <c r="Z43" s="21">
        <v>11120282</v>
      </c>
      <c r="AA43" s="17" t="s">
        <v>73</v>
      </c>
      <c r="AB43" s="71">
        <v>10800000</v>
      </c>
      <c r="AC43" s="17"/>
      <c r="AD43" s="17"/>
      <c r="AE43" s="22">
        <f t="shared" si="14"/>
        <v>254834.92079207921</v>
      </c>
      <c r="AF43" s="22">
        <f>SUM(O43+Z43+AB43+AD43)</f>
        <v>47658609</v>
      </c>
      <c r="AG43" s="23">
        <f t="shared" si="17"/>
        <v>471867.41584158415</v>
      </c>
      <c r="AH43" s="24">
        <f>$AE$59/AE43*25</f>
        <v>25.000007770512823</v>
      </c>
      <c r="AI43" s="25">
        <v>39.688951770623873</v>
      </c>
      <c r="AJ43" s="26">
        <f t="shared" si="15"/>
        <v>64.688959541136697</v>
      </c>
    </row>
    <row r="44" spans="1:37" s="15" customFormat="1" ht="31" x14ac:dyDescent="0.35">
      <c r="A44" s="17">
        <v>32</v>
      </c>
      <c r="B44" s="17">
        <v>125</v>
      </c>
      <c r="C44" s="107"/>
      <c r="D44" s="41" t="s">
        <v>74</v>
      </c>
      <c r="E44" s="41"/>
      <c r="F44" s="18"/>
      <c r="G44" s="5" t="s">
        <v>75</v>
      </c>
      <c r="H44" s="5" t="s">
        <v>76</v>
      </c>
      <c r="I44" s="5" t="s">
        <v>26</v>
      </c>
      <c r="J44" s="17"/>
      <c r="K44" s="17"/>
      <c r="L44" s="17"/>
      <c r="M44" s="5" t="s">
        <v>68</v>
      </c>
      <c r="N44" s="19">
        <v>37335301</v>
      </c>
      <c r="O44" s="19">
        <v>21795295</v>
      </c>
      <c r="P44" s="17"/>
      <c r="Q44" s="17"/>
      <c r="R44" s="17"/>
      <c r="S44" s="17"/>
      <c r="T44" s="17"/>
      <c r="U44" s="17"/>
      <c r="V44" s="17"/>
      <c r="W44" s="17">
        <v>49</v>
      </c>
      <c r="X44" s="17">
        <v>50</v>
      </c>
      <c r="Y44" s="20" t="s">
        <v>63</v>
      </c>
      <c r="Z44" s="21">
        <v>4373874</v>
      </c>
      <c r="AA44" s="28" t="s">
        <v>77</v>
      </c>
      <c r="AB44" s="21">
        <v>5709078</v>
      </c>
      <c r="AC44" s="90" t="s">
        <v>78</v>
      </c>
      <c r="AD44" s="21"/>
      <c r="AE44" s="22">
        <f t="shared" si="14"/>
        <v>435905.9</v>
      </c>
      <c r="AF44" s="22">
        <f t="shared" si="16"/>
        <v>31878247</v>
      </c>
      <c r="AG44" s="23">
        <f t="shared" si="17"/>
        <v>637564.93999999994</v>
      </c>
      <c r="AH44" s="24">
        <f>$AE$58/AE44*25</f>
        <v>12.6417765852676</v>
      </c>
      <c r="AI44" s="25">
        <v>50.432673083800886</v>
      </c>
      <c r="AJ44" s="26">
        <f t="shared" si="15"/>
        <v>63.074449669068485</v>
      </c>
    </row>
    <row r="45" spans="1:37" s="15" customFormat="1" x14ac:dyDescent="0.35">
      <c r="A45" s="17">
        <v>40</v>
      </c>
      <c r="B45" s="17">
        <v>136</v>
      </c>
      <c r="C45" s="107"/>
      <c r="D45" s="41" t="s">
        <v>79</v>
      </c>
      <c r="E45" s="41"/>
      <c r="F45" s="18"/>
      <c r="G45" s="5" t="s">
        <v>51</v>
      </c>
      <c r="H45" s="5" t="s">
        <v>80</v>
      </c>
      <c r="I45" s="5" t="s">
        <v>81</v>
      </c>
      <c r="J45" s="17"/>
      <c r="K45" s="17"/>
      <c r="L45" s="17"/>
      <c r="M45" s="5" t="s">
        <v>54</v>
      </c>
      <c r="N45" s="19">
        <v>82221399</v>
      </c>
      <c r="O45" s="19">
        <v>37334401</v>
      </c>
      <c r="P45" s="17"/>
      <c r="Q45" s="17"/>
      <c r="R45" s="17"/>
      <c r="S45" s="17"/>
      <c r="T45" s="17"/>
      <c r="U45" s="17"/>
      <c r="V45" s="17"/>
      <c r="W45" s="17">
        <v>110</v>
      </c>
      <c r="X45" s="17">
        <v>112</v>
      </c>
      <c r="Y45" s="20" t="s">
        <v>82</v>
      </c>
      <c r="Z45" s="21">
        <v>29269952</v>
      </c>
      <c r="AA45" s="17"/>
      <c r="AB45" s="17"/>
      <c r="AC45" s="17"/>
      <c r="AD45" s="17"/>
      <c r="AE45" s="22">
        <f t="shared" si="14"/>
        <v>333342.86607142858</v>
      </c>
      <c r="AF45" s="22">
        <f t="shared" si="16"/>
        <v>66604353</v>
      </c>
      <c r="AG45" s="23">
        <f t="shared" si="17"/>
        <v>594681.72321428568</v>
      </c>
      <c r="AH45" s="24">
        <f>$AE$59/AE45*25</f>
        <v>19.112078428685649</v>
      </c>
      <c r="AI45" s="25">
        <v>42.198225775739644</v>
      </c>
      <c r="AJ45" s="26">
        <f t="shared" si="15"/>
        <v>61.310304204425293</v>
      </c>
    </row>
    <row r="46" spans="1:37" s="15" customFormat="1" ht="46.5" x14ac:dyDescent="0.35">
      <c r="A46" s="17">
        <v>29</v>
      </c>
      <c r="B46" s="17">
        <v>134</v>
      </c>
      <c r="C46" s="107"/>
      <c r="D46" s="5" t="s">
        <v>83</v>
      </c>
      <c r="E46" s="5"/>
      <c r="F46" s="18"/>
      <c r="G46" s="5" t="s">
        <v>84</v>
      </c>
      <c r="H46" s="5" t="s">
        <v>85</v>
      </c>
      <c r="I46" s="5" t="s">
        <v>26</v>
      </c>
      <c r="J46" s="17"/>
      <c r="K46" s="17"/>
      <c r="L46" s="17"/>
      <c r="M46" s="5" t="s">
        <v>68</v>
      </c>
      <c r="N46" s="19">
        <v>38872779</v>
      </c>
      <c r="O46" s="19">
        <v>18074886</v>
      </c>
      <c r="P46" s="17"/>
      <c r="Q46" s="17"/>
      <c r="R46" s="17"/>
      <c r="S46" s="17"/>
      <c r="T46" s="17"/>
      <c r="U46" s="17"/>
      <c r="V46" s="17"/>
      <c r="W46" s="17">
        <v>81</v>
      </c>
      <c r="X46" s="17">
        <v>82</v>
      </c>
      <c r="Y46" s="28" t="s">
        <v>86</v>
      </c>
      <c r="Z46" s="21">
        <v>13000000</v>
      </c>
      <c r="AA46" s="20" t="s">
        <v>87</v>
      </c>
      <c r="AB46" s="21">
        <v>2157893</v>
      </c>
      <c r="AC46" s="28" t="s">
        <v>88</v>
      </c>
      <c r="AD46" s="21">
        <v>820000</v>
      </c>
      <c r="AE46" s="22">
        <f t="shared" si="14"/>
        <v>220425.43902439025</v>
      </c>
      <c r="AF46" s="22">
        <f t="shared" si="16"/>
        <v>34052779</v>
      </c>
      <c r="AG46" s="23">
        <f t="shared" si="17"/>
        <v>415277.79268292681</v>
      </c>
      <c r="AH46" s="24">
        <f>$AE$58/AE46*25</f>
        <v>24.999950207154832</v>
      </c>
      <c r="AI46" s="25">
        <v>33.094175941117292</v>
      </c>
      <c r="AJ46" s="26">
        <f t="shared" si="15"/>
        <v>58.094126148272125</v>
      </c>
    </row>
    <row r="47" spans="1:37" s="15" customFormat="1" ht="31.25" customHeight="1" x14ac:dyDescent="0.35">
      <c r="A47" s="17">
        <v>20</v>
      </c>
      <c r="B47" s="17">
        <v>103</v>
      </c>
      <c r="C47" s="107"/>
      <c r="D47" s="41" t="s">
        <v>89</v>
      </c>
      <c r="E47" s="41"/>
      <c r="F47" s="18"/>
      <c r="G47" s="5" t="s">
        <v>60</v>
      </c>
      <c r="H47" s="5" t="s">
        <v>90</v>
      </c>
      <c r="I47" s="5" t="s">
        <v>26</v>
      </c>
      <c r="J47" s="17"/>
      <c r="K47" s="17"/>
      <c r="L47" s="17"/>
      <c r="M47" s="5" t="s">
        <v>54</v>
      </c>
      <c r="N47" s="19">
        <v>47213082</v>
      </c>
      <c r="O47" s="19">
        <v>32389586</v>
      </c>
      <c r="P47" s="17"/>
      <c r="Q47" s="17"/>
      <c r="R47" s="17"/>
      <c r="S47" s="17"/>
      <c r="T47" s="17"/>
      <c r="U47" s="17"/>
      <c r="V47" s="17"/>
      <c r="W47" s="17">
        <v>79</v>
      </c>
      <c r="X47" s="17">
        <v>80</v>
      </c>
      <c r="Y47" s="20" t="s">
        <v>91</v>
      </c>
      <c r="Z47" s="21">
        <v>7442733</v>
      </c>
      <c r="AA47" s="17"/>
      <c r="AB47" s="17"/>
      <c r="AC47" s="17"/>
      <c r="AD47" s="17"/>
      <c r="AE47" s="22">
        <f t="shared" si="14"/>
        <v>404869.82500000001</v>
      </c>
      <c r="AF47" s="22">
        <f t="shared" si="16"/>
        <v>39832319</v>
      </c>
      <c r="AG47" s="23">
        <f t="shared" si="17"/>
        <v>497903.98749999999</v>
      </c>
      <c r="AH47" s="24">
        <f>$AE$59/AE47*25</f>
        <v>15.735613292494694</v>
      </c>
      <c r="AI47" s="25">
        <v>41.157862184155228</v>
      </c>
      <c r="AJ47" s="26">
        <f t="shared" si="15"/>
        <v>56.893475476649925</v>
      </c>
    </row>
    <row r="48" spans="1:37" s="15" customFormat="1" ht="46.5" x14ac:dyDescent="0.35">
      <c r="A48" s="17">
        <v>27</v>
      </c>
      <c r="B48" s="17">
        <v>133</v>
      </c>
      <c r="C48" s="107"/>
      <c r="D48" s="41" t="s">
        <v>92</v>
      </c>
      <c r="E48" s="41"/>
      <c r="F48" s="18"/>
      <c r="G48" s="5" t="s">
        <v>84</v>
      </c>
      <c r="H48" s="5" t="s">
        <v>85</v>
      </c>
      <c r="I48" s="5" t="s">
        <v>26</v>
      </c>
      <c r="J48" s="17"/>
      <c r="K48" s="17"/>
      <c r="L48" s="17"/>
      <c r="M48" s="5" t="s">
        <v>68</v>
      </c>
      <c r="N48" s="19">
        <v>33291947</v>
      </c>
      <c r="O48" s="19">
        <v>16247169</v>
      </c>
      <c r="P48" s="17"/>
      <c r="Q48" s="17"/>
      <c r="R48" s="17"/>
      <c r="S48" s="17"/>
      <c r="T48" s="17"/>
      <c r="U48" s="17"/>
      <c r="V48" s="17"/>
      <c r="W48" s="17">
        <v>71</v>
      </c>
      <c r="X48" s="17">
        <v>72</v>
      </c>
      <c r="Y48" s="28" t="s">
        <v>86</v>
      </c>
      <c r="Z48" s="21">
        <v>11000000</v>
      </c>
      <c r="AA48" s="20" t="s">
        <v>87</v>
      </c>
      <c r="AB48" s="21">
        <v>1104778</v>
      </c>
      <c r="AC48" s="28" t="s">
        <v>88</v>
      </c>
      <c r="AD48" s="21">
        <v>720000</v>
      </c>
      <c r="AE48" s="22">
        <f t="shared" si="14"/>
        <v>225655.125</v>
      </c>
      <c r="AF48" s="22">
        <f t="shared" si="16"/>
        <v>29071947</v>
      </c>
      <c r="AG48" s="23">
        <f t="shared" si="17"/>
        <v>403777.04166666669</v>
      </c>
      <c r="AH48" s="24">
        <f>$AE$58/AE48*25</f>
        <v>24.420562129931682</v>
      </c>
      <c r="AI48" s="25">
        <v>32.004542072791196</v>
      </c>
      <c r="AJ48" s="26">
        <f t="shared" si="15"/>
        <v>56.425104202722878</v>
      </c>
    </row>
    <row r="49" spans="1:36" s="15" customFormat="1" ht="31" x14ac:dyDescent="0.35">
      <c r="A49" s="17">
        <v>26</v>
      </c>
      <c r="B49" s="17">
        <v>105</v>
      </c>
      <c r="C49" s="107"/>
      <c r="D49" s="5" t="s">
        <v>93</v>
      </c>
      <c r="E49" s="5" t="s">
        <v>94</v>
      </c>
      <c r="F49" s="18"/>
      <c r="G49" s="5" t="s">
        <v>60</v>
      </c>
      <c r="H49" s="5" t="s">
        <v>95</v>
      </c>
      <c r="I49" s="5" t="s">
        <v>26</v>
      </c>
      <c r="J49" s="17"/>
      <c r="K49" s="17"/>
      <c r="L49" s="17"/>
      <c r="M49" s="5" t="s">
        <v>54</v>
      </c>
      <c r="N49" s="19">
        <v>78069102</v>
      </c>
      <c r="O49" s="19">
        <v>41574151</v>
      </c>
      <c r="P49" s="17"/>
      <c r="Q49" s="17"/>
      <c r="R49" s="17"/>
      <c r="S49" s="17"/>
      <c r="T49" s="17"/>
      <c r="U49" s="17"/>
      <c r="V49" s="17"/>
      <c r="W49" s="17">
        <v>78</v>
      </c>
      <c r="X49" s="17">
        <v>79</v>
      </c>
      <c r="Y49" s="27" t="s">
        <v>96</v>
      </c>
      <c r="Z49" s="21">
        <v>3500000</v>
      </c>
      <c r="AA49" s="28" t="s">
        <v>97</v>
      </c>
      <c r="AB49" s="21">
        <v>13143710</v>
      </c>
      <c r="AC49" s="27" t="s">
        <v>36</v>
      </c>
      <c r="AD49" s="21">
        <v>9765724</v>
      </c>
      <c r="AE49" s="22">
        <f t="shared" si="14"/>
        <v>526255.07594936714</v>
      </c>
      <c r="AF49" s="22">
        <f t="shared" si="16"/>
        <v>67983585</v>
      </c>
      <c r="AG49" s="23">
        <f t="shared" si="17"/>
        <v>860551.70886075951</v>
      </c>
      <c r="AH49" s="24">
        <f t="shared" ref="AH49:AH54" si="18">$AE$59/AE49*25</f>
        <v>12.106059002864543</v>
      </c>
      <c r="AI49" s="25">
        <v>40.148859272287012</v>
      </c>
      <c r="AJ49" s="26">
        <f t="shared" si="15"/>
        <v>52.254918275151553</v>
      </c>
    </row>
    <row r="50" spans="1:36" s="15" customFormat="1" ht="31" x14ac:dyDescent="0.35">
      <c r="A50" s="17">
        <v>31</v>
      </c>
      <c r="B50" s="17">
        <v>112</v>
      </c>
      <c r="C50" s="107"/>
      <c r="D50" s="5" t="s">
        <v>98</v>
      </c>
      <c r="E50" s="5" t="s">
        <v>94</v>
      </c>
      <c r="F50" s="18"/>
      <c r="G50" s="5" t="s">
        <v>60</v>
      </c>
      <c r="H50" s="5" t="s">
        <v>95</v>
      </c>
      <c r="I50" s="5" t="s">
        <v>26</v>
      </c>
      <c r="J50" s="17"/>
      <c r="K50" s="17"/>
      <c r="L50" s="17"/>
      <c r="M50" s="5" t="s">
        <v>54</v>
      </c>
      <c r="N50" s="19">
        <v>91890486</v>
      </c>
      <c r="O50" s="19">
        <v>44124677</v>
      </c>
      <c r="P50" s="17"/>
      <c r="Q50" s="17"/>
      <c r="R50" s="17"/>
      <c r="S50" s="17"/>
      <c r="T50" s="17"/>
      <c r="U50" s="17"/>
      <c r="V50" s="17"/>
      <c r="W50" s="17">
        <v>89</v>
      </c>
      <c r="X50" s="17">
        <v>89</v>
      </c>
      <c r="Y50" s="20" t="s">
        <v>63</v>
      </c>
      <c r="Z50" s="72">
        <v>19528038</v>
      </c>
      <c r="AA50" s="28" t="s">
        <v>82</v>
      </c>
      <c r="AB50" s="91">
        <v>20015822</v>
      </c>
      <c r="AC50" s="17"/>
      <c r="AD50" s="17"/>
      <c r="AE50" s="22">
        <f t="shared" si="14"/>
        <v>495782.88764044945</v>
      </c>
      <c r="AF50" s="22">
        <f t="shared" si="16"/>
        <v>83668537</v>
      </c>
      <c r="AG50" s="23">
        <f t="shared" si="17"/>
        <v>940095.92134831462</v>
      </c>
      <c r="AH50" s="24">
        <f t="shared" si="18"/>
        <v>12.850130891609698</v>
      </c>
      <c r="AI50" s="25">
        <v>36.33119844254044</v>
      </c>
      <c r="AJ50" s="26">
        <f t="shared" si="15"/>
        <v>49.181329334150135</v>
      </c>
    </row>
    <row r="51" spans="1:36" s="15" customFormat="1" x14ac:dyDescent="0.35">
      <c r="A51" s="17">
        <v>28</v>
      </c>
      <c r="B51" s="17">
        <v>111</v>
      </c>
      <c r="C51" s="107"/>
      <c r="D51" s="5" t="s">
        <v>99</v>
      </c>
      <c r="E51" s="5" t="s">
        <v>100</v>
      </c>
      <c r="F51" s="18"/>
      <c r="G51" s="5" t="s">
        <v>101</v>
      </c>
      <c r="H51" s="5" t="s">
        <v>80</v>
      </c>
      <c r="I51" s="5" t="s">
        <v>26</v>
      </c>
      <c r="J51" s="17"/>
      <c r="K51" s="17"/>
      <c r="L51" s="17"/>
      <c r="M51" s="5" t="s">
        <v>54</v>
      </c>
      <c r="N51" s="19">
        <v>147468542</v>
      </c>
      <c r="O51" s="19">
        <v>77822003.372519895</v>
      </c>
      <c r="P51" s="17"/>
      <c r="Q51" s="17"/>
      <c r="R51" s="17"/>
      <c r="S51" s="17"/>
      <c r="T51" s="17"/>
      <c r="U51" s="17"/>
      <c r="V51" s="17"/>
      <c r="W51" s="17">
        <v>155</v>
      </c>
      <c r="X51" s="17">
        <v>179</v>
      </c>
      <c r="Y51" s="20" t="s">
        <v>102</v>
      </c>
      <c r="Z51" s="21">
        <v>2817930</v>
      </c>
      <c r="AA51" s="28" t="s">
        <v>82</v>
      </c>
      <c r="AB51" s="21">
        <v>25497500</v>
      </c>
      <c r="AC51" s="17" t="s">
        <v>103</v>
      </c>
      <c r="AD51" s="19">
        <v>5400000</v>
      </c>
      <c r="AE51" s="22">
        <f t="shared" si="14"/>
        <v>434759.79537720612</v>
      </c>
      <c r="AF51" s="22">
        <f t="shared" si="16"/>
        <v>111537433.3725199</v>
      </c>
      <c r="AG51" s="23">
        <f t="shared" si="17"/>
        <v>623114.1529191056</v>
      </c>
      <c r="AH51" s="24">
        <f t="shared" si="18"/>
        <v>14.653781393177132</v>
      </c>
      <c r="AI51" s="25">
        <v>34.506179018082065</v>
      </c>
      <c r="AJ51" s="26">
        <f t="shared" si="15"/>
        <v>49.159960411259199</v>
      </c>
    </row>
    <row r="52" spans="1:36" s="15" customFormat="1" ht="31" x14ac:dyDescent="0.35">
      <c r="A52" s="17">
        <v>37</v>
      </c>
      <c r="B52" s="17">
        <v>100</v>
      </c>
      <c r="C52" s="107"/>
      <c r="D52" s="5" t="s">
        <v>104</v>
      </c>
      <c r="E52" s="5" t="s">
        <v>105</v>
      </c>
      <c r="F52" s="18"/>
      <c r="G52" s="5" t="s">
        <v>51</v>
      </c>
      <c r="H52" s="5" t="s">
        <v>80</v>
      </c>
      <c r="I52" s="5" t="s">
        <v>106</v>
      </c>
      <c r="J52" s="17"/>
      <c r="K52" s="17"/>
      <c r="L52" s="17"/>
      <c r="M52" s="5" t="s">
        <v>54</v>
      </c>
      <c r="N52" s="19">
        <v>102067528</v>
      </c>
      <c r="O52" s="19">
        <v>47814455</v>
      </c>
      <c r="P52" s="17"/>
      <c r="Q52" s="17"/>
      <c r="R52" s="17"/>
      <c r="S52" s="17"/>
      <c r="T52" s="17"/>
      <c r="U52" s="17"/>
      <c r="V52" s="17"/>
      <c r="W52" s="17">
        <v>89</v>
      </c>
      <c r="X52" s="17">
        <v>90</v>
      </c>
      <c r="Y52" s="27" t="s">
        <v>96</v>
      </c>
      <c r="Z52" s="21">
        <v>6500000</v>
      </c>
      <c r="AA52" s="17"/>
      <c r="AB52" s="17"/>
      <c r="AC52" s="17"/>
      <c r="AD52" s="17"/>
      <c r="AE52" s="22">
        <f t="shared" si="14"/>
        <v>531271.72222222225</v>
      </c>
      <c r="AF52" s="22">
        <f t="shared" si="16"/>
        <v>54314455</v>
      </c>
      <c r="AG52" s="23">
        <f t="shared" si="17"/>
        <v>603493.9444444445</v>
      </c>
      <c r="AH52" s="24">
        <f t="shared" si="18"/>
        <v>11.99174496499019</v>
      </c>
      <c r="AI52" s="25">
        <v>36.529972727839706</v>
      </c>
      <c r="AJ52" s="26">
        <f t="shared" si="15"/>
        <v>48.521717692829895</v>
      </c>
    </row>
    <row r="53" spans="1:36" s="15" customFormat="1" x14ac:dyDescent="0.35">
      <c r="A53" s="17">
        <v>33</v>
      </c>
      <c r="B53" s="17">
        <v>93</v>
      </c>
      <c r="C53" s="107"/>
      <c r="D53" s="41" t="s">
        <v>108</v>
      </c>
      <c r="E53" s="41"/>
      <c r="F53" s="18"/>
      <c r="G53" s="5" t="s">
        <v>60</v>
      </c>
      <c r="H53" s="5" t="s">
        <v>34</v>
      </c>
      <c r="I53" s="5" t="s">
        <v>109</v>
      </c>
      <c r="J53" s="17"/>
      <c r="K53" s="17"/>
      <c r="L53" s="17"/>
      <c r="M53" s="5" t="s">
        <v>54</v>
      </c>
      <c r="N53" s="19">
        <v>74871824</v>
      </c>
      <c r="O53" s="19">
        <v>46151728</v>
      </c>
      <c r="P53" s="17"/>
      <c r="Q53" s="17"/>
      <c r="R53" s="17"/>
      <c r="S53" s="17"/>
      <c r="T53" s="17"/>
      <c r="U53" s="17"/>
      <c r="V53" s="17"/>
      <c r="W53" s="17">
        <v>46</v>
      </c>
      <c r="X53" s="17">
        <v>57</v>
      </c>
      <c r="Y53" s="27" t="s">
        <v>96</v>
      </c>
      <c r="Z53" s="21">
        <v>4038134</v>
      </c>
      <c r="AA53" s="28" t="s">
        <v>110</v>
      </c>
      <c r="AB53" s="21">
        <v>8020611</v>
      </c>
      <c r="AC53" s="27" t="s">
        <v>72</v>
      </c>
      <c r="AD53" s="21">
        <v>3379011</v>
      </c>
      <c r="AE53" s="22">
        <f t="shared" si="14"/>
        <v>809679.43859649124</v>
      </c>
      <c r="AF53" s="22">
        <f t="shared" si="16"/>
        <v>61589484</v>
      </c>
      <c r="AG53" s="23">
        <f t="shared" si="17"/>
        <v>1080517.2631578948</v>
      </c>
      <c r="AH53" s="24">
        <f t="shared" si="18"/>
        <v>7.8683917317245413</v>
      </c>
      <c r="AI53" s="25">
        <v>36.67871298488501</v>
      </c>
      <c r="AJ53" s="26">
        <f t="shared" si="15"/>
        <v>44.547104716609553</v>
      </c>
    </row>
    <row r="54" spans="1:36" s="15" customFormat="1" ht="31" x14ac:dyDescent="0.35">
      <c r="A54" s="81">
        <v>5</v>
      </c>
      <c r="B54" s="81">
        <v>131</v>
      </c>
      <c r="C54" s="107"/>
      <c r="D54" s="6" t="s">
        <v>111</v>
      </c>
      <c r="E54" s="6"/>
      <c r="F54" s="31"/>
      <c r="G54" s="6" t="s">
        <v>112</v>
      </c>
      <c r="H54" s="6" t="s">
        <v>107</v>
      </c>
      <c r="I54" s="6" t="s">
        <v>26</v>
      </c>
      <c r="J54" s="30"/>
      <c r="K54" s="30"/>
      <c r="L54" s="30"/>
      <c r="M54" s="6" t="s">
        <v>54</v>
      </c>
      <c r="N54" s="32">
        <v>26756699</v>
      </c>
      <c r="O54" s="32">
        <v>15727579</v>
      </c>
      <c r="P54" s="30"/>
      <c r="Q54" s="30"/>
      <c r="R54" s="30"/>
      <c r="S54" s="30"/>
      <c r="T54" s="30"/>
      <c r="U54" s="30"/>
      <c r="V54" s="30"/>
      <c r="W54" s="30">
        <v>32</v>
      </c>
      <c r="X54" s="30">
        <v>33</v>
      </c>
      <c r="Y54" s="110" t="s">
        <v>37</v>
      </c>
      <c r="Z54" s="34">
        <v>7848120</v>
      </c>
      <c r="AA54" s="30"/>
      <c r="AB54" s="30"/>
      <c r="AC54" s="30"/>
      <c r="AD54" s="30"/>
      <c r="AE54" s="35">
        <f t="shared" si="14"/>
        <v>476593.30303030304</v>
      </c>
      <c r="AF54" s="35">
        <f t="shared" si="16"/>
        <v>23575699</v>
      </c>
      <c r="AG54" s="36">
        <f t="shared" si="17"/>
        <v>714415.12121212122</v>
      </c>
      <c r="AH54" s="37">
        <f t="shared" si="18"/>
        <v>13.367529420770991</v>
      </c>
      <c r="AI54" s="38">
        <v>31.085763288939066</v>
      </c>
      <c r="AJ54" s="39">
        <f t="shared" si="15"/>
        <v>44.453292709710055</v>
      </c>
    </row>
    <row r="55" spans="1:36" s="15" customFormat="1" ht="31" x14ac:dyDescent="0.35">
      <c r="A55" s="81">
        <v>36</v>
      </c>
      <c r="B55" s="81">
        <v>122</v>
      </c>
      <c r="C55" s="107"/>
      <c r="D55" s="41" t="s">
        <v>113</v>
      </c>
      <c r="E55" s="41"/>
      <c r="F55" s="18"/>
      <c r="G55" s="5" t="s">
        <v>84</v>
      </c>
      <c r="H55" s="5" t="s">
        <v>114</v>
      </c>
      <c r="I55" s="5" t="s">
        <v>115</v>
      </c>
      <c r="J55" s="17"/>
      <c r="K55" s="17"/>
      <c r="L55" s="17"/>
      <c r="M55" s="5" t="s">
        <v>68</v>
      </c>
      <c r="N55" s="19">
        <v>43977973.822050199</v>
      </c>
      <c r="O55" s="19">
        <v>23888863.82205018</v>
      </c>
      <c r="P55" s="17"/>
      <c r="Q55" s="17"/>
      <c r="R55" s="17"/>
      <c r="S55" s="17"/>
      <c r="T55" s="17"/>
      <c r="U55" s="17"/>
      <c r="V55" s="17"/>
      <c r="W55" s="17">
        <v>59</v>
      </c>
      <c r="X55" s="17">
        <v>60</v>
      </c>
      <c r="Y55" s="111" t="s">
        <v>82</v>
      </c>
      <c r="Z55" s="91">
        <v>17359470</v>
      </c>
      <c r="AA55" s="17"/>
      <c r="AB55" s="17"/>
      <c r="AC55" s="17"/>
      <c r="AD55" s="17"/>
      <c r="AE55" s="22">
        <f t="shared" si="14"/>
        <v>398147.73036750301</v>
      </c>
      <c r="AF55" s="22">
        <f t="shared" si="16"/>
        <v>41248333.822050184</v>
      </c>
      <c r="AG55" s="23">
        <f t="shared" si="17"/>
        <v>687472.23036750301</v>
      </c>
      <c r="AH55" s="24">
        <f>$AE$58/AE55*25</f>
        <v>13.840654058013888</v>
      </c>
      <c r="AI55" s="25">
        <v>29.570684584925296</v>
      </c>
      <c r="AJ55" s="26">
        <f t="shared" si="15"/>
        <v>43.411338642939185</v>
      </c>
    </row>
    <row r="56" spans="1:36" s="15" customFormat="1" ht="31" x14ac:dyDescent="0.35">
      <c r="A56" s="81">
        <v>10</v>
      </c>
      <c r="B56" s="81">
        <v>147</v>
      </c>
      <c r="C56" s="107"/>
      <c r="D56" s="41" t="s">
        <v>175</v>
      </c>
      <c r="E56" s="41"/>
      <c r="F56" s="18"/>
      <c r="G56" s="5" t="s">
        <v>75</v>
      </c>
      <c r="H56" s="5" t="s">
        <v>116</v>
      </c>
      <c r="I56" s="5" t="s">
        <v>26</v>
      </c>
      <c r="J56" s="17"/>
      <c r="K56" s="17"/>
      <c r="L56" s="17"/>
      <c r="M56" s="5" t="s">
        <v>68</v>
      </c>
      <c r="N56" s="19">
        <v>70982238</v>
      </c>
      <c r="O56" s="112">
        <v>25265980</v>
      </c>
      <c r="P56" s="17"/>
      <c r="Q56" s="17"/>
      <c r="R56" s="17"/>
      <c r="S56" s="17"/>
      <c r="T56" s="17"/>
      <c r="U56" s="17"/>
      <c r="V56" s="17"/>
      <c r="W56" s="17">
        <v>74</v>
      </c>
      <c r="X56" s="17">
        <v>75</v>
      </c>
      <c r="Y56" s="28" t="s">
        <v>97</v>
      </c>
      <c r="Z56" s="21">
        <v>15685007</v>
      </c>
      <c r="AA56" s="17"/>
      <c r="AB56" s="17"/>
      <c r="AC56" s="17"/>
      <c r="AD56" s="17"/>
      <c r="AE56" s="22">
        <f t="shared" si="14"/>
        <v>336879.73333333334</v>
      </c>
      <c r="AF56" s="22">
        <f t="shared" si="16"/>
        <v>40950987</v>
      </c>
      <c r="AG56" s="23">
        <f t="shared" si="17"/>
        <v>546013.16</v>
      </c>
      <c r="AH56" s="24">
        <f>$AE$58/AE56*25</f>
        <v>16.357840661632757</v>
      </c>
      <c r="AI56" s="25">
        <v>29.690671266396649</v>
      </c>
      <c r="AJ56" s="26">
        <f t="shared" si="15"/>
        <v>46.048511928029406</v>
      </c>
    </row>
    <row r="57" spans="1:36" s="15" customFormat="1" ht="31" x14ac:dyDescent="0.35">
      <c r="A57" s="81">
        <v>9</v>
      </c>
      <c r="B57" s="81">
        <v>135</v>
      </c>
      <c r="C57" s="107"/>
      <c r="D57" s="44" t="s">
        <v>117</v>
      </c>
      <c r="E57" s="44"/>
      <c r="F57" s="92"/>
      <c r="G57" s="45" t="s">
        <v>75</v>
      </c>
      <c r="H57" s="45" t="s">
        <v>118</v>
      </c>
      <c r="I57" s="45" t="s">
        <v>26</v>
      </c>
      <c r="J57" s="81"/>
      <c r="K57" s="81"/>
      <c r="L57" s="81"/>
      <c r="M57" s="45" t="s">
        <v>68</v>
      </c>
      <c r="N57" s="93">
        <v>41265559</v>
      </c>
      <c r="O57" s="93">
        <v>30088234</v>
      </c>
      <c r="P57" s="81"/>
      <c r="Q57" s="81"/>
      <c r="R57" s="81"/>
      <c r="S57" s="81"/>
      <c r="T57" s="81"/>
      <c r="U57" s="81"/>
      <c r="V57" s="81"/>
      <c r="W57" s="81">
        <v>63</v>
      </c>
      <c r="X57" s="81">
        <v>63</v>
      </c>
      <c r="Y57" s="99" t="s">
        <v>119</v>
      </c>
      <c r="Z57" s="94">
        <v>5000000</v>
      </c>
      <c r="AA57" s="81"/>
      <c r="AB57" s="81"/>
      <c r="AC57" s="81"/>
      <c r="AD57" s="81"/>
      <c r="AE57" s="86">
        <f t="shared" si="14"/>
        <v>477591.01587301586</v>
      </c>
      <c r="AF57" s="86">
        <f t="shared" si="16"/>
        <v>35088234</v>
      </c>
      <c r="AG57" s="95">
        <f t="shared" si="17"/>
        <v>556956.09523809527</v>
      </c>
      <c r="AH57" s="96">
        <f>$AE$58/AE57*25</f>
        <v>11.538376595981008</v>
      </c>
      <c r="AI57" s="97">
        <v>22.665500684712235</v>
      </c>
      <c r="AJ57" s="98">
        <f t="shared" si="15"/>
        <v>34.203877280693241</v>
      </c>
    </row>
    <row r="58" spans="1:36" s="15" customFormat="1" x14ac:dyDescent="0.35">
      <c r="A58" s="49"/>
      <c r="B58" s="49"/>
      <c r="C58" s="49"/>
      <c r="D58" s="40"/>
      <c r="E58" s="40"/>
      <c r="F58" s="50"/>
      <c r="G58" s="42"/>
      <c r="H58" s="42"/>
      <c r="I58" s="42"/>
      <c r="J58" s="49"/>
      <c r="K58" s="49"/>
      <c r="L58" s="49"/>
      <c r="M58" s="100">
        <f>SUM(O39:O45)+SUM(O46:O52)+O53</f>
        <v>500713727.37251991</v>
      </c>
      <c r="N58" s="101" t="s">
        <v>173</v>
      </c>
      <c r="O58" s="52">
        <f>SUM(O39:O57)</f>
        <v>595684384.19457006</v>
      </c>
      <c r="P58" s="49"/>
      <c r="Q58" s="49"/>
      <c r="R58" s="49"/>
      <c r="S58" s="49"/>
      <c r="T58" s="49"/>
      <c r="U58" s="49"/>
      <c r="V58" s="49"/>
      <c r="W58" s="103">
        <f>SUM(W39:W53)</f>
        <v>1230</v>
      </c>
      <c r="X58" s="103">
        <f>SUM(X39:X53)</f>
        <v>1298</v>
      </c>
      <c r="Y58" s="57"/>
      <c r="Z58" s="56"/>
      <c r="AA58" s="56"/>
      <c r="AB58" s="56"/>
      <c r="AC58" s="56"/>
      <c r="AD58" s="56"/>
      <c r="AE58" s="58">
        <v>220425</v>
      </c>
      <c r="AF58" s="58"/>
      <c r="AG58" s="58"/>
      <c r="AH58" s="49"/>
      <c r="AI58" s="60"/>
      <c r="AJ58" s="60"/>
    </row>
    <row r="59" spans="1:36" s="15" customFormat="1" x14ac:dyDescent="0.35">
      <c r="A59" s="49"/>
      <c r="B59" s="49"/>
      <c r="C59" s="49"/>
      <c r="D59" s="40"/>
      <c r="E59" s="40"/>
      <c r="F59" s="50"/>
      <c r="G59" s="42"/>
      <c r="H59" s="42"/>
      <c r="I59" s="42"/>
      <c r="J59" s="49"/>
      <c r="K59" s="49"/>
      <c r="L59" s="49"/>
      <c r="M59" s="42"/>
      <c r="N59" s="101" t="s">
        <v>166</v>
      </c>
      <c r="O59" s="52">
        <v>120000000</v>
      </c>
      <c r="P59" s="49"/>
      <c r="Q59" s="49"/>
      <c r="R59" s="49"/>
      <c r="S59" s="49"/>
      <c r="T59" s="49"/>
      <c r="U59" s="49"/>
      <c r="V59" s="49"/>
      <c r="W59" s="49"/>
      <c r="X59" s="108"/>
      <c r="Y59" s="57"/>
      <c r="Z59" s="56"/>
      <c r="AA59" s="56"/>
      <c r="AB59" s="56"/>
      <c r="AC59" s="56"/>
      <c r="AD59" s="56"/>
      <c r="AE59" s="58">
        <v>254835</v>
      </c>
      <c r="AF59" s="58"/>
      <c r="AG59" s="58"/>
      <c r="AH59" s="49"/>
      <c r="AI59" s="60"/>
      <c r="AJ59" s="60"/>
    </row>
    <row r="60" spans="1:36" s="15" customFormat="1" ht="29.4" customHeight="1" x14ac:dyDescent="0.35">
      <c r="C60" s="119" t="s">
        <v>156</v>
      </c>
      <c r="D60" s="105"/>
      <c r="E60" s="43"/>
      <c r="F60" s="118"/>
      <c r="G60" s="118"/>
      <c r="H60" s="118"/>
      <c r="I60" s="118"/>
      <c r="N60" s="101" t="s">
        <v>167</v>
      </c>
      <c r="O60" s="52">
        <f>SUM(O12,O23,O36)</f>
        <v>192400761</v>
      </c>
      <c r="W60" s="45" t="s">
        <v>12</v>
      </c>
      <c r="X60" s="81" t="s">
        <v>174</v>
      </c>
      <c r="AG60" s="84"/>
    </row>
    <row r="61" spans="1:36" s="15" customFormat="1" ht="19.899999999999999" customHeight="1" x14ac:dyDescent="0.35">
      <c r="C61" s="119"/>
      <c r="D61" s="104"/>
      <c r="E61" s="43"/>
      <c r="F61" s="118" t="s">
        <v>165</v>
      </c>
      <c r="G61" s="118"/>
      <c r="H61" s="118"/>
      <c r="N61" s="101" t="s">
        <v>168</v>
      </c>
      <c r="O61" s="52">
        <v>250000000</v>
      </c>
      <c r="W61" s="109">
        <f>SUM(W58,W31,W20,W9)</f>
        <v>2601</v>
      </c>
      <c r="X61" s="109">
        <f>SUM(X58,X31,X20,X9)</f>
        <v>2754</v>
      </c>
      <c r="AG61" s="84"/>
    </row>
    <row r="62" spans="1:36" s="15" customFormat="1" x14ac:dyDescent="0.35">
      <c r="D62" s="45"/>
      <c r="E62" s="43"/>
      <c r="F62" s="118" t="s">
        <v>170</v>
      </c>
      <c r="G62" s="118"/>
      <c r="H62" s="118"/>
      <c r="N62" s="101" t="s">
        <v>169</v>
      </c>
      <c r="O62" s="52">
        <f>SUM(O59,O60,O61)</f>
        <v>562400761</v>
      </c>
      <c r="AG62" s="84"/>
    </row>
    <row r="63" spans="1:36" s="15" customFormat="1" x14ac:dyDescent="0.35">
      <c r="D63" s="43"/>
      <c r="E63" s="43"/>
      <c r="N63" s="102" t="s">
        <v>154</v>
      </c>
      <c r="O63" s="68">
        <f>SUM(O40:O45,O46:O52,O53)+O55+O56</f>
        <v>518044571.19457006</v>
      </c>
      <c r="AG63" s="84"/>
    </row>
    <row r="64" spans="1:36" s="15" customFormat="1" x14ac:dyDescent="0.35">
      <c r="D64" s="43"/>
      <c r="E64" s="43"/>
      <c r="AG64" s="84"/>
    </row>
    <row r="65" spans="1:33" s="15" customFormat="1" x14ac:dyDescent="0.35">
      <c r="A65" s="117" t="s">
        <v>156</v>
      </c>
      <c r="D65" s="43"/>
      <c r="E65" s="43"/>
      <c r="M65" s="114" t="s">
        <v>157</v>
      </c>
      <c r="N65" s="114"/>
      <c r="O65" s="46">
        <v>800000000</v>
      </c>
      <c r="P65" s="81"/>
      <c r="Q65" s="81"/>
      <c r="R65" s="81"/>
      <c r="S65" s="46">
        <v>800000000</v>
      </c>
      <c r="AG65" s="84"/>
    </row>
    <row r="66" spans="1:33" s="15" customFormat="1" x14ac:dyDescent="0.35">
      <c r="A66" s="117"/>
      <c r="D66" s="43"/>
      <c r="E66" s="43"/>
      <c r="M66" s="114" t="s">
        <v>158</v>
      </c>
      <c r="N66" s="114"/>
      <c r="O66" s="46">
        <v>250000000</v>
      </c>
      <c r="P66" s="81"/>
      <c r="Q66" s="81"/>
      <c r="R66" s="81"/>
      <c r="S66" s="46">
        <v>250000000</v>
      </c>
      <c r="AG66" s="84"/>
    </row>
    <row r="67" spans="1:33" s="15" customFormat="1" x14ac:dyDescent="0.35">
      <c r="D67" s="43"/>
      <c r="E67" s="43"/>
      <c r="M67" s="114" t="s">
        <v>159</v>
      </c>
      <c r="N67" s="114"/>
      <c r="O67" s="47">
        <f>SUM(O65:O66)</f>
        <v>1050000000</v>
      </c>
      <c r="P67" s="81"/>
      <c r="Q67" s="81"/>
      <c r="R67" s="81"/>
      <c r="S67" s="47">
        <f>SUM(S65:S66)</f>
        <v>1050000000</v>
      </c>
      <c r="AG67" s="84"/>
    </row>
    <row r="68" spans="1:33" s="15" customFormat="1" x14ac:dyDescent="0.35">
      <c r="D68" s="43"/>
      <c r="E68" s="43"/>
      <c r="M68" s="114" t="s">
        <v>160</v>
      </c>
      <c r="N68" s="114"/>
      <c r="O68" s="47">
        <f>SUM(O63,O35,O22,O11)</f>
        <v>1005643810.1945701</v>
      </c>
      <c r="P68" s="81"/>
      <c r="Q68" s="81"/>
      <c r="R68" s="81"/>
      <c r="S68" s="48">
        <f>SUM(O11,O22,O35,O63)</f>
        <v>1005643810.1945701</v>
      </c>
      <c r="AG68" s="84"/>
    </row>
    <row r="69" spans="1:33" s="15" customFormat="1" x14ac:dyDescent="0.35">
      <c r="D69" s="43"/>
      <c r="E69" s="43"/>
      <c r="M69" s="114" t="s">
        <v>176</v>
      </c>
      <c r="N69" s="114"/>
      <c r="O69" s="47">
        <f>SUM(O65:O66)-O68</f>
        <v>44356189.805429935</v>
      </c>
      <c r="P69" s="81"/>
      <c r="Q69" s="81"/>
      <c r="R69" s="81"/>
      <c r="S69" s="48">
        <f>SUM(S65:S66)-S68</f>
        <v>44356189.805429935</v>
      </c>
      <c r="AG69" s="84"/>
    </row>
    <row r="70" spans="1:33" s="15" customFormat="1" x14ac:dyDescent="0.35">
      <c r="D70" s="43"/>
      <c r="E70" s="43"/>
      <c r="AG70" s="84"/>
    </row>
    <row r="71" spans="1:33" s="15" customFormat="1" x14ac:dyDescent="0.35">
      <c r="D71" s="43"/>
      <c r="E71" s="43"/>
      <c r="AG71" s="84"/>
    </row>
    <row r="72" spans="1:33" s="15" customFormat="1" x14ac:dyDescent="0.35">
      <c r="D72" s="43"/>
      <c r="E72" s="43"/>
      <c r="AG72" s="84"/>
    </row>
    <row r="73" spans="1:33" s="15" customFormat="1" x14ac:dyDescent="0.35">
      <c r="D73" s="43"/>
      <c r="E73" s="43"/>
      <c r="AG73" s="84"/>
    </row>
    <row r="74" spans="1:33" s="15" customFormat="1" x14ac:dyDescent="0.35">
      <c r="D74" s="43"/>
      <c r="E74" s="43"/>
      <c r="AG74" s="84"/>
    </row>
    <row r="75" spans="1:33" s="15" customFormat="1" x14ac:dyDescent="0.35">
      <c r="D75" s="43"/>
      <c r="E75" s="43"/>
      <c r="AG75" s="84"/>
    </row>
    <row r="76" spans="1:33" s="15" customFormat="1" x14ac:dyDescent="0.35">
      <c r="D76" s="43"/>
      <c r="E76" s="43"/>
      <c r="AG76" s="84"/>
    </row>
    <row r="77" spans="1:33" s="15" customFormat="1" x14ac:dyDescent="0.35">
      <c r="D77" s="43"/>
      <c r="E77" s="43"/>
      <c r="AG77" s="84"/>
    </row>
    <row r="78" spans="1:33" s="15" customFormat="1" x14ac:dyDescent="0.35">
      <c r="D78" s="43"/>
      <c r="E78" s="43"/>
      <c r="AG78" s="84"/>
    </row>
    <row r="79" spans="1:33" s="15" customFormat="1" x14ac:dyDescent="0.35">
      <c r="D79" s="43"/>
      <c r="E79" s="43"/>
      <c r="AG79" s="84"/>
    </row>
    <row r="80" spans="1:33" s="15" customFormat="1" x14ac:dyDescent="0.35">
      <c r="D80" s="43"/>
      <c r="E80" s="43"/>
      <c r="AG80" s="84"/>
    </row>
    <row r="81" spans="4:33" s="15" customFormat="1" x14ac:dyDescent="0.35">
      <c r="D81" s="43"/>
      <c r="E81" s="43"/>
      <c r="AG81" s="84"/>
    </row>
    <row r="82" spans="4:33" s="15" customFormat="1" x14ac:dyDescent="0.35">
      <c r="D82" s="43"/>
      <c r="E82" s="43"/>
      <c r="AG82" s="84"/>
    </row>
    <row r="83" spans="4:33" s="15" customFormat="1" x14ac:dyDescent="0.35">
      <c r="D83" s="43"/>
      <c r="E83" s="43"/>
      <c r="AG83" s="84"/>
    </row>
    <row r="84" spans="4:33" s="15" customFormat="1" x14ac:dyDescent="0.35">
      <c r="D84" s="43"/>
      <c r="E84" s="43"/>
      <c r="AG84" s="84"/>
    </row>
    <row r="85" spans="4:33" s="15" customFormat="1" x14ac:dyDescent="0.35">
      <c r="D85" s="43"/>
      <c r="E85" s="43"/>
      <c r="AG85" s="84"/>
    </row>
    <row r="86" spans="4:33" s="15" customFormat="1" x14ac:dyDescent="0.35">
      <c r="D86" s="43"/>
      <c r="E86" s="43"/>
      <c r="AG86" s="84"/>
    </row>
    <row r="87" spans="4:33" s="15" customFormat="1" x14ac:dyDescent="0.35">
      <c r="D87" s="43"/>
      <c r="E87" s="43"/>
      <c r="AG87" s="84"/>
    </row>
    <row r="88" spans="4:33" s="15" customFormat="1" x14ac:dyDescent="0.35">
      <c r="D88" s="43"/>
      <c r="E88" s="43"/>
      <c r="AG88" s="84"/>
    </row>
    <row r="89" spans="4:33" s="15" customFormat="1" x14ac:dyDescent="0.35">
      <c r="D89" s="43"/>
      <c r="E89" s="43"/>
      <c r="AG89" s="84"/>
    </row>
    <row r="90" spans="4:33" s="15" customFormat="1" x14ac:dyDescent="0.35">
      <c r="D90" s="43"/>
      <c r="E90" s="43"/>
      <c r="AG90" s="84"/>
    </row>
    <row r="91" spans="4:33" s="15" customFormat="1" x14ac:dyDescent="0.35">
      <c r="D91" s="43"/>
      <c r="E91" s="43"/>
      <c r="AG91" s="84"/>
    </row>
    <row r="92" spans="4:33" s="15" customFormat="1" x14ac:dyDescent="0.35">
      <c r="D92" s="43"/>
      <c r="E92" s="43"/>
      <c r="AG92" s="84"/>
    </row>
    <row r="93" spans="4:33" s="15" customFormat="1" x14ac:dyDescent="0.35">
      <c r="D93" s="43"/>
      <c r="E93" s="43"/>
      <c r="AG93" s="84"/>
    </row>
    <row r="94" spans="4:33" s="15" customFormat="1" x14ac:dyDescent="0.35">
      <c r="D94" s="43"/>
      <c r="E94" s="43"/>
      <c r="AG94" s="84"/>
    </row>
    <row r="95" spans="4:33" s="15" customFormat="1" x14ac:dyDescent="0.35">
      <c r="D95" s="43"/>
      <c r="E95" s="43"/>
      <c r="AG95" s="84"/>
    </row>
    <row r="96" spans="4:33" s="15" customFormat="1" x14ac:dyDescent="0.35">
      <c r="D96" s="43"/>
      <c r="E96" s="43"/>
      <c r="AG96" s="84"/>
    </row>
    <row r="97" spans="4:33" s="15" customFormat="1" x14ac:dyDescent="0.35">
      <c r="D97" s="43"/>
      <c r="E97" s="43"/>
      <c r="AG97" s="84"/>
    </row>
    <row r="98" spans="4:33" s="15" customFormat="1" x14ac:dyDescent="0.35">
      <c r="D98" s="43"/>
      <c r="E98" s="43"/>
      <c r="AG98" s="84"/>
    </row>
    <row r="99" spans="4:33" s="15" customFormat="1" x14ac:dyDescent="0.35">
      <c r="D99" s="43"/>
      <c r="E99" s="43"/>
      <c r="AG99" s="84"/>
    </row>
    <row r="100" spans="4:33" s="15" customFormat="1" x14ac:dyDescent="0.35">
      <c r="D100" s="43"/>
      <c r="E100" s="43"/>
      <c r="AG100" s="84"/>
    </row>
    <row r="101" spans="4:33" s="15" customFormat="1" x14ac:dyDescent="0.35">
      <c r="D101" s="43"/>
      <c r="E101" s="43"/>
      <c r="AG101" s="84"/>
    </row>
    <row r="102" spans="4:33" s="15" customFormat="1" x14ac:dyDescent="0.35">
      <c r="D102" s="43"/>
      <c r="E102" s="43"/>
      <c r="AG102" s="84"/>
    </row>
    <row r="103" spans="4:33" s="15" customFormat="1" x14ac:dyDescent="0.35">
      <c r="D103" s="43"/>
      <c r="E103" s="43"/>
      <c r="AG103" s="84"/>
    </row>
    <row r="104" spans="4:33" s="15" customFormat="1" x14ac:dyDescent="0.35">
      <c r="D104" s="43"/>
      <c r="E104" s="43"/>
      <c r="AG104" s="84"/>
    </row>
    <row r="105" spans="4:33" s="15" customFormat="1" x14ac:dyDescent="0.35">
      <c r="D105" s="43"/>
      <c r="E105" s="43"/>
      <c r="AG105" s="84"/>
    </row>
    <row r="106" spans="4:33" s="15" customFormat="1" x14ac:dyDescent="0.35">
      <c r="D106" s="43"/>
      <c r="E106" s="43"/>
      <c r="AG106" s="84"/>
    </row>
    <row r="107" spans="4:33" s="15" customFormat="1" x14ac:dyDescent="0.35">
      <c r="D107" s="43"/>
      <c r="E107" s="43"/>
      <c r="AG107" s="84"/>
    </row>
    <row r="108" spans="4:33" s="15" customFormat="1" x14ac:dyDescent="0.35">
      <c r="D108" s="43"/>
      <c r="E108" s="43"/>
      <c r="AG108" s="84"/>
    </row>
    <row r="109" spans="4:33" s="15" customFormat="1" x14ac:dyDescent="0.35">
      <c r="D109" s="43"/>
      <c r="E109" s="43"/>
      <c r="AG109" s="84"/>
    </row>
    <row r="110" spans="4:33" s="15" customFormat="1" x14ac:dyDescent="0.35">
      <c r="D110" s="43"/>
      <c r="E110" s="43"/>
      <c r="AG110" s="84"/>
    </row>
    <row r="111" spans="4:33" s="15" customFormat="1" x14ac:dyDescent="0.35">
      <c r="D111" s="43"/>
      <c r="E111" s="43"/>
      <c r="AG111" s="84"/>
    </row>
    <row r="112" spans="4:33" s="15" customFormat="1" x14ac:dyDescent="0.35">
      <c r="D112" s="43"/>
      <c r="E112" s="43"/>
      <c r="AG112" s="84"/>
    </row>
    <row r="113" spans="4:33" s="15" customFormat="1" x14ac:dyDescent="0.35">
      <c r="D113" s="43"/>
      <c r="E113" s="43"/>
      <c r="AG113" s="84"/>
    </row>
    <row r="114" spans="4:33" s="15" customFormat="1" x14ac:dyDescent="0.35">
      <c r="D114" s="43"/>
      <c r="E114" s="43"/>
      <c r="AG114" s="84"/>
    </row>
    <row r="115" spans="4:33" s="15" customFormat="1" x14ac:dyDescent="0.35">
      <c r="D115" s="43"/>
      <c r="E115" s="43"/>
      <c r="AG115" s="84"/>
    </row>
    <row r="116" spans="4:33" s="15" customFormat="1" x14ac:dyDescent="0.35">
      <c r="D116" s="43"/>
      <c r="E116" s="43"/>
      <c r="AG116" s="84"/>
    </row>
    <row r="117" spans="4:33" s="15" customFormat="1" x14ac:dyDescent="0.35">
      <c r="D117" s="43"/>
      <c r="E117" s="43"/>
      <c r="AG117" s="84"/>
    </row>
    <row r="118" spans="4:33" s="15" customFormat="1" x14ac:dyDescent="0.35">
      <c r="D118" s="43"/>
      <c r="E118" s="43"/>
      <c r="AG118" s="84"/>
    </row>
    <row r="119" spans="4:33" s="15" customFormat="1" x14ac:dyDescent="0.35">
      <c r="D119" s="43"/>
      <c r="E119" s="43"/>
      <c r="AG119" s="84"/>
    </row>
    <row r="120" spans="4:33" s="15" customFormat="1" x14ac:dyDescent="0.35">
      <c r="D120" s="43"/>
      <c r="E120" s="43"/>
      <c r="AG120" s="84"/>
    </row>
    <row r="121" spans="4:33" s="15" customFormat="1" x14ac:dyDescent="0.35">
      <c r="D121" s="43"/>
      <c r="E121" s="43"/>
      <c r="AG121" s="84"/>
    </row>
    <row r="122" spans="4:33" s="15" customFormat="1" x14ac:dyDescent="0.35">
      <c r="D122" s="43"/>
      <c r="E122" s="43"/>
      <c r="AG122" s="84"/>
    </row>
    <row r="123" spans="4:33" s="15" customFormat="1" x14ac:dyDescent="0.35">
      <c r="D123" s="43"/>
      <c r="E123" s="43"/>
      <c r="AG123" s="84"/>
    </row>
    <row r="124" spans="4:33" s="15" customFormat="1" x14ac:dyDescent="0.35">
      <c r="D124" s="43"/>
      <c r="E124" s="43"/>
      <c r="AG124" s="84"/>
    </row>
    <row r="125" spans="4:33" s="15" customFormat="1" x14ac:dyDescent="0.35">
      <c r="D125" s="43"/>
      <c r="E125" s="43"/>
      <c r="AG125" s="84"/>
    </row>
    <row r="126" spans="4:33" s="15" customFormat="1" x14ac:dyDescent="0.35">
      <c r="D126" s="43"/>
      <c r="E126" s="43"/>
      <c r="AG126" s="84"/>
    </row>
    <row r="127" spans="4:33" s="15" customFormat="1" x14ac:dyDescent="0.35">
      <c r="D127" s="43"/>
      <c r="E127" s="43"/>
      <c r="AG127" s="84"/>
    </row>
    <row r="128" spans="4:33" s="15" customFormat="1" x14ac:dyDescent="0.35">
      <c r="D128" s="43"/>
      <c r="E128" s="43"/>
      <c r="AG128" s="84"/>
    </row>
    <row r="129" spans="4:33" s="15" customFormat="1" x14ac:dyDescent="0.35">
      <c r="D129" s="43"/>
      <c r="E129" s="43"/>
      <c r="AG129" s="84"/>
    </row>
    <row r="130" spans="4:33" s="15" customFormat="1" x14ac:dyDescent="0.35">
      <c r="D130" s="43"/>
      <c r="E130" s="43"/>
      <c r="AG130" s="84"/>
    </row>
    <row r="131" spans="4:33" s="15" customFormat="1" x14ac:dyDescent="0.35">
      <c r="D131" s="43"/>
      <c r="E131" s="43"/>
      <c r="AG131" s="84"/>
    </row>
    <row r="132" spans="4:33" s="15" customFormat="1" x14ac:dyDescent="0.35">
      <c r="D132" s="43"/>
      <c r="E132" s="43"/>
      <c r="AG132" s="84"/>
    </row>
    <row r="133" spans="4:33" s="15" customFormat="1" x14ac:dyDescent="0.35">
      <c r="D133" s="43"/>
      <c r="E133" s="43"/>
      <c r="AG133" s="84"/>
    </row>
    <row r="134" spans="4:33" s="15" customFormat="1" x14ac:dyDescent="0.35">
      <c r="D134" s="43"/>
      <c r="E134" s="43"/>
      <c r="AG134" s="84"/>
    </row>
    <row r="135" spans="4:33" s="15" customFormat="1" x14ac:dyDescent="0.35">
      <c r="D135" s="43"/>
      <c r="E135" s="43"/>
      <c r="AG135" s="84"/>
    </row>
    <row r="136" spans="4:33" s="15" customFormat="1" x14ac:dyDescent="0.35">
      <c r="D136" s="43"/>
      <c r="E136" s="43"/>
      <c r="AG136" s="84"/>
    </row>
    <row r="137" spans="4:33" s="15" customFormat="1" x14ac:dyDescent="0.35">
      <c r="D137" s="43"/>
      <c r="E137" s="43"/>
      <c r="AG137" s="84"/>
    </row>
    <row r="138" spans="4:33" s="15" customFormat="1" x14ac:dyDescent="0.35">
      <c r="D138" s="43"/>
      <c r="E138" s="43"/>
      <c r="AG138" s="84"/>
    </row>
    <row r="139" spans="4:33" s="15" customFormat="1" x14ac:dyDescent="0.35">
      <c r="D139" s="43"/>
      <c r="E139" s="43"/>
      <c r="AG139" s="84"/>
    </row>
    <row r="140" spans="4:33" s="15" customFormat="1" x14ac:dyDescent="0.35">
      <c r="D140" s="43"/>
      <c r="E140" s="43"/>
      <c r="AG140" s="84"/>
    </row>
    <row r="141" spans="4:33" s="15" customFormat="1" x14ac:dyDescent="0.35">
      <c r="D141" s="43"/>
      <c r="E141" s="43"/>
      <c r="AG141" s="84"/>
    </row>
    <row r="142" spans="4:33" s="15" customFormat="1" x14ac:dyDescent="0.35">
      <c r="D142" s="43"/>
      <c r="E142" s="43"/>
      <c r="AG142" s="84"/>
    </row>
    <row r="143" spans="4:33" s="15" customFormat="1" x14ac:dyDescent="0.35">
      <c r="D143" s="43"/>
      <c r="E143" s="43"/>
      <c r="AG143" s="84"/>
    </row>
    <row r="144" spans="4:33" s="15" customFormat="1" x14ac:dyDescent="0.35">
      <c r="D144" s="43"/>
      <c r="E144" s="43"/>
      <c r="AG144" s="84"/>
    </row>
    <row r="145" spans="4:33" s="15" customFormat="1" x14ac:dyDescent="0.35">
      <c r="D145" s="43"/>
      <c r="E145" s="43"/>
      <c r="AG145" s="84"/>
    </row>
    <row r="146" spans="4:33" s="15" customFormat="1" x14ac:dyDescent="0.35">
      <c r="D146" s="43"/>
      <c r="E146" s="43"/>
      <c r="AG146" s="84"/>
    </row>
    <row r="147" spans="4:33" s="15" customFormat="1" x14ac:dyDescent="0.35">
      <c r="D147" s="43"/>
      <c r="E147" s="43"/>
      <c r="AG147" s="84"/>
    </row>
    <row r="148" spans="4:33" s="15" customFormat="1" x14ac:dyDescent="0.35">
      <c r="D148" s="43"/>
      <c r="E148" s="43"/>
      <c r="AG148" s="84"/>
    </row>
    <row r="149" spans="4:33" s="15" customFormat="1" x14ac:dyDescent="0.35">
      <c r="D149" s="43"/>
      <c r="E149" s="43"/>
      <c r="AG149" s="84"/>
    </row>
    <row r="150" spans="4:33" s="15" customFormat="1" x14ac:dyDescent="0.35">
      <c r="D150" s="43"/>
      <c r="E150" s="43"/>
      <c r="AG150" s="84"/>
    </row>
    <row r="151" spans="4:33" s="15" customFormat="1" x14ac:dyDescent="0.35">
      <c r="D151" s="43"/>
      <c r="E151" s="43"/>
      <c r="AG151" s="84"/>
    </row>
    <row r="152" spans="4:33" s="15" customFormat="1" x14ac:dyDescent="0.35">
      <c r="D152" s="43"/>
      <c r="E152" s="43"/>
      <c r="AG152" s="84"/>
    </row>
    <row r="153" spans="4:33" s="15" customFormat="1" x14ac:dyDescent="0.35">
      <c r="D153" s="43"/>
      <c r="E153" s="43"/>
      <c r="AG153" s="84"/>
    </row>
    <row r="154" spans="4:33" s="15" customFormat="1" x14ac:dyDescent="0.35">
      <c r="D154" s="43"/>
      <c r="E154" s="43"/>
      <c r="AG154" s="84"/>
    </row>
    <row r="155" spans="4:33" s="15" customFormat="1" x14ac:dyDescent="0.35">
      <c r="D155" s="43"/>
      <c r="E155" s="43"/>
      <c r="AG155" s="84"/>
    </row>
    <row r="156" spans="4:33" s="15" customFormat="1" x14ac:dyDescent="0.35">
      <c r="D156" s="43"/>
      <c r="E156" s="43"/>
      <c r="AG156" s="84"/>
    </row>
    <row r="157" spans="4:33" s="15" customFormat="1" x14ac:dyDescent="0.35">
      <c r="D157" s="43"/>
      <c r="E157" s="43"/>
      <c r="AG157" s="84"/>
    </row>
    <row r="158" spans="4:33" s="15" customFormat="1" x14ac:dyDescent="0.35">
      <c r="D158" s="43"/>
      <c r="E158" s="43"/>
      <c r="AG158" s="84"/>
    </row>
    <row r="159" spans="4:33" s="15" customFormat="1" x14ac:dyDescent="0.35">
      <c r="D159" s="43"/>
      <c r="E159" s="43"/>
      <c r="AG159" s="84"/>
    </row>
    <row r="160" spans="4:33" s="15" customFormat="1" x14ac:dyDescent="0.35">
      <c r="D160" s="43"/>
      <c r="E160" s="43"/>
      <c r="AG160" s="84"/>
    </row>
    <row r="161" spans="4:33" s="15" customFormat="1" x14ac:dyDescent="0.35">
      <c r="D161" s="43"/>
      <c r="E161" s="43"/>
      <c r="AG161" s="84"/>
    </row>
    <row r="162" spans="4:33" s="15" customFormat="1" x14ac:dyDescent="0.35">
      <c r="D162" s="43"/>
      <c r="E162" s="43"/>
      <c r="AG162" s="84"/>
    </row>
    <row r="163" spans="4:33" s="15" customFormat="1" x14ac:dyDescent="0.35">
      <c r="D163" s="43"/>
      <c r="E163" s="43"/>
      <c r="AG163" s="84"/>
    </row>
    <row r="164" spans="4:33" s="15" customFormat="1" x14ac:dyDescent="0.35">
      <c r="D164" s="43"/>
      <c r="E164" s="43"/>
      <c r="AG164" s="84"/>
    </row>
    <row r="165" spans="4:33" s="15" customFormat="1" x14ac:dyDescent="0.35">
      <c r="D165" s="43"/>
      <c r="E165" s="43"/>
      <c r="AG165" s="84"/>
    </row>
    <row r="166" spans="4:33" s="15" customFormat="1" x14ac:dyDescent="0.35">
      <c r="D166" s="43"/>
      <c r="E166" s="43"/>
      <c r="AG166" s="84"/>
    </row>
    <row r="167" spans="4:33" s="15" customFormat="1" x14ac:dyDescent="0.35">
      <c r="D167" s="43"/>
      <c r="E167" s="43"/>
      <c r="AG167" s="84"/>
    </row>
    <row r="168" spans="4:33" s="15" customFormat="1" x14ac:dyDescent="0.35">
      <c r="D168" s="43"/>
      <c r="E168" s="43"/>
      <c r="AG168" s="84"/>
    </row>
  </sheetData>
  <sortState xmlns:xlrd2="http://schemas.microsoft.com/office/spreadsheetml/2017/richdata2" ref="A39:AJ57">
    <sortCondition descending="1" ref="AJ39:AJ57"/>
  </sortState>
  <mergeCells count="11">
    <mergeCell ref="M67:N67"/>
    <mergeCell ref="M68:N68"/>
    <mergeCell ref="M69:N69"/>
    <mergeCell ref="A1:AJ1"/>
    <mergeCell ref="A65:A66"/>
    <mergeCell ref="F61:H61"/>
    <mergeCell ref="F60:I60"/>
    <mergeCell ref="C60:C61"/>
    <mergeCell ref="M65:N65"/>
    <mergeCell ref="M66:N66"/>
    <mergeCell ref="F62:H62"/>
  </mergeCells>
  <conditionalFormatting sqref="Y7">
    <cfRule type="cellIs" dxfId="1" priority="2" operator="equal">
      <formula>0</formula>
    </cfRule>
  </conditionalFormatting>
  <conditionalFormatting sqref="Y47">
    <cfRule type="cellIs" dxfId="0" priority="1" operator="equal">
      <formula>0</formula>
    </cfRule>
  </conditionalFormatting>
  <pageMargins left="0.7" right="0.7" top="0.75" bottom="0.75" header="0.3" footer="0.3"/>
  <pageSetup scale="4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DF5A3F8558264DAD4D6CD17097A8D0" ma:contentTypeVersion="19" ma:contentTypeDescription="Create a new document." ma:contentTypeScope="" ma:versionID="ac935f6ff7768fbb652cee0e784f777b">
  <xsd:schema xmlns:xsd="http://www.w3.org/2001/XMLSchema" xmlns:xs="http://www.w3.org/2001/XMLSchema" xmlns:p="http://schemas.microsoft.com/office/2006/metadata/properties" xmlns:ns1="http://schemas.microsoft.com/sharepoint/v3" xmlns:ns2="467e8a32-a4c8-4d53-8185-0fcd20875a8e" xmlns:ns3="5073e3ac-dff4-4626-afae-68131d62e919" targetNamespace="http://schemas.microsoft.com/office/2006/metadata/properties" ma:root="true" ma:fieldsID="b85bb8244d6d531b9dfbbaa34efc9762" ns1:_="" ns2:_="" ns3:_="">
    <xsd:import namespace="http://schemas.microsoft.com/sharepoint/v3"/>
    <xsd:import namespace="467e8a32-a4c8-4d53-8185-0fcd20875a8e"/>
    <xsd:import namespace="5073e3ac-dff4-4626-afae-68131d62e9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DateandTime" minOccurs="0"/>
                <xsd:element ref="ns3:MediaServiceLocation" minOccurs="0"/>
                <xsd:element ref="ns3:Monitoring_x0020_Menu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e8a32-a4c8-4d53-8185-0fcd20875a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8e79fd9-4b62-405e-ad20-4a02e826e1f6}" ma:internalName="TaxCatchAll" ma:showField="CatchAllData" ma:web="467e8a32-a4c8-4d53-8185-0fcd20875a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3e3ac-dff4-4626-afae-68131d62e9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andTime" ma:index="20" nillable="true" ma:displayName="Date and Time" ma:default="[today]" ma:description="Date and Time" ma:format="DateTime" ma:internalName="DateandTime">
      <xsd:simpleType>
        <xsd:restriction base="dms:DateTime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onitoring_x0020_Menu" ma:index="22" nillable="true" ma:displayName="Monitoring Menu" ma:internalName="Monitoring_x0020_Menu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eandTime xmlns="5073e3ac-dff4-4626-afae-68131d62e919">2022-04-11T22:44:55+00:00</DateandTime>
    <_ip_UnifiedCompliancePolicyProperties xmlns="http://schemas.microsoft.com/sharepoint/v3" xsi:nil="true"/>
    <Monitoring_x0020_Menu xmlns="5073e3ac-dff4-4626-afae-68131d62e919" xsi:nil="true"/>
    <TaxCatchAll xmlns="467e8a32-a4c8-4d53-8185-0fcd20875a8e" xsi:nil="true"/>
  </documentManagement>
</p:properties>
</file>

<file path=customXml/itemProps1.xml><?xml version="1.0" encoding="utf-8"?>
<ds:datastoreItem xmlns:ds="http://schemas.openxmlformats.org/officeDocument/2006/customXml" ds:itemID="{58A0B00E-EADF-4E0A-9E04-E92346DBA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7e8a32-a4c8-4d53-8185-0fcd20875a8e"/>
    <ds:schemaRef ds:uri="5073e3ac-dff4-4626-afae-68131d62e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952D9C-D21A-4DBC-B8A9-0E5593050B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6F854B-62DF-4829-918D-63C2AFBA3081}">
  <ds:schemaRefs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073e3ac-dff4-4626-afae-68131d62e919"/>
    <ds:schemaRef ds:uri="467e8a32-a4c8-4d53-8185-0fcd20875a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Acc Tier 2 Applications Awards</vt:lpstr>
      <vt:lpstr>'Acc Tier 2 Applications Awards'!Print_Area</vt:lpstr>
      <vt:lpstr>'Acc Tier 2 Applications Awards'!Print_Titles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Mylen</dc:creator>
  <cp:keywords/>
  <dc:description/>
  <cp:lastModifiedBy>Elitzin, Stoyan@HCD</cp:lastModifiedBy>
  <cp:revision/>
  <dcterms:created xsi:type="dcterms:W3CDTF">2022-04-11T22:43:36Z</dcterms:created>
  <dcterms:modified xsi:type="dcterms:W3CDTF">2023-01-05T21:35:35Z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0x01010052DF5A3F8558264DAD4D6CD17097A8D0</vt:lpwstr>
  </property>
</Properties>
</file>