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cahcd-my.sharepoint.com/personal/allison_miller_hcd_ca_gov/Documents/Desktop/Web Requests/Occupancy and Compliance/5.26.26/"/>
    </mc:Choice>
  </mc:AlternateContent>
  <xr:revisionPtr revIDLastSave="2" documentId="8_{589E861E-5976-48AA-BCE7-D400A4004857}" xr6:coauthVersionLast="47" xr6:coauthVersionMax="47" xr10:uidLastSave="{E94AA6AA-5E6E-4C01-8966-06906DAF3BFB}"/>
  <workbookProtection workbookAlgorithmName="SHA-512" workbookHashValue="U+Dhpd9E9sVoA3munz6m5i2FGv5aApMd+QDy8p7G9mUw6nB4y9ggw6y6W6gbqYHZKM661UTWsfWUrpC0A3Pz8w==" workbookSaltValue="CIXY2WlKAYVgeFGviLBa+Q==" workbookSpinCount="100000" lockStructure="1"/>
  <bookViews>
    <workbookView xWindow="-120" yWindow="-120" windowWidth="29040" windowHeight="15720" xr2:uid="{26783BBA-8864-43F3-B3C0-23A9D942A0D9}"/>
  </bookViews>
  <sheets>
    <sheet name="1. Operating Budget Instruction" sheetId="18" r:id="rId1"/>
    <sheet name="2. Checklist and Cert - 170" sheetId="14" r:id="rId2"/>
    <sheet name="3. Cash Flow - 171" sheetId="2" r:id="rId3"/>
    <sheet name="4. Cost of Operations - 172" sheetId="1" r:id="rId4"/>
    <sheet name="5. Actual Cash Flow - 180" sheetId="16" state="hidden" r:id="rId5"/>
    <sheet name="6. Actual Cost of Ops - 181" sheetId="17" state="hidden" r:id="rId6"/>
  </sheets>
  <definedNames>
    <definedName name="_xlnm.Print_Area" localSheetId="0">'1. Operating Budget Instruction'!$A$1:$L$16</definedName>
    <definedName name="_xlnm.Print_Area" localSheetId="1">'2. Checklist and Cert - 170'!$A$1:$L$36</definedName>
    <definedName name="_xlnm.Print_Area" localSheetId="2">'3. Cash Flow - 171'!$A$1:$Q$52</definedName>
    <definedName name="_xlnm.Print_Area" localSheetId="3">'4. Cost of Operations - 172'!$A$1:$R$58</definedName>
    <definedName name="_xlnm.Print_Area" localSheetId="4">'5. Actual Cash Flow - 180'!$A$1:$K$88</definedName>
    <definedName name="_xlnm.Print_Area" localSheetId="5">'6. Actual Cost of Ops - 181'!$A$1:$L$118</definedName>
    <definedName name="_xlnm.Print_Titles" localSheetId="2">'3. Cash Flow - 171'!$1:$1</definedName>
    <definedName name="_xlnm.Print_Titles" localSheetId="3">'4. Cost of Operations - 172'!$1:$1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8" i="1" l="1"/>
  <c r="R57" i="1"/>
  <c r="R56" i="1"/>
  <c r="R55" i="1"/>
  <c r="R54" i="1"/>
  <c r="R53" i="1"/>
  <c r="R52" i="1"/>
  <c r="R50" i="1"/>
  <c r="R49" i="1"/>
  <c r="R48" i="1"/>
  <c r="R47" i="1"/>
  <c r="R46" i="1"/>
  <c r="R45" i="1"/>
  <c r="R44" i="1"/>
  <c r="R43" i="1"/>
  <c r="R41" i="1"/>
  <c r="R40" i="1"/>
  <c r="R39" i="1"/>
  <c r="R38" i="1"/>
  <c r="R37" i="1"/>
  <c r="R36" i="1"/>
  <c r="R35" i="1"/>
  <c r="R34" i="1"/>
  <c r="R33" i="1"/>
  <c r="R32" i="1"/>
  <c r="R31" i="1"/>
  <c r="R30" i="1"/>
  <c r="R29" i="1"/>
  <c r="R27" i="1"/>
  <c r="R26" i="1"/>
  <c r="R25" i="1"/>
  <c r="R24" i="1"/>
  <c r="R23" i="1"/>
  <c r="R21" i="1"/>
  <c r="R20" i="1"/>
  <c r="R19" i="1"/>
  <c r="R18" i="1"/>
  <c r="R17" i="1"/>
  <c r="R16" i="1"/>
  <c r="R15" i="1"/>
  <c r="R14" i="1"/>
  <c r="R13" i="1"/>
  <c r="R12" i="1"/>
  <c r="R11" i="1"/>
  <c r="R10" i="1"/>
  <c r="R9" i="1"/>
  <c r="R8" i="1"/>
  <c r="R7" i="1"/>
  <c r="R6" i="1"/>
  <c r="H2" i="17"/>
  <c r="G2" i="17"/>
  <c r="F2" i="17"/>
  <c r="A2" i="17"/>
  <c r="H2" i="16"/>
  <c r="G2" i="16"/>
  <c r="F2" i="16"/>
  <c r="A2" i="16"/>
  <c r="H2" i="2"/>
  <c r="J2" i="2"/>
  <c r="O2" i="2" l="1"/>
  <c r="N2" i="2"/>
  <c r="M2" i="2"/>
  <c r="A2" i="2"/>
  <c r="N2" i="1"/>
  <c r="O2" i="1"/>
  <c r="M2" i="1"/>
  <c r="A2" i="1"/>
  <c r="H4" i="14" a="1"/>
  <c r="H4" i="14" s="1"/>
  <c r="M3" i="14" s="1"/>
  <c r="H5" i="14" s="1"/>
  <c r="F14" i="16" l="1"/>
  <c r="I6" i="17"/>
  <c r="H4" i="17"/>
  <c r="G4" i="17"/>
  <c r="F4" i="17"/>
  <c r="E4" i="17"/>
  <c r="H4" i="16"/>
  <c r="G4" i="16"/>
  <c r="F4" i="16"/>
  <c r="E4" i="16"/>
  <c r="E49" i="16"/>
  <c r="F49" i="16"/>
  <c r="J49" i="2" l="1"/>
  <c r="J48" i="2"/>
  <c r="J47" i="2"/>
  <c r="J46" i="2"/>
  <c r="J41" i="2"/>
  <c r="J39" i="2"/>
  <c r="F101" i="17"/>
  <c r="F109" i="17"/>
  <c r="F118" i="17"/>
  <c r="F80" i="17"/>
  <c r="I55" i="17"/>
  <c r="I54" i="17"/>
  <c r="I53" i="17"/>
  <c r="I52" i="17"/>
  <c r="I48" i="17"/>
  <c r="I47" i="17"/>
  <c r="I46" i="17"/>
  <c r="I45" i="17"/>
  <c r="I44" i="17"/>
  <c r="I43" i="17"/>
  <c r="I39" i="17"/>
  <c r="I38" i="17"/>
  <c r="I37" i="17"/>
  <c r="I36" i="17"/>
  <c r="I35" i="17"/>
  <c r="I34" i="17"/>
  <c r="I33" i="17"/>
  <c r="I32" i="17"/>
  <c r="I31" i="17"/>
  <c r="I30" i="17"/>
  <c r="I29" i="17"/>
  <c r="I26" i="17"/>
  <c r="I25" i="17"/>
  <c r="I24" i="17"/>
  <c r="I23" i="17"/>
  <c r="I7" i="17"/>
  <c r="I8" i="17"/>
  <c r="I9" i="17"/>
  <c r="I10" i="17"/>
  <c r="I11" i="17"/>
  <c r="I12" i="17"/>
  <c r="I13" i="17"/>
  <c r="I14" i="17"/>
  <c r="I15" i="17"/>
  <c r="I16" i="17"/>
  <c r="I17" i="17"/>
  <c r="I18" i="17"/>
  <c r="I19" i="17"/>
  <c r="J6" i="17"/>
  <c r="K6" i="17" s="1"/>
  <c r="I41" i="16"/>
  <c r="F42" i="16"/>
  <c r="G14" i="16"/>
  <c r="H14" i="16"/>
  <c r="C48" i="16"/>
  <c r="C47" i="16"/>
  <c r="C38" i="16"/>
  <c r="C37" i="16"/>
  <c r="C36" i="16"/>
  <c r="J34" i="17" l="1"/>
  <c r="K34" i="17" s="1"/>
  <c r="J54" i="17"/>
  <c r="K54" i="17"/>
  <c r="J12" i="17"/>
  <c r="K12" i="17" s="1"/>
  <c r="J53" i="17"/>
  <c r="K53" i="17" s="1"/>
  <c r="J19" i="17"/>
  <c r="K19" i="17" s="1"/>
  <c r="J11" i="17"/>
  <c r="K11" i="17" s="1"/>
  <c r="J26" i="17"/>
  <c r="K26" i="17" s="1"/>
  <c r="J18" i="17"/>
  <c r="K18" i="17"/>
  <c r="J10" i="17"/>
  <c r="K10" i="17" s="1"/>
  <c r="J29" i="17"/>
  <c r="K29" i="17" s="1"/>
  <c r="J37" i="17"/>
  <c r="K37" i="17" s="1"/>
  <c r="J47" i="17"/>
  <c r="K47" i="17" s="1"/>
  <c r="J55" i="17"/>
  <c r="K55" i="17" s="1"/>
  <c r="J35" i="17"/>
  <c r="K35" i="17" s="1"/>
  <c r="J17" i="17"/>
  <c r="K17" i="17" s="1"/>
  <c r="J9" i="17"/>
  <c r="K9" i="17" s="1"/>
  <c r="J30" i="17"/>
  <c r="K30" i="17" s="1"/>
  <c r="J48" i="17"/>
  <c r="K48" i="17" s="1"/>
  <c r="J25" i="17"/>
  <c r="K25" i="17" s="1"/>
  <c r="J16" i="17"/>
  <c r="K16" i="17" s="1"/>
  <c r="J8" i="17"/>
  <c r="K8" i="17" s="1"/>
  <c r="J31" i="17"/>
  <c r="K31" i="17" s="1"/>
  <c r="J39" i="17"/>
  <c r="K39" i="17"/>
  <c r="J15" i="17"/>
  <c r="K15" i="17" s="1"/>
  <c r="J7" i="17"/>
  <c r="K7" i="17" s="1"/>
  <c r="J36" i="17"/>
  <c r="K36" i="17" s="1"/>
  <c r="J52" i="17"/>
  <c r="K52" i="17" s="1"/>
  <c r="J45" i="17"/>
  <c r="K45" i="17" s="1"/>
  <c r="J24" i="17"/>
  <c r="K24" i="17" s="1"/>
  <c r="J33" i="17"/>
  <c r="K33" i="17" s="1"/>
  <c r="J14" i="17"/>
  <c r="K14" i="17" s="1"/>
  <c r="J38" i="17"/>
  <c r="K38" i="17" s="1"/>
  <c r="J23" i="17"/>
  <c r="K23" i="17" s="1"/>
  <c r="J13" i="17"/>
  <c r="K13" i="17" s="1"/>
  <c r="J44" i="17"/>
  <c r="K44" i="17" s="1"/>
  <c r="J32" i="17"/>
  <c r="K32" i="17" s="1"/>
  <c r="J43" i="17"/>
  <c r="K43" i="17" s="1"/>
  <c r="J46" i="17"/>
  <c r="K46" i="17" s="1"/>
  <c r="I47" i="16" l="1"/>
  <c r="J47" i="16" s="1"/>
  <c r="I46" i="16"/>
  <c r="J46" i="16" s="1"/>
  <c r="I45" i="16"/>
  <c r="J45" i="16" s="1"/>
  <c r="I44" i="16"/>
  <c r="I40" i="16"/>
  <c r="J40" i="16" s="1"/>
  <c r="I39" i="16"/>
  <c r="J39" i="16" s="1"/>
  <c r="I38" i="16"/>
  <c r="J38" i="16" s="1"/>
  <c r="I37" i="16"/>
  <c r="J37" i="16" s="1"/>
  <c r="I36" i="16"/>
  <c r="I29" i="16"/>
  <c r="J29" i="16" s="1"/>
  <c r="I28" i="16"/>
  <c r="J28" i="16" s="1"/>
  <c r="I24" i="16"/>
  <c r="J24" i="16" s="1"/>
  <c r="J37" i="2"/>
  <c r="J38" i="2"/>
  <c r="J36" i="2"/>
  <c r="J44" i="16" l="1"/>
  <c r="J36" i="16"/>
  <c r="I42" i="16"/>
  <c r="M4" i="1"/>
  <c r="N4" i="1"/>
  <c r="O4" i="1"/>
  <c r="L4" i="1"/>
  <c r="K4" i="2"/>
  <c r="F90" i="2" l="1"/>
  <c r="E42" i="2" s="1"/>
  <c r="J42" i="2" s="1"/>
  <c r="E4" i="2" l="1"/>
  <c r="E4" i="1" s="1"/>
  <c r="K4" i="1"/>
  <c r="J4" i="2"/>
  <c r="J4" i="1" s="1"/>
  <c r="I4" i="2"/>
  <c r="I4" i="1" s="1"/>
  <c r="F4" i="2"/>
  <c r="F4" i="1" s="1"/>
  <c r="G4" i="2" l="1"/>
  <c r="G4" i="1" s="1"/>
  <c r="H4" i="2"/>
  <c r="H4" i="1" s="1"/>
  <c r="K55" i="1"/>
  <c r="K54" i="1"/>
  <c r="K53" i="1"/>
  <c r="K52" i="1"/>
  <c r="K48" i="1"/>
  <c r="K47" i="1"/>
  <c r="K46" i="1"/>
  <c r="K45" i="1"/>
  <c r="K44" i="1"/>
  <c r="K43" i="1"/>
  <c r="K39" i="1"/>
  <c r="K38" i="1"/>
  <c r="K37" i="1"/>
  <c r="K36" i="1"/>
  <c r="K35" i="1"/>
  <c r="K34" i="1"/>
  <c r="K33" i="1"/>
  <c r="K32" i="1"/>
  <c r="K31" i="1"/>
  <c r="K30" i="1"/>
  <c r="K29" i="1"/>
  <c r="K26" i="1"/>
  <c r="K25" i="1"/>
  <c r="K24" i="1"/>
  <c r="K23" i="1"/>
  <c r="K7" i="1"/>
  <c r="K8" i="1"/>
  <c r="K9" i="1"/>
  <c r="K10" i="1"/>
  <c r="K11" i="1"/>
  <c r="K12" i="1"/>
  <c r="K13" i="1"/>
  <c r="K14" i="1"/>
  <c r="K15" i="1"/>
  <c r="K16" i="1"/>
  <c r="K17" i="1"/>
  <c r="K18" i="1"/>
  <c r="K19" i="1"/>
  <c r="K6" i="1"/>
  <c r="L10" i="14"/>
  <c r="L5" i="14"/>
  <c r="K49" i="2"/>
  <c r="K48" i="2"/>
  <c r="K47" i="2"/>
  <c r="K46" i="2"/>
  <c r="K45" i="2"/>
  <c r="K41" i="2"/>
  <c r="K40" i="2"/>
  <c r="K39" i="2"/>
  <c r="K38" i="2"/>
  <c r="K37" i="2"/>
  <c r="K36" i="2"/>
  <c r="K29" i="2"/>
  <c r="K28" i="2"/>
  <c r="K24" i="2"/>
  <c r="K19" i="2"/>
  <c r="E19" i="2" s="1"/>
  <c r="I19" i="16" s="1"/>
  <c r="K18" i="2"/>
  <c r="K17" i="2"/>
  <c r="K10" i="2"/>
  <c r="E10" i="2" s="1"/>
  <c r="I10" i="16" s="1"/>
  <c r="K9" i="2"/>
  <c r="K7" i="2"/>
  <c r="K6" i="2"/>
  <c r="E8" i="2"/>
  <c r="I8" i="16" s="1"/>
  <c r="K42" i="2"/>
  <c r="F83" i="2"/>
  <c r="E30" i="2" s="1"/>
  <c r="F74" i="2"/>
  <c r="F67" i="2"/>
  <c r="K30" i="2" l="1"/>
  <c r="I30" i="16"/>
  <c r="E9" i="2"/>
  <c r="I9" i="16" s="1"/>
  <c r="K43" i="2"/>
  <c r="E6" i="2"/>
  <c r="I6" i="16" s="1"/>
  <c r="E18" i="2"/>
  <c r="I18" i="16" s="1"/>
  <c r="E7" i="2"/>
  <c r="I7" i="16" s="1"/>
  <c r="E17" i="2"/>
  <c r="I17" i="16" s="1"/>
  <c r="M6" i="2"/>
  <c r="L1" i="14" l="1"/>
  <c r="M40" i="2"/>
  <c r="N40" i="2" s="1"/>
  <c r="O40" i="2" s="1"/>
  <c r="J15" i="2"/>
  <c r="J20" i="2" s="1"/>
  <c r="I15" i="2"/>
  <c r="I20" i="2" s="1"/>
  <c r="P6" i="14"/>
  <c r="H15" i="2"/>
  <c r="F16" i="2"/>
  <c r="E16" i="2" s="1"/>
  <c r="I16" i="16" s="1"/>
  <c r="G15" i="2"/>
  <c r="J24" i="2" l="1"/>
  <c r="K15" i="2"/>
  <c r="K20" i="2" s="1"/>
  <c r="E15" i="2" l="1"/>
  <c r="I15" i="16" s="1"/>
  <c r="N14" i="2" l="1"/>
  <c r="M49" i="2"/>
  <c r="N49" i="2" s="1"/>
  <c r="O49" i="2" s="1"/>
  <c r="M48" i="2"/>
  <c r="N48" i="2" s="1"/>
  <c r="O48" i="2" s="1"/>
  <c r="M47" i="2"/>
  <c r="N47" i="2" s="1"/>
  <c r="O47" i="2" s="1"/>
  <c r="M46" i="2"/>
  <c r="N46" i="2" s="1"/>
  <c r="O46" i="2" s="1"/>
  <c r="M45" i="2"/>
  <c r="N45" i="2" s="1"/>
  <c r="O45" i="2" s="1"/>
  <c r="M42" i="2"/>
  <c r="M41" i="2"/>
  <c r="N41" i="2" s="1"/>
  <c r="O41" i="2" s="1"/>
  <c r="M39" i="2"/>
  <c r="N39" i="2" s="1"/>
  <c r="O39" i="2" s="1"/>
  <c r="M38" i="2"/>
  <c r="N38" i="2" s="1"/>
  <c r="O38" i="2" s="1"/>
  <c r="M37" i="2"/>
  <c r="N37" i="2" s="1"/>
  <c r="O37" i="2" s="1"/>
  <c r="M36" i="2"/>
  <c r="N36" i="2" s="1"/>
  <c r="O36" i="2" s="1"/>
  <c r="M30" i="2"/>
  <c r="M29" i="2"/>
  <c r="N29" i="2" s="1"/>
  <c r="O29" i="2" s="1"/>
  <c r="M28" i="2"/>
  <c r="N28" i="2" s="1"/>
  <c r="O28" i="2" s="1"/>
  <c r="M25" i="2"/>
  <c r="M24" i="2"/>
  <c r="N24" i="2" s="1"/>
  <c r="O24" i="2" s="1"/>
  <c r="M22" i="2"/>
  <c r="M19" i="2"/>
  <c r="M18" i="2"/>
  <c r="M17" i="2"/>
  <c r="M16" i="2"/>
  <c r="M15" i="2"/>
  <c r="M11" i="2"/>
  <c r="M10" i="2"/>
  <c r="M9" i="2"/>
  <c r="M8" i="2"/>
  <c r="M7" i="2"/>
  <c r="M56" i="1"/>
  <c r="M55" i="1"/>
  <c r="N55" i="1" s="1"/>
  <c r="O55" i="1" s="1"/>
  <c r="M54" i="1"/>
  <c r="N54" i="1" s="1"/>
  <c r="O54" i="1" s="1"/>
  <c r="M53" i="1"/>
  <c r="N53" i="1" s="1"/>
  <c r="O53" i="1" s="1"/>
  <c r="M52" i="1"/>
  <c r="N52" i="1" s="1"/>
  <c r="O52" i="1" s="1"/>
  <c r="M49" i="1"/>
  <c r="M48" i="1"/>
  <c r="N48" i="1" s="1"/>
  <c r="O48" i="1" s="1"/>
  <c r="M47" i="1"/>
  <c r="N47" i="1" s="1"/>
  <c r="O47" i="1" s="1"/>
  <c r="M46" i="1"/>
  <c r="N46" i="1" s="1"/>
  <c r="O46" i="1" s="1"/>
  <c r="M45" i="1"/>
  <c r="N45" i="1" s="1"/>
  <c r="O45" i="1" s="1"/>
  <c r="M44" i="1"/>
  <c r="N44" i="1" s="1"/>
  <c r="O44" i="1" s="1"/>
  <c r="M43" i="1"/>
  <c r="N43" i="1" s="1"/>
  <c r="O43" i="1" s="1"/>
  <c r="M40" i="1"/>
  <c r="M39" i="1"/>
  <c r="N39" i="1" s="1"/>
  <c r="O39" i="1" s="1"/>
  <c r="M38" i="1"/>
  <c r="N38" i="1" s="1"/>
  <c r="O38" i="1" s="1"/>
  <c r="M37" i="1"/>
  <c r="N37" i="1" s="1"/>
  <c r="O37" i="1" s="1"/>
  <c r="M36" i="1"/>
  <c r="N36" i="1" s="1"/>
  <c r="O36" i="1" s="1"/>
  <c r="M35" i="1"/>
  <c r="N35" i="1" s="1"/>
  <c r="O35" i="1" s="1"/>
  <c r="M34" i="1"/>
  <c r="N34" i="1" s="1"/>
  <c r="O34" i="1" s="1"/>
  <c r="M33" i="1"/>
  <c r="N33" i="1" s="1"/>
  <c r="O33" i="1" s="1"/>
  <c r="M32" i="1"/>
  <c r="N32" i="1" s="1"/>
  <c r="O32" i="1" s="1"/>
  <c r="M31" i="1"/>
  <c r="N31" i="1" s="1"/>
  <c r="O31" i="1" s="1"/>
  <c r="M30" i="1"/>
  <c r="N30" i="1" s="1"/>
  <c r="O30" i="1" s="1"/>
  <c r="M29" i="1"/>
  <c r="N29" i="1" s="1"/>
  <c r="O29" i="1" s="1"/>
  <c r="M26" i="1"/>
  <c r="N26" i="1" s="1"/>
  <c r="O26" i="1" s="1"/>
  <c r="M25" i="1"/>
  <c r="N25" i="1" s="1"/>
  <c r="O25" i="1" s="1"/>
  <c r="M24" i="1"/>
  <c r="N24" i="1" s="1"/>
  <c r="O24" i="1" s="1"/>
  <c r="M23" i="1"/>
  <c r="N23" i="1" s="1"/>
  <c r="O23" i="1" s="1"/>
  <c r="M20" i="1"/>
  <c r="M19" i="1"/>
  <c r="N19" i="1" s="1"/>
  <c r="O19" i="1" s="1"/>
  <c r="M18" i="1"/>
  <c r="N18" i="1" s="1"/>
  <c r="O18" i="1" s="1"/>
  <c r="M17" i="1"/>
  <c r="N17" i="1" s="1"/>
  <c r="O17" i="1" s="1"/>
  <c r="M16" i="1"/>
  <c r="N16" i="1" s="1"/>
  <c r="O16" i="1" s="1"/>
  <c r="M15" i="1"/>
  <c r="N15" i="1" s="1"/>
  <c r="O15" i="1" s="1"/>
  <c r="M14" i="1"/>
  <c r="N14" i="1" s="1"/>
  <c r="O14" i="1" s="1"/>
  <c r="M13" i="1"/>
  <c r="N13" i="1" s="1"/>
  <c r="O13" i="1" s="1"/>
  <c r="M12" i="1"/>
  <c r="N12" i="1" s="1"/>
  <c r="O12" i="1" s="1"/>
  <c r="M11" i="1"/>
  <c r="N11" i="1" s="1"/>
  <c r="O11" i="1" s="1"/>
  <c r="M10" i="1"/>
  <c r="N10" i="1" s="1"/>
  <c r="O10" i="1" s="1"/>
  <c r="M9" i="1"/>
  <c r="N9" i="1" s="1"/>
  <c r="O9" i="1" s="1"/>
  <c r="M8" i="1"/>
  <c r="N8" i="1" s="1"/>
  <c r="O8" i="1" s="1"/>
  <c r="M7" i="1"/>
  <c r="N7" i="1" s="1"/>
  <c r="O7" i="1" s="1"/>
  <c r="M6" i="1"/>
  <c r="N6" i="1" s="1"/>
  <c r="O6" i="1" s="1"/>
  <c r="L50" i="2" l="1"/>
  <c r="L43" i="2"/>
  <c r="L31" i="2"/>
  <c r="L26" i="2"/>
  <c r="L20" i="2"/>
  <c r="L12" i="2"/>
  <c r="L57" i="1"/>
  <c r="M57" i="1" s="1"/>
  <c r="L50" i="1"/>
  <c r="M50" i="1" s="1"/>
  <c r="L41" i="1"/>
  <c r="M41" i="1" s="1"/>
  <c r="L27" i="1"/>
  <c r="M27" i="1" s="1"/>
  <c r="L21" i="1"/>
  <c r="M21" i="1" s="1"/>
  <c r="M12" i="2" l="1"/>
  <c r="M20" i="2"/>
  <c r="M26" i="2"/>
  <c r="M31" i="2"/>
  <c r="M43" i="2"/>
  <c r="M50" i="2"/>
  <c r="L21" i="2"/>
  <c r="L58" i="1"/>
  <c r="L33" i="2" s="1"/>
  <c r="M21" i="2" l="1"/>
  <c r="M58" i="1"/>
  <c r="M33" i="2" s="1"/>
  <c r="D52" i="1"/>
  <c r="F57" i="17"/>
  <c r="F57" i="1"/>
  <c r="D55" i="1"/>
  <c r="F26" i="2"/>
  <c r="F26" i="16"/>
  <c r="E22" i="2"/>
  <c r="I22" i="16" s="1"/>
  <c r="F65" i="16"/>
  <c r="E22" i="16" s="1"/>
  <c r="F12" i="2"/>
  <c r="E25" i="2"/>
  <c r="I25" i="16" s="1"/>
  <c r="F60" i="2"/>
  <c r="E11" i="2" s="1"/>
  <c r="I11" i="16" s="1"/>
  <c r="F88" i="16"/>
  <c r="F81" i="16"/>
  <c r="E30" i="16" s="1"/>
  <c r="F72" i="16"/>
  <c r="E25" i="16" s="1"/>
  <c r="F58" i="16"/>
  <c r="E11" i="16" s="1"/>
  <c r="F118" i="1"/>
  <c r="E56" i="1" s="1"/>
  <c r="F109" i="1"/>
  <c r="E49" i="1" s="1"/>
  <c r="F101" i="1"/>
  <c r="E40" i="1" s="1"/>
  <c r="F80" i="1"/>
  <c r="E20" i="1" s="1"/>
  <c r="E56" i="17"/>
  <c r="E49" i="17"/>
  <c r="E40" i="17"/>
  <c r="E20" i="17"/>
  <c r="F31" i="2"/>
  <c r="F43" i="2"/>
  <c r="F50" i="2"/>
  <c r="F41" i="1"/>
  <c r="F50" i="1"/>
  <c r="E19" i="16"/>
  <c r="J19" i="16" s="1"/>
  <c r="E18" i="16"/>
  <c r="J18" i="16" s="1"/>
  <c r="E17" i="16"/>
  <c r="J17" i="16" s="1"/>
  <c r="E16" i="16"/>
  <c r="J16" i="16" s="1"/>
  <c r="E15" i="16"/>
  <c r="J15" i="16" s="1"/>
  <c r="E10" i="16"/>
  <c r="J10" i="16" s="1"/>
  <c r="E9" i="16"/>
  <c r="J9" i="16" s="1"/>
  <c r="E8" i="16"/>
  <c r="J8" i="16" s="1"/>
  <c r="E7" i="16"/>
  <c r="J7" i="16" s="1"/>
  <c r="E6" i="16"/>
  <c r="G20" i="16"/>
  <c r="F31" i="16"/>
  <c r="F20" i="16"/>
  <c r="F12" i="16"/>
  <c r="F50" i="17"/>
  <c r="F41" i="17"/>
  <c r="F27" i="17"/>
  <c r="F21" i="17"/>
  <c r="N7" i="2"/>
  <c r="O7" i="2" s="1"/>
  <c r="N8" i="2"/>
  <c r="O8" i="2" s="1"/>
  <c r="N9" i="2"/>
  <c r="O9" i="2" s="1"/>
  <c r="N10" i="2"/>
  <c r="O10" i="2" s="1"/>
  <c r="N17" i="2"/>
  <c r="O17" i="2" s="1"/>
  <c r="N18" i="2"/>
  <c r="O18" i="2" s="1"/>
  <c r="N19" i="2"/>
  <c r="O19" i="2" s="1"/>
  <c r="F21" i="1"/>
  <c r="E27" i="1"/>
  <c r="N27" i="1" s="1"/>
  <c r="O27" i="1" s="1"/>
  <c r="F27" i="1"/>
  <c r="E27" i="17"/>
  <c r="H20" i="16"/>
  <c r="E50" i="2"/>
  <c r="N50" i="2" s="1"/>
  <c r="O50" i="2" s="1"/>
  <c r="K20" i="1" l="1"/>
  <c r="I20" i="17"/>
  <c r="K40" i="1"/>
  <c r="I40" i="17"/>
  <c r="J40" i="17" s="1"/>
  <c r="K40" i="17" s="1"/>
  <c r="K49" i="1"/>
  <c r="I49" i="17"/>
  <c r="I50" i="17" s="1"/>
  <c r="K56" i="1"/>
  <c r="I56" i="17"/>
  <c r="J56" i="17" s="1"/>
  <c r="K56" i="17" s="1"/>
  <c r="E41" i="16"/>
  <c r="E41" i="17"/>
  <c r="E50" i="17"/>
  <c r="J20" i="17"/>
  <c r="K20" i="17" s="1"/>
  <c r="J22" i="16"/>
  <c r="J11" i="16"/>
  <c r="E26" i="16"/>
  <c r="J25" i="16"/>
  <c r="E31" i="16"/>
  <c r="J30" i="16"/>
  <c r="J6" i="16"/>
  <c r="F21" i="16"/>
  <c r="F32" i="16" s="1"/>
  <c r="K11" i="2"/>
  <c r="E20" i="16"/>
  <c r="E21" i="17"/>
  <c r="F58" i="17"/>
  <c r="F33" i="16" s="1"/>
  <c r="E57" i="17"/>
  <c r="K22" i="2"/>
  <c r="E12" i="16"/>
  <c r="K25" i="2"/>
  <c r="N20" i="1"/>
  <c r="O20" i="1" s="1"/>
  <c r="N40" i="1"/>
  <c r="O40" i="1" s="1"/>
  <c r="N49" i="1"/>
  <c r="O49" i="1" s="1"/>
  <c r="N56" i="1"/>
  <c r="O56" i="1" s="1"/>
  <c r="J25" i="2"/>
  <c r="N22" i="2"/>
  <c r="O22" i="2" s="1"/>
  <c r="N30" i="2"/>
  <c r="O30" i="2" s="1"/>
  <c r="N42" i="2"/>
  <c r="O42" i="2" s="1"/>
  <c r="N25" i="2"/>
  <c r="O25" i="2" s="1"/>
  <c r="N6" i="2"/>
  <c r="O6" i="2" s="1"/>
  <c r="E26" i="2"/>
  <c r="N26" i="2" s="1"/>
  <c r="O26" i="2" s="1"/>
  <c r="E31" i="2"/>
  <c r="N31" i="2" s="1"/>
  <c r="O31" i="2" s="1"/>
  <c r="E43" i="2"/>
  <c r="N43" i="2" s="1"/>
  <c r="O43" i="2" s="1"/>
  <c r="E50" i="1"/>
  <c r="N50" i="1" s="1"/>
  <c r="O50" i="1" s="1"/>
  <c r="F58" i="1"/>
  <c r="F33" i="2" s="1"/>
  <c r="E57" i="1"/>
  <c r="N57" i="1" s="1"/>
  <c r="O57" i="1" s="1"/>
  <c r="E21" i="1"/>
  <c r="N21" i="1" s="1"/>
  <c r="O21" i="1" s="1"/>
  <c r="I31" i="16"/>
  <c r="I21" i="17"/>
  <c r="E41" i="1"/>
  <c r="N41" i="1" s="1"/>
  <c r="O41" i="1" s="1"/>
  <c r="J49" i="17" l="1"/>
  <c r="K49" i="17" s="1"/>
  <c r="I57" i="17"/>
  <c r="E42" i="16"/>
  <c r="J41" i="16"/>
  <c r="J42" i="16" s="1"/>
  <c r="E58" i="17"/>
  <c r="J31" i="16"/>
  <c r="F34" i="16"/>
  <c r="F50" i="16" s="1"/>
  <c r="E21" i="16"/>
  <c r="E32" i="16" s="1"/>
  <c r="L32" i="2"/>
  <c r="E58" i="1"/>
  <c r="I41" i="17"/>
  <c r="J21" i="17"/>
  <c r="K21" i="17" s="1"/>
  <c r="I26" i="16"/>
  <c r="J26" i="16" s="1"/>
  <c r="I27" i="17"/>
  <c r="J57" i="17"/>
  <c r="K57" i="17" s="1"/>
  <c r="J50" i="17"/>
  <c r="K50" i="17" s="1"/>
  <c r="I48" i="16"/>
  <c r="J48" i="16" l="1"/>
  <c r="J49" i="16" s="1"/>
  <c r="I49" i="16"/>
  <c r="N58" i="1"/>
  <c r="N33" i="2" s="1"/>
  <c r="O33" i="2" s="1"/>
  <c r="E33" i="2"/>
  <c r="I33" i="16" s="1"/>
  <c r="I26" i="2"/>
  <c r="M32" i="2"/>
  <c r="M34" i="2" s="1"/>
  <c r="L34" i="2"/>
  <c r="J41" i="17"/>
  <c r="K41" i="17" s="1"/>
  <c r="J27" i="17"/>
  <c r="K27" i="17" s="1"/>
  <c r="I58" i="17"/>
  <c r="I12" i="16"/>
  <c r="J12" i="16" s="1"/>
  <c r="O58" i="1" l="1"/>
  <c r="J26" i="2"/>
  <c r="J58" i="17"/>
  <c r="K58" i="17" s="1"/>
  <c r="L51" i="2"/>
  <c r="K57" i="1" l="1"/>
  <c r="K27" i="1"/>
  <c r="K31" i="2"/>
  <c r="K26" i="2"/>
  <c r="K50" i="2"/>
  <c r="M51" i="2"/>
  <c r="K50" i="1" l="1"/>
  <c r="K21" i="1"/>
  <c r="K41" i="1"/>
  <c r="G20" i="2"/>
  <c r="N15" i="2"/>
  <c r="O15" i="2" s="1"/>
  <c r="H20" i="2"/>
  <c r="N16" i="2"/>
  <c r="O16" i="2" s="1"/>
  <c r="F20" i="2"/>
  <c r="F21" i="2" s="1"/>
  <c r="F32" i="2" s="1"/>
  <c r="F34" i="2" s="1"/>
  <c r="F51" i="2" s="1"/>
  <c r="K58" i="1" l="1"/>
  <c r="K33" i="2" s="1"/>
  <c r="E20" i="2"/>
  <c r="N20" i="2" l="1"/>
  <c r="O20" i="2" s="1"/>
  <c r="I20" i="16" l="1"/>
  <c r="I21" i="16" l="1"/>
  <c r="J20" i="16"/>
  <c r="E12" i="2"/>
  <c r="E21" i="2" s="1"/>
  <c r="N11" i="2"/>
  <c r="O11" i="2" s="1"/>
  <c r="I32" i="16" l="1"/>
  <c r="J32" i="16" s="1"/>
  <c r="J21" i="16"/>
  <c r="N12" i="2"/>
  <c r="O12" i="2" s="1"/>
  <c r="E32" i="2"/>
  <c r="N21" i="2"/>
  <c r="O21" i="2" s="1"/>
  <c r="I34" i="16" l="1"/>
  <c r="I50" i="16" s="1"/>
  <c r="E34" i="2"/>
  <c r="N32" i="2"/>
  <c r="O32" i="2" s="1"/>
  <c r="N34" i="2" l="1"/>
  <c r="O34" i="2" s="1"/>
  <c r="E51" i="2"/>
  <c r="N51" i="2" s="1"/>
  <c r="O51" i="2" s="1"/>
  <c r="K12" i="2"/>
  <c r="K21" i="2" s="1"/>
  <c r="K32" i="2" s="1"/>
  <c r="K34" i="2" s="1"/>
  <c r="K51" i="2" s="1"/>
  <c r="G17" i="17" l="1"/>
  <c r="H17" i="17" s="1"/>
  <c r="G18" i="17"/>
  <c r="H18" i="17" s="1"/>
  <c r="G56" i="17"/>
  <c r="H56" i="17" s="1"/>
  <c r="G13" i="17"/>
  <c r="H13" i="17" s="1"/>
  <c r="G20" i="17"/>
  <c r="H20" i="17" s="1"/>
  <c r="G8" i="17"/>
  <c r="H8" i="17" s="1"/>
  <c r="G44" i="17"/>
  <c r="H44" i="17" s="1"/>
  <c r="G39" i="17"/>
  <c r="H39" i="17" s="1"/>
  <c r="G43" i="17"/>
  <c r="G36" i="2"/>
  <c r="G29" i="16"/>
  <c r="H29" i="16" s="1"/>
  <c r="G35" i="17"/>
  <c r="H35" i="17" s="1"/>
  <c r="G46" i="16"/>
  <c r="H46" i="16" s="1"/>
  <c r="G42" i="2"/>
  <c r="H42" i="2" s="1"/>
  <c r="G46" i="17"/>
  <c r="H46" i="17" s="1"/>
  <c r="G54" i="17"/>
  <c r="H54" i="17" s="1"/>
  <c r="G47" i="17"/>
  <c r="H47" i="17" s="1"/>
  <c r="G7" i="17"/>
  <c r="H7" i="17" s="1"/>
  <c r="G48" i="2"/>
  <c r="H48" i="2" s="1"/>
  <c r="G40" i="2"/>
  <c r="H40" i="2" s="1"/>
  <c r="G10" i="17"/>
  <c r="H10" i="17" s="1"/>
  <c r="G49" i="2"/>
  <c r="H49" i="2" s="1"/>
  <c r="G39" i="2"/>
  <c r="H39" i="2" s="1"/>
  <c r="G25" i="17"/>
  <c r="H25" i="17" s="1"/>
  <c r="G15" i="17"/>
  <c r="H15" i="17" s="1"/>
  <c r="G36" i="16"/>
  <c r="H36" i="16" s="1"/>
  <c r="G49" i="17"/>
  <c r="H49" i="17" s="1"/>
  <c r="G26" i="17"/>
  <c r="H26" i="17" s="1"/>
  <c r="G40" i="17"/>
  <c r="H40" i="17" s="1"/>
  <c r="G11" i="2"/>
  <c r="G12" i="2" s="1"/>
  <c r="G21" i="2" s="1"/>
  <c r="G47" i="16"/>
  <c r="H47" i="16" s="1"/>
  <c r="G37" i="2"/>
  <c r="H37" i="2" s="1"/>
  <c r="G53" i="17"/>
  <c r="H53" i="17" s="1"/>
  <c r="G24" i="16"/>
  <c r="G38" i="16"/>
  <c r="H38" i="16" s="1"/>
  <c r="G45" i="17"/>
  <c r="H45" i="17" s="1"/>
  <c r="G33" i="17"/>
  <c r="H33" i="17" s="1"/>
  <c r="G38" i="2"/>
  <c r="H38" i="2" s="1"/>
  <c r="G19" i="17"/>
  <c r="H19" i="17" s="1"/>
  <c r="G55" i="17"/>
  <c r="H55" i="17" s="1"/>
  <c r="G14" i="17"/>
  <c r="H14" i="17" s="1"/>
  <c r="G32" i="17"/>
  <c r="H32" i="17" s="1"/>
  <c r="G16" i="17"/>
  <c r="H16" i="17" s="1"/>
  <c r="G12" i="17"/>
  <c r="H12" i="17" s="1"/>
  <c r="G47" i="2"/>
  <c r="H47" i="2" s="1"/>
  <c r="G11" i="17"/>
  <c r="H11" i="17" s="1"/>
  <c r="G45" i="2"/>
  <c r="H45" i="2" s="1"/>
  <c r="G30" i="2"/>
  <c r="H30" i="2" s="1"/>
  <c r="G38" i="17"/>
  <c r="H38" i="17" s="1"/>
  <c r="H41" i="2"/>
  <c r="G41" i="2"/>
  <c r="G28" i="2"/>
  <c r="H28" i="2" s="1"/>
  <c r="G23" i="17"/>
  <c r="H23" i="17" s="1"/>
  <c r="G11" i="16"/>
  <c r="H11" i="16" s="1"/>
  <c r="H12" i="16" s="1"/>
  <c r="H21" i="16" s="1"/>
  <c r="G30" i="16"/>
  <c r="H30" i="16" s="1"/>
  <c r="G6" i="17"/>
  <c r="H6" i="17" s="1"/>
  <c r="G37" i="17"/>
  <c r="H37" i="17" s="1"/>
  <c r="G24" i="17"/>
  <c r="H24" i="17" s="1"/>
  <c r="G40" i="16"/>
  <c r="H40" i="16" s="1"/>
  <c r="G36" i="17"/>
  <c r="H36" i="17" s="1"/>
  <c r="G46" i="2"/>
  <c r="H46" i="2" s="1"/>
  <c r="G24" i="1"/>
  <c r="H24" i="1" s="1"/>
  <c r="G39" i="16"/>
  <c r="H39" i="16" s="1"/>
  <c r="G34" i="17"/>
  <c r="H34" i="17" s="1"/>
  <c r="G24" i="2"/>
  <c r="G45" i="16"/>
  <c r="H45" i="16" s="1"/>
  <c r="G22" i="2"/>
  <c r="H22" i="2" s="1"/>
  <c r="G48" i="16"/>
  <c r="H48" i="16" s="1"/>
  <c r="G44" i="16"/>
  <c r="H44" i="16" s="1"/>
  <c r="G30" i="17"/>
  <c r="H30" i="17" s="1"/>
  <c r="G25" i="16"/>
  <c r="H25" i="16" s="1"/>
  <c r="G22" i="16"/>
  <c r="H22" i="16" s="1"/>
  <c r="G25" i="2"/>
  <c r="H25" i="2" s="1"/>
  <c r="G28" i="16"/>
  <c r="G41" i="16"/>
  <c r="H41" i="16" s="1"/>
  <c r="G37" i="16"/>
  <c r="H37" i="16" s="1"/>
  <c r="G29" i="17"/>
  <c r="H29" i="17" s="1"/>
  <c r="G31" i="17"/>
  <c r="H31" i="17" s="1"/>
  <c r="G9" i="17"/>
  <c r="H9" i="17" s="1"/>
  <c r="G29" i="2"/>
  <c r="H29" i="2" s="1"/>
  <c r="G52" i="17"/>
  <c r="D52" i="17" s="1"/>
  <c r="G48" i="17"/>
  <c r="H48" i="17"/>
  <c r="H2" i="1"/>
  <c r="G33" i="1" s="1"/>
  <c r="H33" i="1" s="1"/>
  <c r="G19" i="1"/>
  <c r="H19" i="1" s="1"/>
  <c r="G45" i="1" l="1"/>
  <c r="H45" i="1" s="1"/>
  <c r="H49" i="16"/>
  <c r="G12" i="16"/>
  <c r="G21" i="16" s="1"/>
  <c r="G26" i="16"/>
  <c r="G49" i="16"/>
  <c r="G31" i="16"/>
  <c r="G6" i="1"/>
  <c r="H6" i="1" s="1"/>
  <c r="G35" i="1"/>
  <c r="H35" i="1" s="1"/>
  <c r="G47" i="1"/>
  <c r="H47" i="1" s="1"/>
  <c r="G37" i="1"/>
  <c r="H37" i="1" s="1"/>
  <c r="G31" i="1"/>
  <c r="H31" i="1" s="1"/>
  <c r="G56" i="1"/>
  <c r="H56" i="1" s="1"/>
  <c r="G25" i="1"/>
  <c r="H25" i="1" s="1"/>
  <c r="G26" i="2"/>
  <c r="G31" i="2"/>
  <c r="G41" i="17"/>
  <c r="G52" i="1"/>
  <c r="H52" i="1" s="1"/>
  <c r="G9" i="1"/>
  <c r="H9" i="1" s="1"/>
  <c r="H24" i="2"/>
  <c r="H26" i="2" s="1"/>
  <c r="H42" i="16"/>
  <c r="G43" i="2"/>
  <c r="G20" i="1"/>
  <c r="H20" i="1" s="1"/>
  <c r="G50" i="17"/>
  <c r="G48" i="1"/>
  <c r="H48" i="1" s="1"/>
  <c r="G34" i="1"/>
  <c r="H34" i="1" s="1"/>
  <c r="G27" i="17"/>
  <c r="G55" i="1"/>
  <c r="H55" i="1" s="1"/>
  <c r="G32" i="1"/>
  <c r="H32" i="1" s="1"/>
  <c r="G39" i="1"/>
  <c r="H39" i="1" s="1"/>
  <c r="G44" i="1"/>
  <c r="H44" i="1" s="1"/>
  <c r="G8" i="1"/>
  <c r="H8" i="1" s="1"/>
  <c r="G53" i="1"/>
  <c r="H53" i="1" s="1"/>
  <c r="H24" i="16"/>
  <c r="H26" i="16" s="1"/>
  <c r="H43" i="17"/>
  <c r="H50" i="17" s="1"/>
  <c r="H50" i="2"/>
  <c r="H41" i="17"/>
  <c r="H21" i="17"/>
  <c r="G32" i="2"/>
  <c r="H31" i="2"/>
  <c r="H27" i="17"/>
  <c r="G38" i="1"/>
  <c r="H38" i="1" s="1"/>
  <c r="D55" i="17"/>
  <c r="G23" i="1"/>
  <c r="H11" i="2"/>
  <c r="H12" i="2" s="1"/>
  <c r="H21" i="2" s="1"/>
  <c r="G54" i="1"/>
  <c r="H54" i="1" s="1"/>
  <c r="G26" i="1"/>
  <c r="H26" i="1" s="1"/>
  <c r="G7" i="1"/>
  <c r="H7" i="1" s="1"/>
  <c r="G15" i="1"/>
  <c r="H15" i="1" s="1"/>
  <c r="G21" i="17"/>
  <c r="H52" i="17"/>
  <c r="H57" i="17" s="1"/>
  <c r="G36" i="1"/>
  <c r="H36" i="1" s="1"/>
  <c r="G30" i="1"/>
  <c r="H30" i="1" s="1"/>
  <c r="G18" i="1"/>
  <c r="H18" i="1" s="1"/>
  <c r="G10" i="1"/>
  <c r="H10" i="1" s="1"/>
  <c r="G17" i="1"/>
  <c r="H17" i="1" s="1"/>
  <c r="H36" i="2"/>
  <c r="H43" i="2" s="1"/>
  <c r="G43" i="1"/>
  <c r="G57" i="17"/>
  <c r="G16" i="1"/>
  <c r="H16" i="1" s="1"/>
  <c r="G29" i="1"/>
  <c r="G50" i="2"/>
  <c r="G40" i="1"/>
  <c r="H40" i="1" s="1"/>
  <c r="G13" i="1"/>
  <c r="H13" i="1" s="1"/>
  <c r="G46" i="1"/>
  <c r="H46" i="1" s="1"/>
  <c r="G11" i="1"/>
  <c r="H11" i="1" s="1"/>
  <c r="G42" i="16"/>
  <c r="G12" i="1"/>
  <c r="H12" i="1" s="1"/>
  <c r="H28" i="16"/>
  <c r="H31" i="16" s="1"/>
  <c r="G49" i="1"/>
  <c r="H49" i="1" s="1"/>
  <c r="G14" i="1"/>
  <c r="H14" i="1" s="1"/>
  <c r="H57" i="1" l="1"/>
  <c r="G32" i="16"/>
  <c r="H32" i="16"/>
  <c r="G57" i="1"/>
  <c r="H21" i="1"/>
  <c r="H58" i="17"/>
  <c r="H33" i="16" s="1"/>
  <c r="G58" i="17"/>
  <c r="G33" i="16" s="1"/>
  <c r="E33" i="16" s="1"/>
  <c r="G21" i="1"/>
  <c r="G27" i="1"/>
  <c r="H23" i="1"/>
  <c r="H27" i="1" s="1"/>
  <c r="H29" i="1"/>
  <c r="H41" i="1" s="1"/>
  <c r="G41" i="1"/>
  <c r="G50" i="1"/>
  <c r="H43" i="1"/>
  <c r="H50" i="1" s="1"/>
  <c r="H32" i="2"/>
  <c r="H58" i="1" l="1"/>
  <c r="H33" i="2" s="1"/>
  <c r="H34" i="16"/>
  <c r="H50" i="16" s="1"/>
  <c r="H34" i="2"/>
  <c r="H51" i="2" s="1"/>
  <c r="G58" i="1"/>
  <c r="G33" i="2" s="1"/>
  <c r="G34" i="2" s="1"/>
  <c r="G51" i="2" s="1"/>
  <c r="E34" i="16"/>
  <c r="J33" i="16"/>
  <c r="G34" i="16"/>
  <c r="G50" i="16" s="1"/>
  <c r="E50" i="16" l="1"/>
  <c r="J34" i="16"/>
  <c r="I30" i="2"/>
  <c r="J30" i="2" s="1"/>
  <c r="I45" i="2"/>
  <c r="I50" i="2" s="1"/>
  <c r="J45" i="2"/>
  <c r="J50" i="2" s="1"/>
  <c r="I22" i="2"/>
  <c r="J22" i="2" s="1"/>
  <c r="I29" i="2"/>
  <c r="J29" i="2" s="1"/>
  <c r="I11" i="2"/>
  <c r="J11" i="2" s="1"/>
  <c r="J12" i="2" s="1"/>
  <c r="J21" i="2" s="1"/>
  <c r="I43" i="2"/>
  <c r="I40" i="2"/>
  <c r="J40" i="2" s="1"/>
  <c r="J43" i="2" s="1"/>
  <c r="I28" i="2"/>
  <c r="J28" i="2" s="1"/>
  <c r="J2" i="1"/>
  <c r="I15" i="1" s="1"/>
  <c r="J15" i="1" s="1"/>
  <c r="I45" i="1" l="1"/>
  <c r="J45" i="1" s="1"/>
  <c r="I36" i="1"/>
  <c r="J36" i="1" s="1"/>
  <c r="I48" i="1"/>
  <c r="J48" i="1" s="1"/>
  <c r="I37" i="1"/>
  <c r="J37" i="1" s="1"/>
  <c r="J31" i="2"/>
  <c r="I23" i="1"/>
  <c r="J23" i="1" s="1"/>
  <c r="I31" i="2"/>
  <c r="I20" i="1"/>
  <c r="J20" i="1" s="1"/>
  <c r="I13" i="1"/>
  <c r="J13" i="1" s="1"/>
  <c r="I8" i="1"/>
  <c r="J8" i="1" s="1"/>
  <c r="I24" i="1"/>
  <c r="J24" i="1" s="1"/>
  <c r="I33" i="1"/>
  <c r="J33" i="1" s="1"/>
  <c r="J32" i="2"/>
  <c r="I19" i="1"/>
  <c r="J19" i="1" s="1"/>
  <c r="I26" i="1"/>
  <c r="J26" i="1" s="1"/>
  <c r="I25" i="1"/>
  <c r="J25" i="1" s="1"/>
  <c r="I53" i="1"/>
  <c r="J53" i="1" s="1"/>
  <c r="I55" i="1"/>
  <c r="J55" i="1" s="1"/>
  <c r="I47" i="1"/>
  <c r="J47" i="1" s="1"/>
  <c r="I7" i="1"/>
  <c r="J7" i="1" s="1"/>
  <c r="I12" i="2"/>
  <c r="I21" i="2" s="1"/>
  <c r="I32" i="2" s="1"/>
  <c r="I52" i="1"/>
  <c r="I32" i="1"/>
  <c r="J32" i="1" s="1"/>
  <c r="I46" i="1"/>
  <c r="J46" i="1" s="1"/>
  <c r="I29" i="1"/>
  <c r="I34" i="1"/>
  <c r="J34" i="1" s="1"/>
  <c r="I11" i="1"/>
  <c r="J11" i="1" s="1"/>
  <c r="I30" i="1"/>
  <c r="J30" i="1" s="1"/>
  <c r="I56" i="1"/>
  <c r="J56" i="1" s="1"/>
  <c r="I39" i="1"/>
  <c r="J39" i="1" s="1"/>
  <c r="I35" i="1"/>
  <c r="J35" i="1" s="1"/>
  <c r="I18" i="1"/>
  <c r="J18" i="1" s="1"/>
  <c r="I49" i="1"/>
  <c r="J49" i="1" s="1"/>
  <c r="I31" i="1"/>
  <c r="J31" i="1" s="1"/>
  <c r="I54" i="1"/>
  <c r="J54" i="1" s="1"/>
  <c r="I6" i="1"/>
  <c r="I17" i="1"/>
  <c r="J17" i="1" s="1"/>
  <c r="I43" i="1"/>
  <c r="I38" i="1"/>
  <c r="J38" i="1" s="1"/>
  <c r="I14" i="1"/>
  <c r="J14" i="1" s="1"/>
  <c r="I12" i="1"/>
  <c r="J12" i="1" s="1"/>
  <c r="I40" i="1"/>
  <c r="J40" i="1" s="1"/>
  <c r="I16" i="1"/>
  <c r="J16" i="1" s="1"/>
  <c r="I10" i="1"/>
  <c r="J10" i="1" s="1"/>
  <c r="I44" i="1"/>
  <c r="J44" i="1" s="1"/>
  <c r="I9" i="1"/>
  <c r="J9" i="1" s="1"/>
  <c r="I41" i="1" l="1"/>
  <c r="J29" i="1"/>
  <c r="J41" i="1" s="1"/>
  <c r="I50" i="1"/>
  <c r="J43" i="1"/>
  <c r="J50" i="1" s="1"/>
  <c r="I57" i="1"/>
  <c r="J52" i="1"/>
  <c r="J57" i="1" s="1"/>
  <c r="I21" i="1"/>
  <c r="I58" i="1" s="1"/>
  <c r="I33" i="2" s="1"/>
  <c r="I34" i="2" s="1"/>
  <c r="J6" i="1"/>
  <c r="J21" i="1" s="1"/>
  <c r="I27" i="1"/>
  <c r="J27" i="1"/>
  <c r="I52" i="2" l="1"/>
  <c r="I51" i="2"/>
  <c r="J58" i="1"/>
  <c r="J33" i="2" s="1"/>
  <c r="J34" i="2" s="1"/>
  <c r="J5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 satisfied Microsoft Office user</author>
    <author>grodine</author>
  </authors>
  <commentList>
    <comment ref="B6" authorId="0" shapeId="0" xr:uid="{00000000-0006-0000-0300-00000E000000}">
      <text>
        <r>
          <rPr>
            <sz val="10"/>
            <color indexed="81"/>
            <rFont val="Tahoma"/>
            <family val="2"/>
          </rPr>
          <t>This account reflects the rent/carrying charges approved at 100% occupancy, less tenant/shareholder assistance payments, for all residential units (including non-revenue producing units). Potential rent could be market, contract, or Section 8. For section 236 and 221(d)(3) BMIR projects, this account reflects basic rental/carrying charges due for tenants/shareholders, less tenant/shareholder assistance payments. See account 5191 for treatment of rents due or collected from tenants paying amounts greater than the basic rental/carrying charge.</t>
        </r>
      </text>
    </comment>
    <comment ref="B7" authorId="0" shapeId="0" xr:uid="{00000000-0006-0000-0300-00000F000000}">
      <text>
        <r>
          <rPr>
            <sz val="10"/>
            <color indexed="81"/>
            <rFont val="Tahoma"/>
            <family val="2"/>
          </rPr>
          <t xml:space="preserve">This account reflects tenant assistance payments that are project-based. Tenant assistance payment programs include the Rent Supplement, Rental Assistance Payment (RAP), and Section 8 programs. </t>
        </r>
      </text>
    </comment>
    <comment ref="B8" authorId="0" shapeId="0" xr:uid="{00000000-0006-0000-0300-000010000000}">
      <text>
        <r>
          <rPr>
            <sz val="10"/>
            <color indexed="81"/>
            <rFont val="Tahoma"/>
            <family val="2"/>
          </rPr>
          <t>This account records gross rental revenue expectancy from stores, offices, or other commercial facilities or uses.</t>
        </r>
      </text>
    </comment>
    <comment ref="B9" authorId="0" shapeId="0" xr:uid="{00000000-0006-0000-0300-000011000000}">
      <text>
        <r>
          <rPr>
            <sz val="10"/>
            <color indexed="81"/>
            <rFont val="Tahoma"/>
            <family val="2"/>
          </rPr>
          <t>This account records the gross potential rental revenue from all garage and parking spaces.</t>
        </r>
      </text>
    </comment>
    <comment ref="B10" authorId="1" shapeId="0" xr:uid="{00000000-0006-0000-0300-000012000000}">
      <text>
        <r>
          <rPr>
            <sz val="10"/>
            <color indexed="81"/>
            <rFont val="Tahoma"/>
            <family val="2"/>
          </rPr>
          <t>This account reflects the amount of funds transferred from the Management Improvement and Operating Plan account (See account 1381) to reduce mortgage or escrow deficiencies, to cover operating deficits or to meet working capital needs.</t>
        </r>
      </text>
    </comment>
    <comment ref="B11" authorId="0" shapeId="0" xr:uid="{00000000-0006-0000-0300-000013000000}">
      <text>
        <r>
          <rPr>
            <sz val="10"/>
            <color indexed="81"/>
            <rFont val="Tahoma"/>
            <family val="2"/>
          </rPr>
          <t>This account records gross rental revenue expectancy not otherwise described above.</t>
        </r>
      </text>
    </comment>
    <comment ref="B12" authorId="1" shapeId="0" xr:uid="{00000000-0006-0000-0300-000016000000}">
      <text>
        <r>
          <rPr>
            <sz val="10"/>
            <color indexed="81"/>
            <rFont val="Tahoma"/>
            <family val="2"/>
          </rPr>
          <t>This account must equal the sum of accounts 5120 through 5195.</t>
        </r>
      </text>
    </comment>
    <comment ref="B14" authorId="1" shapeId="0" xr:uid="{00000000-0006-0000-0300-000017000000}">
      <text>
        <r>
          <rPr>
            <sz val="10"/>
            <color indexed="81"/>
            <rFont val="Tahoma"/>
            <family val="2"/>
          </rPr>
          <t>This account reflects the rental revenue lost through vacancy of an apartment unit.</t>
        </r>
      </text>
    </comment>
    <comment ref="B15" authorId="1" shapeId="0" xr:uid="{00000000-0006-0000-0300-000018000000}">
      <text>
        <r>
          <rPr>
            <sz val="10"/>
            <color indexed="81"/>
            <rFont val="Tahoma"/>
            <family val="2"/>
          </rPr>
          <t>This account reflects the rental revenue lost through vacancy of an apartment unit.</t>
        </r>
      </text>
    </comment>
    <comment ref="B16" authorId="0" shapeId="0" xr:uid="{00000000-0006-0000-0300-00001C000000}">
      <text>
        <r>
          <rPr>
            <sz val="10"/>
            <color indexed="81"/>
            <rFont val="Tahoma"/>
            <family val="2"/>
          </rPr>
          <t>This account reflects the rental revenue lost through vacancy of a store or other commercial units.</t>
        </r>
      </text>
    </comment>
    <comment ref="B17" authorId="0" shapeId="0" xr:uid="{00000000-0006-0000-0300-000020000000}">
      <text>
        <r>
          <rPr>
            <sz val="10"/>
            <color indexed="81"/>
            <rFont val="Tahoma"/>
            <family val="2"/>
          </rPr>
          <t>This account reflects the amount provided as rental concessions (i.e., free rent) in connection with the execution of leases of revenue producing units.</t>
        </r>
      </text>
    </comment>
    <comment ref="B18" authorId="0" shapeId="0" xr:uid="{00000000-0006-0000-0300-000021000000}">
      <text>
        <r>
          <rPr>
            <sz val="10"/>
            <color indexed="81"/>
            <rFont val="Tahoma"/>
            <family val="2"/>
          </rPr>
          <t>This account reflects the rental revenue lost through vacancy of a garage or parking spaces.</t>
        </r>
      </text>
    </comment>
    <comment ref="B19" authorId="0" shapeId="0" xr:uid="{00000000-0006-0000-0300-000022000000}">
      <text>
        <r>
          <rPr>
            <sz val="10"/>
            <color indexed="81"/>
            <rFont val="Tahoma"/>
            <family val="2"/>
          </rPr>
          <t>This account reflects the rental revenue lost through vacancy of any revenue-producing space or equipment not otherwise described above.</t>
        </r>
      </text>
    </comment>
    <comment ref="B20" authorId="1" shapeId="0" xr:uid="{00000000-0006-0000-0300-000023000000}">
      <text>
        <r>
          <rPr>
            <sz val="10"/>
            <color indexed="81"/>
            <rFont val="Tahoma"/>
            <family val="2"/>
          </rPr>
          <t>This account must equal the sum of accounts 5220 through 5290.</t>
        </r>
      </text>
    </comment>
    <comment ref="B21" authorId="1" shapeId="0" xr:uid="{00000000-0006-0000-0300-000024000000}">
      <text>
        <r>
          <rPr>
            <sz val="10"/>
            <color indexed="81"/>
            <rFont val="Tahoma"/>
            <family val="2"/>
          </rPr>
          <t>This account must equal the sum of account 5100T less account 5200T.</t>
        </r>
      </text>
    </comment>
    <comment ref="B22" authorId="0" shapeId="0" xr:uid="{00000000-0006-0000-0300-000025000000}">
      <text>
        <r>
          <rPr>
            <b/>
            <sz val="10"/>
            <color indexed="81"/>
            <rFont val="Tahoma"/>
            <family val="2"/>
          </rPr>
          <t xml:space="preserve">This account is primarily applicable to the SUHRP and CHRP-R Programs and projects regulated by the 2017 UMRs.
</t>
        </r>
        <r>
          <rPr>
            <sz val="10"/>
            <color indexed="81"/>
            <rFont val="Tahoma"/>
            <family val="2"/>
          </rPr>
          <t xml:space="preserve">This account is used to record tenant care revenues for Group and Nursing Homes, Assisted Living facilities, Board &amp; Care facilities, service revenue for project housing elderly or disabled, and to record revenues associated with service coordinators and special purpose grants (drug elimination, congregate housing, etc.). </t>
        </r>
      </text>
    </comment>
    <comment ref="B24" authorId="0" shapeId="0" xr:uid="{00000000-0006-0000-0300-000028000000}">
      <text>
        <r>
          <rPr>
            <sz val="10"/>
            <color indexed="81"/>
            <rFont val="Tahoma"/>
            <family val="2"/>
          </rPr>
          <t xml:space="preserve">This account is used to record interest income earned in connection with project operations. </t>
        </r>
        <r>
          <rPr>
            <u/>
            <sz val="10"/>
            <color indexed="81"/>
            <rFont val="Tahoma"/>
            <family val="2"/>
          </rPr>
          <t>DO NOT INCLUDE RESERVE ACCOUNTS INTEREST INCOME.</t>
        </r>
      </text>
    </comment>
    <comment ref="B25" authorId="0" shapeId="0" xr:uid="{00000000-0006-0000-0300-00002B000000}">
      <text>
        <r>
          <rPr>
            <sz val="10"/>
            <color indexed="81"/>
            <rFont val="Tahoma"/>
            <family val="2"/>
          </rPr>
          <t xml:space="preserve">This account is used to record other investment income earned in connection with project operations. </t>
        </r>
        <r>
          <rPr>
            <u/>
            <sz val="10"/>
            <color indexed="81"/>
            <rFont val="Tahoma"/>
            <family val="2"/>
          </rPr>
          <t>DO NOT INCLUDE RESERVE ACCOUNTS INTEREST INCOME.</t>
        </r>
      </text>
    </comment>
    <comment ref="B26" authorId="0" shapeId="0" xr:uid="{00000000-0006-0000-0300-00002E000000}">
      <text>
        <r>
          <rPr>
            <sz val="10"/>
            <color indexed="81"/>
            <rFont val="Tahoma"/>
            <family val="2"/>
          </rPr>
          <t xml:space="preserve">This account is used to record interest and other investment income earned in connection with project operations. </t>
        </r>
        <r>
          <rPr>
            <u/>
            <sz val="10"/>
            <color indexed="81"/>
            <rFont val="Tahoma"/>
            <family val="2"/>
          </rPr>
          <t>DO NOT INCLUDE RESERVE ACCOUNTS INTEREST INCOME.</t>
        </r>
      </text>
    </comment>
    <comment ref="B28" authorId="0" shapeId="0" xr:uid="{00000000-0006-0000-0300-00002F000000}">
      <text>
        <r>
          <rPr>
            <sz val="10"/>
            <color indexed="81"/>
            <rFont val="Tahoma"/>
            <family val="2"/>
          </rPr>
          <t>This account records project revenues received from laundry and vending machines owned or leased by the project.</t>
        </r>
      </text>
    </comment>
    <comment ref="B29" authorId="0" shapeId="0" xr:uid="{00000000-0006-0000-0300-000032000000}">
      <text>
        <r>
          <rPr>
            <sz val="10"/>
            <color indexed="81"/>
            <rFont val="Tahoma"/>
            <family val="2"/>
          </rPr>
          <t>This account reflects charges assessed to tenants for rent checks returned for insufficient funds, late payment of rents, breaking the lease, and all other extraneous fees that have to do with lease/tenant. This account also includes damage payments received from HUD and forfeited security deposits.</t>
        </r>
      </text>
    </comment>
    <comment ref="B30" authorId="0" shapeId="0" xr:uid="{00000000-0006-0000-0300-000035000000}">
      <text>
        <r>
          <rPr>
            <sz val="10"/>
            <color indexed="81"/>
            <rFont val="Tahoma"/>
            <family val="2"/>
          </rPr>
          <t>This account reflects project revenues not otherwise described in the above revenue accounts; it may also include revenue from non-commercial rental space.</t>
        </r>
      </text>
    </comment>
    <comment ref="B31" authorId="1" shapeId="0" xr:uid="{00000000-0006-0000-0300-000038000000}">
      <text>
        <r>
          <rPr>
            <sz val="10"/>
            <color indexed="81"/>
            <rFont val="Tahoma"/>
            <family val="2"/>
          </rPr>
          <t>This account must equal the sum of accounts 5910 through 5990.</t>
        </r>
        <r>
          <rPr>
            <sz val="9"/>
            <color indexed="81"/>
            <rFont val="Tahoma"/>
            <family val="2"/>
          </rPr>
          <t xml:space="preserve">
</t>
        </r>
      </text>
    </comment>
    <comment ref="B32" authorId="1" shapeId="0" xr:uid="{00000000-0006-0000-0300-000039000000}">
      <text>
        <r>
          <rPr>
            <sz val="10"/>
            <color indexed="81"/>
            <rFont val="Tahoma"/>
            <family val="2"/>
          </rPr>
          <t>This account must equal the sum of accounts 5910 through 5990.</t>
        </r>
        <r>
          <rPr>
            <sz val="9"/>
            <color indexed="81"/>
            <rFont val="Tahoma"/>
            <family val="2"/>
          </rPr>
          <t xml:space="preserve">
</t>
        </r>
      </text>
    </comment>
    <comment ref="B35" authorId="0" shapeId="0" xr:uid="{00000000-0006-0000-0300-00003A000000}">
      <text>
        <r>
          <rPr>
            <sz val="10"/>
            <color indexed="81"/>
            <rFont val="Tahoma"/>
            <family val="2"/>
          </rPr>
          <t>Required cash payments for interest on, and retirement of the principal amount of, a debt.</t>
        </r>
      </text>
    </comment>
    <comment ref="B39" authorId="0" shapeId="0" xr:uid="{00000000-0006-0000-0300-000044000000}">
      <text>
        <r>
          <rPr>
            <sz val="10"/>
            <color indexed="81"/>
            <rFont val="Tahoma"/>
            <family val="2"/>
          </rPr>
          <t>Monthly or annual loan and/or interest payments required by the note and deed of trust for certain HCD loans OR 0.42% annual interest payment required for MHP loans.</t>
        </r>
      </text>
    </comment>
    <comment ref="B40" authorId="0" shapeId="0" xr:uid="{DDBF3250-34CF-4620-AAE2-1B6CE805CB77}">
      <text>
        <r>
          <rPr>
            <sz val="10"/>
            <color indexed="81"/>
            <rFont val="Tahoma"/>
            <family val="2"/>
          </rPr>
          <t>Monthly or annual loan and/or interest payments required by the note and deed of trust for certain HCD loans OR 0.42% annual interest payment required for MHP loans AND/OR CalHFA Servicing/Monitoring Fee.</t>
        </r>
      </text>
    </comment>
    <comment ref="B41" authorId="0" shapeId="0" xr:uid="{00000000-0006-0000-0300-000047000000}">
      <text>
        <r>
          <rPr>
            <sz val="10"/>
            <color indexed="81"/>
            <rFont val="Tahoma"/>
            <family val="2"/>
          </rPr>
          <t>Payments of monthly or annual rent required by a lease.</t>
        </r>
        <r>
          <rPr>
            <sz val="8"/>
            <color indexed="81"/>
            <rFont val="Tahoma"/>
            <family val="2"/>
          </rPr>
          <t xml:space="preserve">
</t>
        </r>
      </text>
    </comment>
    <comment ref="B42" authorId="1" shapeId="0" xr:uid="{00000000-0006-0000-0300-00004A000000}">
      <text>
        <r>
          <rPr>
            <sz val="9"/>
            <color indexed="81"/>
            <rFont val="Tahoma"/>
            <family val="2"/>
          </rPr>
          <t>This account reflects financial expenses not otherwise classified in the 6800 series. This account also includes fees paid to a bond trustee or other annual loan fees.</t>
        </r>
      </text>
    </comment>
    <comment ref="B45" authorId="0" shapeId="0" xr:uid="{00000000-0006-0000-0300-00004D000000}">
      <text>
        <r>
          <rPr>
            <sz val="10"/>
            <color indexed="81"/>
            <rFont val="Tahoma"/>
            <family val="2"/>
          </rPr>
          <t>Includes 1321.  Cash and investments held by mortgagee or mortgagor (as required) for replacements as set forth in the Regulatory Agreement.  This account may include amounts that are reported in separately established painting reserve accounts.</t>
        </r>
      </text>
    </comment>
    <comment ref="B46" authorId="0" shapeId="0" xr:uid="{00000000-0006-0000-0300-000050000000}">
      <text>
        <r>
          <rPr>
            <sz val="10"/>
            <color indexed="81"/>
            <rFont val="Tahoma"/>
            <family val="2"/>
          </rPr>
          <t>This account is used to maintain a fund for general operation expenses.</t>
        </r>
      </text>
    </comment>
    <comment ref="B47" authorId="0" shapeId="0" xr:uid="{00000000-0006-0000-0300-000053000000}">
      <text>
        <r>
          <rPr>
            <sz val="10"/>
            <color indexed="81"/>
            <rFont val="Tahoma"/>
            <family val="2"/>
          </rPr>
          <t xml:space="preserve">Any other cash and investments held by the mortgagee for mortgagor for which lender approval is required for withdrawals. </t>
        </r>
      </text>
    </comment>
    <comment ref="B50" authorId="1" shapeId="0" xr:uid="{00000000-0006-0000-0300-00005A000000}">
      <text>
        <r>
          <rPr>
            <sz val="9"/>
            <color indexed="81"/>
            <rFont val="Tahoma"/>
            <family val="2"/>
          </rPr>
          <t xml:space="preserve">Sum of all reserve accounts deposits.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 satisfied Microsoft Office user</author>
    <author>grodine</author>
    <author>Diane Moroni</author>
    <author>George Rodine</author>
  </authors>
  <commentList>
    <comment ref="B6" authorId="0" shapeId="0" xr:uid="{00000000-0006-0000-0200-00000E000000}">
      <text>
        <r>
          <rPr>
            <sz val="10"/>
            <color indexed="81"/>
            <rFont val="Tahoma"/>
            <family val="2"/>
          </rPr>
          <t>Expenses related to attendance/participation in professional conventions and meetings.</t>
        </r>
      </text>
    </comment>
    <comment ref="B7" authorId="0" shapeId="0" xr:uid="{00000000-0006-0000-0200-00000F000000}">
      <text>
        <r>
          <rPr>
            <sz val="10"/>
            <color indexed="81"/>
            <rFont val="Tahoma"/>
            <family val="2"/>
          </rPr>
          <t>Expenses incurred as a result of utilizing management consultants for administrative related activities, i.e. programming.</t>
        </r>
      </text>
    </comment>
    <comment ref="B8" authorId="0" shapeId="0" xr:uid="{00000000-0006-0000-0200-000010000000}">
      <text>
        <r>
          <rPr>
            <sz val="10"/>
            <color indexed="81"/>
            <rFont val="Tahoma"/>
            <family val="2"/>
          </rPr>
          <t>This account reflects the cost of advertising and marketing the rental property, both during initial rent-up and after the project reaches normal occupancy levels.</t>
        </r>
      </text>
    </comment>
    <comment ref="B9" authorId="0" shapeId="0" xr:uid="{00000000-0006-0000-0200-000011000000}">
      <text>
        <r>
          <rPr>
            <sz val="10"/>
            <color indexed="81"/>
            <rFont val="Tahoma"/>
            <family val="2"/>
          </rPr>
          <t>This account reflects miscellaneous expenses related to the rent-up of vacant units. Examples are commissions and similar fees charged by third parties for referring new tenants to the project and amounts paid to existing tenants to attract new tenants. Note: Allowances given to tenants in lieu of rent are concessions (refer to account 5250).</t>
        </r>
      </text>
    </comment>
    <comment ref="B10" authorId="0" shapeId="0" xr:uid="{00000000-0006-0000-0200-000012000000}">
      <text>
        <r>
          <rPr>
            <sz val="10"/>
            <color indexed="81"/>
            <rFont val="Tahoma"/>
            <family val="2"/>
          </rPr>
          <t>This account is for personnel not associated with provision of Supportive Services. For those salaries, enter the amounts in lines 43, 44 and 45, as appropriate, below
This account reflects salaries for office employees (except the resident manager) responsible for the front-line operation of the project regardless of whether the employee works on site or in the agent's office. Typical front-line responsibilities include taking applications; screening, certifying, and recertifying tenants; maintaining the project; and accounting for project income and expenses. The account should not include salaries paid to occupancy, maintenance and regional supervisors who carry out the agent's duties for supervising project operations and personnel (these salaries are to be paid from the approved management fee). This account also does not include the project's share of payroll taxes (account 6711) or other employee benefits (account 6723) incurred by the project.</t>
        </r>
      </text>
    </comment>
    <comment ref="B11" authorId="0" shapeId="0" xr:uid="{00000000-0006-0000-0200-000013000000}">
      <text>
        <r>
          <rPr>
            <sz val="10"/>
            <color indexed="81"/>
            <rFont val="Tahoma"/>
            <family val="2"/>
          </rPr>
          <t xml:space="preserve">This account is for expenses not related to the provision of Supportive Services. For office expenses related to Supportive Services, enter that amount under Supportive Services Administrative Overhead on line 46 below
This account reflects office and related expense items; examples include office supplies, postage, stationery, copying, Internet charges, telephone and answering services. </t>
        </r>
      </text>
    </comment>
    <comment ref="B12" authorId="0" shapeId="0" xr:uid="{00000000-0006-0000-0200-000014000000}">
      <text>
        <r>
          <rPr>
            <sz val="10"/>
            <color indexed="81"/>
            <rFont val="Tahoma"/>
            <family val="2"/>
          </rPr>
          <t>This account reflects the rental value of an apartment, otherwise considered potentially rent-producing, but used as the project office or as a model apartment.</t>
        </r>
      </text>
    </comment>
    <comment ref="B13" authorId="1" shapeId="0" xr:uid="{00000000-0006-0000-0200-000015000000}">
      <text>
        <r>
          <rPr>
            <sz val="10"/>
            <color indexed="81"/>
            <rFont val="Tahoma"/>
            <family val="2"/>
          </rPr>
          <t>This account reflects the cost of management agent service contracted for by the project (It does not include the GP Management Fee or the Asset Management Fee). This account does not include charges for bookkeeping or accounting services performed by either the management agent or another party. The amount reported in this account is sometimes a pure percentage of allowable revenue collected.</t>
        </r>
      </text>
    </comment>
    <comment ref="B14" authorId="0" shapeId="0" xr:uid="{00000000-0006-0000-0200-000016000000}">
      <text>
        <r>
          <rPr>
            <sz val="10"/>
            <color indexed="81"/>
            <rFont val="Tahoma"/>
            <family val="2"/>
          </rPr>
          <t>This account reflects salaries paid to a resident manager or superintendent. It does not include the project's share of payroll taxes or other employee benefits or compensation given a resident manager or superintendent in lieu of salary payments.</t>
        </r>
      </text>
    </comment>
    <comment ref="B15" authorId="0" shapeId="0" xr:uid="{00000000-0006-0000-0200-000017000000}">
      <text>
        <r>
          <rPr>
            <sz val="10"/>
            <color indexed="81"/>
            <rFont val="Tahoma"/>
            <family val="2"/>
          </rPr>
          <t>This account reflects the contract rent of any rent free unit provided to administrative personnel (including a resident manager or superintendent) which would otherwise be considered revenue producing. Partial rent reductions given should be reflected in this account as well. This account is not to be used for rent free units provided or rent reductions given to either maintenance or security personnel (see accounts 6521 and 6531).</t>
        </r>
      </text>
    </comment>
    <comment ref="B16" authorId="0" shapeId="0" xr:uid="{00000000-0006-0000-0200-000018000000}">
      <text>
        <r>
          <rPr>
            <sz val="10"/>
            <color indexed="81"/>
            <rFont val="Tahoma"/>
            <family val="2"/>
          </rPr>
          <t xml:space="preserve">This account reflects legal fees or services incurred on behalf of the project. For example, fees incurred for eviction procedures should be reflected in this account. In contrast, legal fees or services related to the mortgagor entity should be reflected in account 7120. </t>
        </r>
      </text>
    </comment>
    <comment ref="B17" authorId="0" shapeId="0" xr:uid="{00000000-0006-0000-0200-000019000000}">
      <text>
        <r>
          <rPr>
            <sz val="10"/>
            <color indexed="81"/>
            <rFont val="Tahoma"/>
            <family val="2"/>
          </rPr>
          <t>This account reflects the auditing expense incurred by the project that is directly related to HCD's requirement for audited financial statements. Amounts incurred for the cost of routine maintenance or review of the project's books and records should not be included in this account (see account 6351).</t>
        </r>
      </text>
    </comment>
    <comment ref="B18" authorId="0" shapeId="0" xr:uid="{00000000-0006-0000-0200-00001A000000}">
      <text>
        <r>
          <rPr>
            <sz val="10"/>
            <color indexed="81"/>
            <rFont val="Tahoma"/>
            <family val="2"/>
          </rPr>
          <t>This account reflects the cost of bookkeeping fees or accounting or computing services not included in the management fee but paid to either the management agent or another party.</t>
        </r>
      </text>
    </comment>
    <comment ref="B19" authorId="0" shapeId="0" xr:uid="{00000000-0006-0000-0200-00001B000000}">
      <text>
        <r>
          <rPr>
            <sz val="10"/>
            <color indexed="81"/>
            <rFont val="Tahoma"/>
            <family val="2"/>
          </rPr>
          <t>This account reflects the amount of tenant bad debts for the period under audit.</t>
        </r>
      </text>
    </comment>
    <comment ref="B20" authorId="0" shapeId="0" xr:uid="{00000000-0006-0000-0200-00001C000000}">
      <text>
        <r>
          <rPr>
            <sz val="10"/>
            <color indexed="81"/>
            <rFont val="Tahoma"/>
            <family val="2"/>
          </rPr>
          <t xml:space="preserve">This Account records administrative expenses not otherwise classified in the 6300 series. Itemized expense detail must be entered below. </t>
        </r>
      </text>
    </comment>
    <comment ref="B21" authorId="1" shapeId="0" xr:uid="{00000000-0006-0000-0200-00001D000000}">
      <text>
        <r>
          <rPr>
            <sz val="10"/>
            <color indexed="81"/>
            <rFont val="Tahoma"/>
            <family val="2"/>
          </rPr>
          <t>This account must equal the sum of accounts 6203 through 6390.</t>
        </r>
        <r>
          <rPr>
            <sz val="9"/>
            <color indexed="81"/>
            <rFont val="Tahoma"/>
            <family val="2"/>
          </rPr>
          <t xml:space="preserve">
</t>
        </r>
      </text>
    </comment>
    <comment ref="B23" authorId="0" shapeId="0" xr:uid="{00000000-0006-0000-0200-00001E000000}">
      <text>
        <r>
          <rPr>
            <sz val="10"/>
            <color indexed="81"/>
            <rFont val="Tahoma"/>
            <family val="2"/>
          </rPr>
          <t>This account reflects the cost of electricity charges billed to the project.</t>
        </r>
      </text>
    </comment>
    <comment ref="B24" authorId="0" shapeId="0" xr:uid="{00000000-0006-0000-0200-00001F000000}">
      <text>
        <r>
          <rPr>
            <sz val="10"/>
            <color indexed="81"/>
            <rFont val="Tahoma"/>
            <family val="2"/>
          </rPr>
          <t>This account reflects the cost of water charges billed to the project.</t>
        </r>
      </text>
    </comment>
    <comment ref="B25" authorId="0" shapeId="0" xr:uid="{00000000-0006-0000-0200-000020000000}">
      <text>
        <r>
          <rPr>
            <sz val="10"/>
            <color indexed="81"/>
            <rFont val="Tahoma"/>
            <family val="2"/>
          </rPr>
          <t>This account reflects the cost of gas charges billed to the project.</t>
        </r>
      </text>
    </comment>
    <comment ref="B26" authorId="0" shapeId="0" xr:uid="{00000000-0006-0000-0200-000021000000}">
      <text>
        <r>
          <rPr>
            <sz val="10"/>
            <color indexed="81"/>
            <rFont val="Tahoma"/>
            <family val="2"/>
          </rPr>
          <t>This account reflects the cost of sewer charges billed to the project.</t>
        </r>
      </text>
    </comment>
    <comment ref="B27" authorId="1" shapeId="0" xr:uid="{00000000-0006-0000-0200-000022000000}">
      <text>
        <r>
          <rPr>
            <sz val="10"/>
            <color indexed="81"/>
            <rFont val="Tahoma"/>
            <family val="2"/>
          </rPr>
          <t>This account must equal the sum of accounts 6450 through 6453.</t>
        </r>
        <r>
          <rPr>
            <sz val="9"/>
            <color indexed="81"/>
            <rFont val="Tahoma"/>
            <family val="2"/>
          </rPr>
          <t xml:space="preserve">
</t>
        </r>
      </text>
    </comment>
    <comment ref="B29" authorId="0" shapeId="0" xr:uid="{00000000-0006-0000-0200-000023000000}">
      <text>
        <r>
          <rPr>
            <sz val="10"/>
            <color indexed="81"/>
            <rFont val="Tahoma"/>
            <family val="2"/>
          </rPr>
          <t>This account reflects the salaries of project employees who perform services including but not limited to janitorial/cleaning, exterminating, grounds, repairs, and decorating. This account does not include the project's share of payroll taxes (FICA and Unemployment) or other employee benefits paid by the project. Supporting detail is not  required for this account unless requested by HCD.</t>
        </r>
      </text>
    </comment>
    <comment ref="B30" authorId="0" shapeId="0" xr:uid="{00000000-0006-0000-0200-000024000000}">
      <text>
        <r>
          <rPr>
            <sz val="10"/>
            <color indexed="81"/>
            <rFont val="Tahoma"/>
            <family val="2"/>
          </rPr>
          <t xml:space="preserve">This account reflects all costs of supplies charged to the project for janitorial/cleaning, exterminating, grounds, repairs, and decorating. </t>
        </r>
      </text>
    </comment>
    <comment ref="B31" authorId="2" shapeId="0" xr:uid="{00000000-0006-0000-0200-000025000000}">
      <text>
        <r>
          <rPr>
            <sz val="10"/>
            <color indexed="81"/>
            <rFont val="Tahoma"/>
            <family val="2"/>
          </rPr>
          <t>This account reflects the cost of contracts the owner or agent executes with third parties on behalf of the project for janitorial/cleaning, exterminating, grounds, repairs, elevator maintenance, swimming pool maintenance, and decorating.</t>
        </r>
      </text>
    </comment>
    <comment ref="B32" authorId="0" shapeId="0" xr:uid="{00000000-0006-0000-0200-000026000000}">
      <text>
        <r>
          <rPr>
            <sz val="10"/>
            <color indexed="81"/>
            <rFont val="Tahoma"/>
            <family val="2"/>
          </rPr>
          <t xml:space="preserve">This account reflects the contract rent of any rent free unit provided to operating and maintenance personnel which would otherwise be considered revenue producing. Partial rent reductions given should be reflected in this account as well. </t>
        </r>
      </text>
    </comment>
    <comment ref="B33" authorId="0" shapeId="0" xr:uid="{00000000-0006-0000-0200-000027000000}">
      <text>
        <r>
          <rPr>
            <sz val="10"/>
            <color indexed="81"/>
            <rFont val="Tahoma"/>
            <family val="2"/>
          </rPr>
          <t>This account reflects the cost of removing garbage and rubbish from the project. The account does not include salaries paid to janitors who collect the trash.</t>
        </r>
      </text>
    </comment>
    <comment ref="B34" authorId="0" shapeId="0" xr:uid="{00000000-0006-0000-0200-000028000000}">
      <text>
        <r>
          <rPr>
            <sz val="10"/>
            <color indexed="81"/>
            <rFont val="Tahoma"/>
            <family val="2"/>
          </rPr>
          <t xml:space="preserve">This account reflects the project's payroll cost attributable to the protection of the project or the cost of a protection contract that the owner or agent executes on behalf of the project. </t>
        </r>
      </text>
    </comment>
    <comment ref="B35" authorId="2" shapeId="0" xr:uid="{00000000-0006-0000-0200-000029000000}">
      <text>
        <r>
          <rPr>
            <sz val="10"/>
            <color indexed="81"/>
            <rFont val="Tahoma"/>
            <family val="2"/>
          </rPr>
          <t>This account reflects the contract rent of any rent free unit provided to security personnel or a unit used for the purpose of security of the project (for example, police substations). Partial rent reductions given should be reflected in this account as well.</t>
        </r>
      </text>
    </comment>
    <comment ref="B36" authorId="0" shapeId="0" xr:uid="{00000000-0006-0000-0200-00002A000000}">
      <text>
        <r>
          <rPr>
            <sz val="10"/>
            <color indexed="81"/>
            <rFont val="Tahoma"/>
            <family val="2"/>
          </rPr>
          <t>This account reflects the cost of repairing and maintaining heating or air conditioning equipment owned by the project.</t>
        </r>
      </text>
    </comment>
    <comment ref="B37" authorId="0" shapeId="0" xr:uid="{00000000-0006-0000-0200-00002B000000}">
      <text>
        <r>
          <rPr>
            <sz val="10"/>
            <color indexed="81"/>
            <rFont val="Tahoma"/>
            <family val="2"/>
          </rPr>
          <t>This account reflects the cost of removing snow from project sidewalks and parking areas.</t>
        </r>
      </text>
    </comment>
    <comment ref="B38" authorId="0" shapeId="0" xr:uid="{00000000-0006-0000-0200-00002C000000}">
      <text>
        <r>
          <rPr>
            <sz val="10"/>
            <color indexed="81"/>
            <rFont val="Tahoma"/>
            <family val="2"/>
          </rPr>
          <t>This account reflects the cost of operating and repairing project motor vehicles and maintenance equipment. Motor vehicle insurance is not included in this account but is charged to account 6720, Property and Liability Insurance (Hazard).</t>
        </r>
      </text>
    </comment>
    <comment ref="B39" authorId="0" shapeId="0" xr:uid="{00000000-0006-0000-0200-00002D000000}">
      <text>
        <r>
          <rPr>
            <sz val="10"/>
            <color indexed="81"/>
            <rFont val="Tahoma"/>
            <family val="2"/>
          </rPr>
          <t>This account should be used to record the lease expense associated with the lease of project operators to a second party operator, or to record expenses associated with leasing equipment or facilities.</t>
        </r>
      </text>
    </comment>
    <comment ref="B40" authorId="0" shapeId="0" xr:uid="{00000000-0006-0000-0200-00002E000000}">
      <text>
        <r>
          <rPr>
            <sz val="10"/>
            <color indexed="81"/>
            <rFont val="Tahoma"/>
            <family val="2"/>
          </rPr>
          <t xml:space="preserve">This account reflects the cost of maintenance and repairs not otherwise classified in the 6500 account Series. Itemized expense detail must be entered below.
</t>
        </r>
        <r>
          <rPr>
            <b/>
            <sz val="10"/>
            <color indexed="81"/>
            <rFont val="Tahoma"/>
            <family val="2"/>
          </rPr>
          <t>Do not include costs that will be paid for by a Reserve withdrawal and capitalized on the Financial Statements.</t>
        </r>
      </text>
    </comment>
    <comment ref="B41" authorId="1" shapeId="0" xr:uid="{00000000-0006-0000-0200-00002F000000}">
      <text>
        <r>
          <rPr>
            <sz val="10"/>
            <color indexed="81"/>
            <rFont val="Tahoma"/>
            <family val="2"/>
          </rPr>
          <t>This account must equal the sum of accounts 6510 through 6590.</t>
        </r>
        <r>
          <rPr>
            <sz val="9"/>
            <color indexed="81"/>
            <rFont val="Tahoma"/>
            <family val="2"/>
          </rPr>
          <t xml:space="preserve">
</t>
        </r>
      </text>
    </comment>
    <comment ref="B43" authorId="0" shapeId="0" xr:uid="{00000000-0006-0000-0200-000030000000}">
      <text>
        <r>
          <rPr>
            <sz val="10"/>
            <color indexed="81"/>
            <rFont val="Tahoma"/>
            <family val="2"/>
          </rPr>
          <t xml:space="preserve">This account reflects payments made for real estate taxes of the project. This may represent a payment in lieu of taxes (only in certain jurisdictions), which is generally charged as a percentage of income. </t>
        </r>
      </text>
    </comment>
    <comment ref="B44" authorId="0" shapeId="0" xr:uid="{00000000-0006-0000-0200-000031000000}">
      <text>
        <r>
          <rPr>
            <sz val="10"/>
            <color indexed="81"/>
            <rFont val="Tahoma"/>
            <family val="2"/>
          </rPr>
          <t>This account reflects the project's share of FICA and State and Federal Unemployment taxes.</t>
        </r>
      </text>
    </comment>
    <comment ref="B45" authorId="0" shapeId="0" xr:uid="{00000000-0006-0000-0200-000032000000}">
      <text>
        <r>
          <rPr>
            <sz val="10"/>
            <color indexed="81"/>
            <rFont val="Tahoma"/>
            <family val="2"/>
          </rPr>
          <t>This account reflects the cost of project property and liability insurance.</t>
        </r>
      </text>
    </comment>
    <comment ref="B46" authorId="0" shapeId="0" xr:uid="{00000000-0006-0000-0200-000033000000}">
      <text>
        <r>
          <rPr>
            <sz val="10"/>
            <color indexed="81"/>
            <rFont val="Tahoma"/>
            <family val="2"/>
          </rPr>
          <t>This account reflects the cost of bonding project employees who handle funds.</t>
        </r>
      </text>
    </comment>
    <comment ref="B47" authorId="0" shapeId="0" xr:uid="{00000000-0006-0000-0200-000034000000}">
      <text>
        <r>
          <rPr>
            <sz val="10"/>
            <color indexed="81"/>
            <rFont val="Tahoma"/>
            <family val="2"/>
          </rPr>
          <t>This account reflects the cost of workmen's compensation insurance for project employees.</t>
        </r>
      </text>
    </comment>
    <comment ref="B48" authorId="0" shapeId="0" xr:uid="{00000000-0006-0000-0200-000035000000}">
      <text>
        <r>
          <rPr>
            <sz val="10"/>
            <color indexed="81"/>
            <rFont val="Tahoma"/>
            <family val="2"/>
          </rPr>
          <t>This account reflects the cost of any health insurance and other employee benefits charged to the project.</t>
        </r>
      </text>
    </comment>
    <comment ref="B49" authorId="2" shapeId="0" xr:uid="{00000000-0006-0000-0200-000036000000}">
      <text>
        <r>
          <rPr>
            <sz val="10"/>
            <color indexed="81"/>
            <rFont val="Tahoma"/>
            <family val="2"/>
          </rPr>
          <t>This account reflects any taxes, licenses, permit fees, or cost of insurance assessed to the project and not otherwise categorized in the 6700 Series.  Itemized expense detail must be entered below.</t>
        </r>
      </text>
    </comment>
    <comment ref="B50" authorId="1" shapeId="0" xr:uid="{00000000-0006-0000-0200-000037000000}">
      <text>
        <r>
          <rPr>
            <sz val="10"/>
            <color indexed="81"/>
            <rFont val="Tahoma"/>
            <family val="2"/>
          </rPr>
          <t>This account must equal the sum of accounts 6710 through 6790.</t>
        </r>
        <r>
          <rPr>
            <sz val="9"/>
            <color indexed="81"/>
            <rFont val="Tahoma"/>
            <family val="2"/>
          </rPr>
          <t xml:space="preserve">
</t>
        </r>
      </text>
    </comment>
    <comment ref="B51" authorId="3" shapeId="0" xr:uid="{00000000-0006-0000-0200-000038000000}">
      <text>
        <r>
          <rPr>
            <b/>
            <sz val="9"/>
            <color indexed="81"/>
            <rFont val="Tahoma"/>
            <family val="2"/>
          </rPr>
          <t>Renamed for HCD use - HUD Account Title is "Nursing Homes/Assisted Living/ Board &amp; Care/Other Elderly Care Expenses"</t>
        </r>
        <r>
          <rPr>
            <sz val="9"/>
            <color indexed="81"/>
            <rFont val="Tahoma"/>
            <family val="2"/>
          </rPr>
          <t xml:space="preserve">
</t>
        </r>
      </text>
    </comment>
    <comment ref="B52" authorId="0" shapeId="0" xr:uid="{00000000-0006-0000-0200-000039000000}">
      <text>
        <r>
          <rPr>
            <sz val="10"/>
            <color indexed="81"/>
            <rFont val="Tahoma"/>
            <family val="2"/>
          </rPr>
          <t>This line item within account #6990 is to record salary cost of the Staff Supervisor related to Supportive Services for this Project. Percentage to the right relates to the 2017 UMR limits §8314(f)(1) - shall not exceed 10% of total cost of on-site staff salaries (if percentage cell is shaded red, amount exceeds allowable limit).</t>
        </r>
      </text>
    </comment>
    <comment ref="B53" authorId="0" shapeId="0" xr:uid="{00000000-0006-0000-0200-00003A000000}">
      <text>
        <r>
          <rPr>
            <sz val="10"/>
            <color indexed="81"/>
            <rFont val="Tahoma"/>
            <family val="2"/>
          </rPr>
          <t>This line item within account #6990 is to record the salary and benefits expenses related to Supportive Services Coordinator.</t>
        </r>
      </text>
    </comment>
    <comment ref="B54" authorId="0" shapeId="0" xr:uid="{00000000-0006-0000-0200-00003B000000}">
      <text>
        <r>
          <rPr>
            <sz val="10"/>
            <color indexed="81"/>
            <rFont val="Tahoma"/>
            <family val="2"/>
          </rPr>
          <t>This line item within account #6990 is to record Staff salary cost (not Supervisory or Service Coordination) related to Supportive Services for this Project.</t>
        </r>
      </text>
    </comment>
    <comment ref="B55" authorId="0" shapeId="0" xr:uid="{00000000-0006-0000-0200-00003C000000}">
      <text>
        <r>
          <rPr>
            <sz val="10"/>
            <color indexed="81"/>
            <rFont val="Tahoma"/>
            <family val="2"/>
          </rPr>
          <t>This line item within account #6990 is to record Administrative overhead expenses related to Supportive Services for this Project. Percentage to the right relates to the 2017 UMR limits §8314(f)(2) - shall not exceed 15% of total cost of the total Supportive Services Costs paid as operating expenses (if percentage cell is shaded red, amount exceeds allowable limit).</t>
        </r>
      </text>
    </comment>
    <comment ref="B56" authorId="0" shapeId="0" xr:uid="{00000000-0006-0000-0200-00003D000000}">
      <text>
        <r>
          <rPr>
            <sz val="10"/>
            <color indexed="81"/>
            <rFont val="Tahoma"/>
            <family val="2"/>
          </rPr>
          <t>This line item within Account #6990 is to record the cost of the actual Supportive Services delivered to the project's tenants
-</t>
        </r>
        <r>
          <rPr>
            <b/>
            <i/>
            <sz val="10"/>
            <color indexed="81"/>
            <rFont val="Tahoma"/>
            <family val="2"/>
          </rPr>
          <t>See UMR §8301 (t) and (u)</t>
        </r>
        <r>
          <rPr>
            <sz val="10"/>
            <color indexed="81"/>
            <rFont val="Tahoma"/>
            <family val="2"/>
          </rPr>
          <t>.
I</t>
        </r>
        <r>
          <rPr>
            <b/>
            <sz val="10"/>
            <color indexed="81"/>
            <rFont val="Tahoma"/>
            <family val="2"/>
          </rPr>
          <t>temized expense detail must be entered below.</t>
        </r>
        <r>
          <rPr>
            <sz val="10"/>
            <color indexed="81"/>
            <rFont val="Tahoma"/>
            <family val="2"/>
          </rPr>
          <t xml:space="preserve">
For </t>
        </r>
        <r>
          <rPr>
            <b/>
            <sz val="10"/>
            <color indexed="81"/>
            <rFont val="Tahoma"/>
            <family val="2"/>
          </rPr>
          <t>SUHRP</t>
        </r>
        <r>
          <rPr>
            <sz val="10"/>
            <color indexed="81"/>
            <rFont val="Tahoma"/>
            <family val="2"/>
          </rPr>
          <t xml:space="preserve"> and </t>
        </r>
        <r>
          <rPr>
            <b/>
            <sz val="10"/>
            <color indexed="81"/>
            <rFont val="Tahoma"/>
            <family val="2"/>
          </rPr>
          <t>CHRP-R</t>
        </r>
        <r>
          <rPr>
            <sz val="10"/>
            <color indexed="81"/>
            <rFont val="Tahoma"/>
            <family val="2"/>
          </rPr>
          <t xml:space="preserve"> Programs. It is to record tenant care expenses for Group and Nursing Homes, Assisted Living facilities, and Board and Care facilities.
</t>
        </r>
      </text>
    </comment>
    <comment ref="B57" authorId="0" shapeId="0" xr:uid="{00000000-0006-0000-0200-00003E000000}">
      <text>
        <r>
          <rPr>
            <sz val="10"/>
            <color indexed="81"/>
            <rFont val="Tahoma"/>
            <family val="2"/>
          </rPr>
          <t>This account is a combined expense amount for the accounts (6900-6990).</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 satisfied Microsoft Office user</author>
    <author>grodine</author>
  </authors>
  <commentList>
    <comment ref="B6" authorId="0" shapeId="0" xr:uid="{6E49E770-0C8E-49D7-A8E4-9D57143919B8}">
      <text>
        <r>
          <rPr>
            <sz val="10"/>
            <color indexed="81"/>
            <rFont val="Tahoma"/>
            <family val="2"/>
          </rPr>
          <t>This account reflects the rent/carrying charges approved at 100% occupancy, less tenant/shareholder assistance payments, for all residential units (including non-revenue producing units). Potential rent could be market, contract, or Section 8. For section 236 and 221(d)(3) BMIR projects, this account reflects basic rental/carrying charges due for tenants/shareholders, less tenant/shareholder assistance payments. See account 5191 for treatment of rents due or collected from tenants paying amounts greater than the basic rental/carrying charge.</t>
        </r>
      </text>
    </comment>
    <comment ref="B7" authorId="0" shapeId="0" xr:uid="{23C16D45-0622-4145-B82D-CBD6CC132821}">
      <text>
        <r>
          <rPr>
            <sz val="10"/>
            <color indexed="81"/>
            <rFont val="Tahoma"/>
            <family val="2"/>
          </rPr>
          <t xml:space="preserve">This account reflects tenant assistance payments that are project-based. Tenant assistance payment programs include the Rent Supplement, Rental Assistance Payment (RAP), and Section 8 programs. </t>
        </r>
      </text>
    </comment>
    <comment ref="B8" authorId="0" shapeId="0" xr:uid="{BB41EC66-BE3C-46BC-9364-DC3CFA8F2380}">
      <text>
        <r>
          <rPr>
            <sz val="10"/>
            <color indexed="81"/>
            <rFont val="Tahoma"/>
            <family val="2"/>
          </rPr>
          <t>This account records gross rental revenue expectancy from stores, offices, or other commercial facilities or uses.</t>
        </r>
      </text>
    </comment>
    <comment ref="B9" authorId="0" shapeId="0" xr:uid="{12893693-54BE-4E9F-839B-29A8C5B34A7F}">
      <text>
        <r>
          <rPr>
            <sz val="10"/>
            <color indexed="81"/>
            <rFont val="Tahoma"/>
            <family val="2"/>
          </rPr>
          <t>This account records the gross potential rental revenue from all garage and parking spaces.</t>
        </r>
      </text>
    </comment>
    <comment ref="B10" authorId="1" shapeId="0" xr:uid="{11E3D538-E7E0-4E09-89AC-AC091698F68B}">
      <text>
        <r>
          <rPr>
            <sz val="10"/>
            <color indexed="81"/>
            <rFont val="Tahoma"/>
            <family val="2"/>
          </rPr>
          <t>This account reflects the amount of funds transferred from the Management Improvement and Operating Plan account (See account 1381) to reduce mortgage or escrow deficiencies, to cover operating deficits or to meet working capital needs.</t>
        </r>
      </text>
    </comment>
    <comment ref="B11" authorId="0" shapeId="0" xr:uid="{A2807A55-ECB1-4281-9240-4A9DD2D70FFF}">
      <text>
        <r>
          <rPr>
            <sz val="10"/>
            <color indexed="81"/>
            <rFont val="Tahoma"/>
            <family val="2"/>
          </rPr>
          <t>This account records gross rental revenue expectancy not otherwise described above.</t>
        </r>
      </text>
    </comment>
    <comment ref="B12" authorId="1" shapeId="0" xr:uid="{72A516F8-88A1-45C6-B819-F9C72D49891D}">
      <text>
        <r>
          <rPr>
            <sz val="10"/>
            <color indexed="81"/>
            <rFont val="Tahoma"/>
            <family val="2"/>
          </rPr>
          <t>This account must equal the sum of accounts 5120 through 5195.</t>
        </r>
      </text>
    </comment>
    <comment ref="B14" authorId="1" shapeId="0" xr:uid="{EDF06BE6-D284-4C7B-B347-AC4BA52F9E85}">
      <text>
        <r>
          <rPr>
            <sz val="10"/>
            <color indexed="81"/>
            <rFont val="Tahoma"/>
            <family val="2"/>
          </rPr>
          <t>This account reflects the rental revenue lost through vacancy of an apartment unit.</t>
        </r>
      </text>
    </comment>
    <comment ref="B15" authorId="1" shapeId="0" xr:uid="{B21200A1-2542-4A71-8229-D693B2DFA9BB}">
      <text>
        <r>
          <rPr>
            <sz val="10"/>
            <color indexed="81"/>
            <rFont val="Tahoma"/>
            <family val="2"/>
          </rPr>
          <t>This account reflects the rental revenue lost through vacancy of an apartment unit.</t>
        </r>
      </text>
    </comment>
    <comment ref="B16" authorId="0" shapeId="0" xr:uid="{579E4637-6A3A-4A70-A497-08903D010C43}">
      <text>
        <r>
          <rPr>
            <sz val="10"/>
            <color indexed="81"/>
            <rFont val="Tahoma"/>
            <family val="2"/>
          </rPr>
          <t>This account reflects the rental revenue lost through vacancy of a store or other commercial units.</t>
        </r>
      </text>
    </comment>
    <comment ref="B17" authorId="0" shapeId="0" xr:uid="{5607C786-2DF4-4C29-A052-886AC7EE694C}">
      <text>
        <r>
          <rPr>
            <sz val="10"/>
            <color indexed="81"/>
            <rFont val="Tahoma"/>
            <family val="2"/>
          </rPr>
          <t>This account reflects the amount provided as rental concessions (i.e., free rent) in connection with the execution of leases of revenue producing units.</t>
        </r>
      </text>
    </comment>
    <comment ref="B18" authorId="0" shapeId="0" xr:uid="{A8D9E9B5-A653-4CED-87A2-AA2EB50CF998}">
      <text>
        <r>
          <rPr>
            <sz val="10"/>
            <color indexed="81"/>
            <rFont val="Tahoma"/>
            <family val="2"/>
          </rPr>
          <t>This account reflects the rental revenue lost through vacancy of a garage or parking spaces.</t>
        </r>
      </text>
    </comment>
    <comment ref="B19" authorId="0" shapeId="0" xr:uid="{056B39A7-9DD1-476F-A403-20D3D02774CE}">
      <text>
        <r>
          <rPr>
            <sz val="10"/>
            <color indexed="81"/>
            <rFont val="Tahoma"/>
            <family val="2"/>
          </rPr>
          <t>This account reflects the rental revenue lost through vacancy of any revenue-producing space or equipment not otherwise described above.</t>
        </r>
      </text>
    </comment>
    <comment ref="B20" authorId="1" shapeId="0" xr:uid="{D3419929-925F-4547-B8BB-D7788CD6061E}">
      <text>
        <r>
          <rPr>
            <sz val="10"/>
            <color indexed="81"/>
            <rFont val="Tahoma"/>
            <family val="2"/>
          </rPr>
          <t>This account must equal the sum of accounts 5220 through 5290.</t>
        </r>
      </text>
    </comment>
    <comment ref="B21" authorId="1" shapeId="0" xr:uid="{52F0CDFC-7343-400E-B7E0-42CEED7C1345}">
      <text>
        <r>
          <rPr>
            <sz val="10"/>
            <color indexed="81"/>
            <rFont val="Tahoma"/>
            <family val="2"/>
          </rPr>
          <t>This account must equal the sum of account 5100T less account 5200T.</t>
        </r>
      </text>
    </comment>
    <comment ref="B22" authorId="0" shapeId="0" xr:uid="{DB1BA56E-881C-4E25-B8E0-B483B358094C}">
      <text>
        <r>
          <rPr>
            <b/>
            <sz val="10"/>
            <color indexed="81"/>
            <rFont val="Tahoma"/>
            <family val="2"/>
          </rPr>
          <t xml:space="preserve">This account is primarily applicable to the SUHRP and CHRP-R Programs and projects regulated by the 2017 UMRs.
</t>
        </r>
        <r>
          <rPr>
            <sz val="10"/>
            <color indexed="81"/>
            <rFont val="Tahoma"/>
            <family val="2"/>
          </rPr>
          <t xml:space="preserve">This account is used to record tenant care revenues for Group and Nursing Homes, Assisted Living facilities, Board &amp; Care facilities, service revenue for project housing elderly or disabled, and to record revenues associated with service coordinators and special purpose grants (drug elimination, congregate housing, etc.). </t>
        </r>
      </text>
    </comment>
    <comment ref="B24" authorId="0" shapeId="0" xr:uid="{C56756D3-2204-4368-8496-5EB042BB3047}">
      <text>
        <r>
          <rPr>
            <sz val="10"/>
            <color indexed="81"/>
            <rFont val="Tahoma"/>
            <family val="2"/>
          </rPr>
          <t xml:space="preserve">This account is used to record interest income earned in connection with project operations. </t>
        </r>
        <r>
          <rPr>
            <u/>
            <sz val="10"/>
            <color indexed="81"/>
            <rFont val="Tahoma"/>
            <family val="2"/>
          </rPr>
          <t>DO NOT INCLUDE RESERVE ACCOUNTS INTEREST INCOME.</t>
        </r>
      </text>
    </comment>
    <comment ref="B25" authorId="0" shapeId="0" xr:uid="{266586A0-7871-4D9E-B2DC-D36456F2A2A2}">
      <text>
        <r>
          <rPr>
            <sz val="10"/>
            <color indexed="81"/>
            <rFont val="Tahoma"/>
            <family val="2"/>
          </rPr>
          <t xml:space="preserve">This account is used to record other investment income earned in connection with project operations. </t>
        </r>
        <r>
          <rPr>
            <u/>
            <sz val="10"/>
            <color indexed="81"/>
            <rFont val="Tahoma"/>
            <family val="2"/>
          </rPr>
          <t>DO NOT INCLUDE RESERVE ACCOUNTS INTEREST INCOME.</t>
        </r>
      </text>
    </comment>
    <comment ref="B26" authorId="0" shapeId="0" xr:uid="{0EF6BABD-8116-489C-837E-A55EB90F7A4C}">
      <text>
        <r>
          <rPr>
            <sz val="10"/>
            <color indexed="81"/>
            <rFont val="Tahoma"/>
            <family val="2"/>
          </rPr>
          <t xml:space="preserve">This account is used to record interest and other investment income earned in connection with project operations. </t>
        </r>
        <r>
          <rPr>
            <u/>
            <sz val="10"/>
            <color indexed="81"/>
            <rFont val="Tahoma"/>
            <family val="2"/>
          </rPr>
          <t>DO NOT INCLUDE RESERVE ACCOUNTS INTEREST INCOME.</t>
        </r>
      </text>
    </comment>
    <comment ref="B28" authorId="0" shapeId="0" xr:uid="{02E4B450-31F1-4914-9991-C3C57B19FB4F}">
      <text>
        <r>
          <rPr>
            <sz val="10"/>
            <color indexed="81"/>
            <rFont val="Tahoma"/>
            <family val="2"/>
          </rPr>
          <t>This account records project revenues received from laundry and vending machines owned or leased by the project.</t>
        </r>
      </text>
    </comment>
    <comment ref="B29" authorId="0" shapeId="0" xr:uid="{C2108199-FB56-4DE3-B4F3-2E49BBBEF888}">
      <text>
        <r>
          <rPr>
            <sz val="10"/>
            <color indexed="81"/>
            <rFont val="Tahoma"/>
            <family val="2"/>
          </rPr>
          <t>This account reflects charges assessed to tenants for rent checks returned for insufficient funds, late payment of rents, breaking the lease, and all other extraneous fees that have to do with lease/tenant. This account also includes damage payments received from HUD and forfeited security deposits.</t>
        </r>
      </text>
    </comment>
    <comment ref="B30" authorId="0" shapeId="0" xr:uid="{78BFF732-E189-4D9B-90F4-89E9AF96AB48}">
      <text>
        <r>
          <rPr>
            <sz val="10"/>
            <color indexed="81"/>
            <rFont val="Tahoma"/>
            <family val="2"/>
          </rPr>
          <t>This account reflects project revenues not otherwise described in the above revenue accounts; it may also include revenue from non-commercial rental space.</t>
        </r>
      </text>
    </comment>
    <comment ref="B31" authorId="1" shapeId="0" xr:uid="{F2B170E7-5D19-4F55-BB18-D443E0943025}">
      <text>
        <r>
          <rPr>
            <sz val="10"/>
            <color indexed="81"/>
            <rFont val="Tahoma"/>
            <family val="2"/>
          </rPr>
          <t>This account must equal the sum of accounts 5910 through 5990.</t>
        </r>
        <r>
          <rPr>
            <sz val="9"/>
            <color indexed="81"/>
            <rFont val="Tahoma"/>
            <family val="2"/>
          </rPr>
          <t xml:space="preserve">
</t>
        </r>
      </text>
    </comment>
    <comment ref="B32" authorId="1" shapeId="0" xr:uid="{3AF90DA2-BA6F-4DC9-878A-E2AEC158E382}">
      <text>
        <r>
          <rPr>
            <sz val="10"/>
            <color indexed="81"/>
            <rFont val="Tahoma"/>
            <family val="2"/>
          </rPr>
          <t>This account must equal the sum of accounts 5910 through 5990.</t>
        </r>
        <r>
          <rPr>
            <sz val="9"/>
            <color indexed="81"/>
            <rFont val="Tahoma"/>
            <family val="2"/>
          </rPr>
          <t xml:space="preserve">
</t>
        </r>
      </text>
    </comment>
    <comment ref="B35" authorId="0" shapeId="0" xr:uid="{92457FF1-CFAD-4251-A4DA-DA8458F47060}">
      <text>
        <r>
          <rPr>
            <sz val="10"/>
            <color indexed="81"/>
            <rFont val="Tahoma"/>
            <family val="2"/>
          </rPr>
          <t>Required cash payments for interest on, and retirement of the principal amount of, a debt.</t>
        </r>
      </text>
    </comment>
    <comment ref="B39" authorId="0" shapeId="0" xr:uid="{7FA9744E-7EBB-4E0B-BC06-4C0E85C9B6D1}">
      <text>
        <r>
          <rPr>
            <sz val="10"/>
            <color indexed="81"/>
            <rFont val="Tahoma"/>
            <family val="2"/>
          </rPr>
          <t>Monthly or annual loan and/or interest payments required by the note and deed of trust for certain HCD loans OR 0.42% annual interest payment required for MHP loans.</t>
        </r>
      </text>
    </comment>
    <comment ref="B40" authorId="0" shapeId="0" xr:uid="{6BB74927-9E23-444D-8264-04C9ADC172A5}">
      <text>
        <r>
          <rPr>
            <sz val="10"/>
            <color indexed="81"/>
            <rFont val="Tahoma"/>
            <family val="2"/>
          </rPr>
          <t>Payments of monthly or annual rent required by a lease.</t>
        </r>
        <r>
          <rPr>
            <sz val="8"/>
            <color indexed="81"/>
            <rFont val="Tahoma"/>
            <family val="2"/>
          </rPr>
          <t xml:space="preserve">
</t>
        </r>
      </text>
    </comment>
    <comment ref="B41" authorId="1" shapeId="0" xr:uid="{3D6F1FE2-477F-430B-80C9-82F00B5B4C36}">
      <text>
        <r>
          <rPr>
            <sz val="9"/>
            <color indexed="81"/>
            <rFont val="Tahoma"/>
            <family val="2"/>
          </rPr>
          <t>This account reflects financial expenses not otherwise classified in the 6800 series. This account also includes fees paid to a bond trustee or other annual loan fees.</t>
        </r>
      </text>
    </comment>
    <comment ref="B44" authorId="0" shapeId="0" xr:uid="{BC179E9F-12EF-4416-B9EC-E03AD49B6BF1}">
      <text>
        <r>
          <rPr>
            <sz val="10"/>
            <color indexed="81"/>
            <rFont val="Tahoma"/>
            <family val="2"/>
          </rPr>
          <t>Includes 1321.  Cash and investments held by mortgagee or mortgagor (as required) for replacements as set forth in the Regulatory Agreement.  This account may include amounts that are reported in separately established painting reserve accounts.</t>
        </r>
      </text>
    </comment>
    <comment ref="B45" authorId="0" shapeId="0" xr:uid="{593A70E2-9BE9-4163-B8E7-4301F95B535C}">
      <text>
        <r>
          <rPr>
            <sz val="10"/>
            <color indexed="81"/>
            <rFont val="Tahoma"/>
            <family val="2"/>
          </rPr>
          <t>This account is used to maintain a fund for general operation expenses.</t>
        </r>
      </text>
    </comment>
    <comment ref="B46" authorId="0" shapeId="0" xr:uid="{3D95133D-B735-413F-B331-8A2E1BAEB4BC}">
      <text>
        <r>
          <rPr>
            <sz val="10"/>
            <color indexed="81"/>
            <rFont val="Tahoma"/>
            <family val="2"/>
          </rPr>
          <t xml:space="preserve">Any other cash and investments held by the mortgagee for mortgagor for which lender approval is required for withdrawals. </t>
        </r>
      </text>
    </comment>
    <comment ref="B49" authorId="1" shapeId="0" xr:uid="{32212034-FBE0-4847-96BA-3320F352A680}">
      <text>
        <r>
          <rPr>
            <sz val="9"/>
            <color indexed="81"/>
            <rFont val="Tahoma"/>
            <family val="2"/>
          </rPr>
          <t xml:space="preserve">Sum of all reserve accounts deposits.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 satisfied Microsoft Office user</author>
    <author>grodine</author>
    <author>Diane Moroni</author>
    <author>George Rodine</author>
  </authors>
  <commentList>
    <comment ref="B6" authorId="0" shapeId="0" xr:uid="{199D019F-8B76-4E83-B139-6B63F536354A}">
      <text>
        <r>
          <rPr>
            <sz val="10"/>
            <color indexed="81"/>
            <rFont val="Tahoma"/>
            <family val="2"/>
          </rPr>
          <t>Expenses related to attendance/participation in professional conventions and meetings.</t>
        </r>
      </text>
    </comment>
    <comment ref="B7" authorId="0" shapeId="0" xr:uid="{B138936F-F83E-40B6-B112-DB87FFB6C7A8}">
      <text>
        <r>
          <rPr>
            <sz val="10"/>
            <color indexed="81"/>
            <rFont val="Tahoma"/>
            <family val="2"/>
          </rPr>
          <t>Expenses incurred as a result of utilizing management consultants for administrative related activities, i.e. programming.</t>
        </r>
      </text>
    </comment>
    <comment ref="B8" authorId="0" shapeId="0" xr:uid="{BBA9DC6E-8E27-4733-BDD6-BF999451A631}">
      <text>
        <r>
          <rPr>
            <sz val="10"/>
            <color indexed="81"/>
            <rFont val="Tahoma"/>
            <family val="2"/>
          </rPr>
          <t>This account reflects the cost of advertising and marketing the rental property, both during initial rent-up and after the project reaches normal occupancy levels.</t>
        </r>
      </text>
    </comment>
    <comment ref="B9" authorId="0" shapeId="0" xr:uid="{57EB0D04-CC40-4684-9E88-8B1B4066FBF2}">
      <text>
        <r>
          <rPr>
            <sz val="10"/>
            <color indexed="81"/>
            <rFont val="Tahoma"/>
            <family val="2"/>
          </rPr>
          <t>This account reflects miscellaneous expenses related to the rent-up of vacant units. Examples are commissions and similar fees charged by third parties for referring new tenants to the project and amounts paid to existing tenants to attract new tenants. Note: Allowances given to tenants in lieu of rent are concessions (refer to account 5250).</t>
        </r>
      </text>
    </comment>
    <comment ref="B10" authorId="0" shapeId="0" xr:uid="{D16E0CFB-DE69-4B46-A2E2-919D8BC72AFE}">
      <text>
        <r>
          <rPr>
            <sz val="10"/>
            <color indexed="81"/>
            <rFont val="Tahoma"/>
            <family val="2"/>
          </rPr>
          <t>This account is for personnel not associated with provision of Supportive Services. For those salaries, enter the amounts in lines 43, 44 and 45, as appropriate, below
This account reflects salaries for office employees (except the resident manager) responsible for the front-line operation of the project regardless of whether the employee works on site or in the agent's office. Typical front-line responsibilities include taking applications; screening, certifying, and recertifying tenants; maintaining the project; and accounting for project income and expenses. The account should not include salaries paid to occupancy, maintenance and regional supervisors who carry out the agent's duties for supervising project operations and personnel (these salaries are to be paid from the approved management fee). This account also does not include the project's share of payroll taxes (account 6711) or other employee benefits (account 6723) incurred by the project.</t>
        </r>
      </text>
    </comment>
    <comment ref="B11" authorId="0" shapeId="0" xr:uid="{02BB2BF1-A49A-4BD2-92AB-FED110FEA686}">
      <text>
        <r>
          <rPr>
            <sz val="10"/>
            <color indexed="81"/>
            <rFont val="Tahoma"/>
            <family val="2"/>
          </rPr>
          <t xml:space="preserve">This account is for expenses not related to the provision of Supportive Services. For office expenses related to Supportive Services, enter that amount under Supportive Services Administrative Overhead on line 46 below
This account reflects office and related expense items; examples include office supplies, postage, stationery, copying, Internet charges, telephone and answering services. </t>
        </r>
      </text>
    </comment>
    <comment ref="B12" authorId="0" shapeId="0" xr:uid="{E81EFA47-8683-4BF8-A666-5150C0CFCA2A}">
      <text>
        <r>
          <rPr>
            <sz val="10"/>
            <color indexed="81"/>
            <rFont val="Tahoma"/>
            <family val="2"/>
          </rPr>
          <t>This account reflects the rental value of an apartment, otherwise considered potentially rent-producing, but used as the project office or as a model apartment.</t>
        </r>
      </text>
    </comment>
    <comment ref="B13" authorId="1" shapeId="0" xr:uid="{BA974755-CB2E-4D3F-BF09-EBDF9435E153}">
      <text>
        <r>
          <rPr>
            <sz val="10"/>
            <color indexed="81"/>
            <rFont val="Tahoma"/>
            <family val="2"/>
          </rPr>
          <t>This account reflects the cost of management agent service contracted for by the project (It does not include the GP Management Fee or the Asset Management Fee). This account does not include charges for bookkeeping or accounting services performed by either the management agent or another party. The amount reported in this account is sometimes a pure percentage of allowable revenue collected.</t>
        </r>
      </text>
    </comment>
    <comment ref="B14" authorId="0" shapeId="0" xr:uid="{3339B676-3195-4704-A001-0AD37C1C8FE2}">
      <text>
        <r>
          <rPr>
            <sz val="10"/>
            <color indexed="81"/>
            <rFont val="Tahoma"/>
            <family val="2"/>
          </rPr>
          <t>This account reflects salaries paid to a resident manager or superintendent. It does not include the project's share of payroll taxes or other employee benefits or compensation given a resident manager or superintendent in lieu of salary payments.</t>
        </r>
      </text>
    </comment>
    <comment ref="B15" authorId="0" shapeId="0" xr:uid="{68B52835-B51D-482A-859F-7AD11F812FAB}">
      <text>
        <r>
          <rPr>
            <sz val="10"/>
            <color indexed="81"/>
            <rFont val="Tahoma"/>
            <family val="2"/>
          </rPr>
          <t>This account reflects the contract rent of any rent free unit provided to administrative personnel (including a resident manager or superintendent) which would otherwise be considered revenue producing. Partial rent reductions given should be reflected in this account as well. This account is not to be used for rent free units provided or rent reductions given to either maintenance or security personnel (see accounts 6521 and 6531).</t>
        </r>
      </text>
    </comment>
    <comment ref="B16" authorId="0" shapeId="0" xr:uid="{B1B9C2FB-9708-49F4-AD14-3551BFB48865}">
      <text>
        <r>
          <rPr>
            <sz val="10"/>
            <color indexed="81"/>
            <rFont val="Tahoma"/>
            <family val="2"/>
          </rPr>
          <t xml:space="preserve">This account reflects legal fees or services incurred on behalf of the project. For example, fees incurred for eviction procedures should be reflected in this account. In contrast, legal fees or services related to the mortgagor entity should be reflected in account 7120. </t>
        </r>
      </text>
    </comment>
    <comment ref="B17" authorId="0" shapeId="0" xr:uid="{AF5A52DB-FAF8-4A05-A3BC-8E046A03E313}">
      <text>
        <r>
          <rPr>
            <sz val="10"/>
            <color indexed="81"/>
            <rFont val="Tahoma"/>
            <family val="2"/>
          </rPr>
          <t>This account reflects the auditing expense incurred by the project that is directly related to HCD's requirement for audited financial statements. Amounts incurred for the cost of routine maintenance or review of the project's books and records should not be included in this account (see account 6351).</t>
        </r>
      </text>
    </comment>
    <comment ref="B18" authorId="0" shapeId="0" xr:uid="{3F993AD0-8AEB-40D3-9FA2-509DC48BBDFF}">
      <text>
        <r>
          <rPr>
            <sz val="10"/>
            <color indexed="81"/>
            <rFont val="Tahoma"/>
            <family val="2"/>
          </rPr>
          <t>This account reflects the cost of bookkeeping fees or accounting or computing services not included in the management fee but paid to either the management agent or another party.</t>
        </r>
      </text>
    </comment>
    <comment ref="B19" authorId="0" shapeId="0" xr:uid="{5E1FC1F6-B4DA-4640-BBF1-D37605CBA3AA}">
      <text>
        <r>
          <rPr>
            <sz val="10"/>
            <color indexed="81"/>
            <rFont val="Tahoma"/>
            <family val="2"/>
          </rPr>
          <t>This account reflects the amount of tenant bad debts for the period under audit.</t>
        </r>
      </text>
    </comment>
    <comment ref="B20" authorId="0" shapeId="0" xr:uid="{02288899-93E1-436A-8BDD-AF2AEB5FDA3F}">
      <text>
        <r>
          <rPr>
            <sz val="10"/>
            <color indexed="81"/>
            <rFont val="Tahoma"/>
            <family val="2"/>
          </rPr>
          <t xml:space="preserve">This Account records administrative expenses not otherwise classified in the 6300 series. Itemized expense detail must be entered below. </t>
        </r>
      </text>
    </comment>
    <comment ref="B21" authorId="1" shapeId="0" xr:uid="{017655F6-64E5-49DC-AFFF-7CDBCBDC46A6}">
      <text>
        <r>
          <rPr>
            <sz val="10"/>
            <color indexed="81"/>
            <rFont val="Tahoma"/>
            <family val="2"/>
          </rPr>
          <t>This account must equal the sum of accounts 6203 through 6390.</t>
        </r>
        <r>
          <rPr>
            <sz val="9"/>
            <color indexed="81"/>
            <rFont val="Tahoma"/>
            <family val="2"/>
          </rPr>
          <t xml:space="preserve">
</t>
        </r>
      </text>
    </comment>
    <comment ref="B23" authorId="0" shapeId="0" xr:uid="{37A786FA-5447-454E-A92A-B0A2A7636255}">
      <text>
        <r>
          <rPr>
            <sz val="10"/>
            <color indexed="81"/>
            <rFont val="Tahoma"/>
            <family val="2"/>
          </rPr>
          <t>This account reflects the cost of electricity charges billed to the project.</t>
        </r>
      </text>
    </comment>
    <comment ref="B24" authorId="0" shapeId="0" xr:uid="{EB026A7E-9E34-4D4F-A4CA-C2B82B0D8247}">
      <text>
        <r>
          <rPr>
            <sz val="10"/>
            <color indexed="81"/>
            <rFont val="Tahoma"/>
            <family val="2"/>
          </rPr>
          <t>This account reflects the cost of water charges billed to the project.</t>
        </r>
      </text>
    </comment>
    <comment ref="B25" authorId="0" shapeId="0" xr:uid="{8950EDF5-810C-4639-BD07-91C8F792F66D}">
      <text>
        <r>
          <rPr>
            <sz val="10"/>
            <color indexed="81"/>
            <rFont val="Tahoma"/>
            <family val="2"/>
          </rPr>
          <t>This account reflects the cost of gas charges billed to the project.</t>
        </r>
      </text>
    </comment>
    <comment ref="B26" authorId="0" shapeId="0" xr:uid="{94A27E60-FD7B-4746-9C4F-24F5634D9C47}">
      <text>
        <r>
          <rPr>
            <sz val="10"/>
            <color indexed="81"/>
            <rFont val="Tahoma"/>
            <family val="2"/>
          </rPr>
          <t>This account reflects the cost of sewer charges billed to the project.</t>
        </r>
      </text>
    </comment>
    <comment ref="B27" authorId="1" shapeId="0" xr:uid="{E09AAC7C-7493-49BD-845D-CC4267D44644}">
      <text>
        <r>
          <rPr>
            <sz val="10"/>
            <color indexed="81"/>
            <rFont val="Tahoma"/>
            <family val="2"/>
          </rPr>
          <t>This account must equal the sum of accounts 6450 through 6453.</t>
        </r>
        <r>
          <rPr>
            <sz val="9"/>
            <color indexed="81"/>
            <rFont val="Tahoma"/>
            <family val="2"/>
          </rPr>
          <t xml:space="preserve">
</t>
        </r>
      </text>
    </comment>
    <comment ref="B29" authorId="0" shapeId="0" xr:uid="{229172E8-8E7F-42B1-9BC4-B9EE40E0FA49}">
      <text>
        <r>
          <rPr>
            <sz val="10"/>
            <color indexed="81"/>
            <rFont val="Tahoma"/>
            <family val="2"/>
          </rPr>
          <t>This account reflects the salaries of project employees who perform services including but not limited to janitorial/cleaning, exterminating, grounds, repairs, and decorating. This account does not include the project's share of payroll taxes (FICA and Unemployment) or other employee benefits paid by the project. Supporting detail is not  required for this account unless requested by HCD.</t>
        </r>
      </text>
    </comment>
    <comment ref="B30" authorId="0" shapeId="0" xr:uid="{B61BEDA3-FB5D-4CF9-8F45-049CC250014C}">
      <text>
        <r>
          <rPr>
            <sz val="10"/>
            <color indexed="81"/>
            <rFont val="Tahoma"/>
            <family val="2"/>
          </rPr>
          <t xml:space="preserve">This account reflects all costs of supplies charged to the project for janitorial/cleaning, exterminating, grounds, repairs, and decorating. </t>
        </r>
      </text>
    </comment>
    <comment ref="B31" authorId="2" shapeId="0" xr:uid="{696DFC74-7FED-495B-A6D2-990B436D013F}">
      <text>
        <r>
          <rPr>
            <sz val="10"/>
            <color indexed="81"/>
            <rFont val="Tahoma"/>
            <family val="2"/>
          </rPr>
          <t>This account reflects the cost of contracts the owner or agent executes with third parties on behalf of the project for janitorial/cleaning, exterminating, grounds, repairs, elevator maintenance, swimming pool maintenance, and decorating.</t>
        </r>
      </text>
    </comment>
    <comment ref="B32" authorId="0" shapeId="0" xr:uid="{9B390131-7DD1-437C-A447-66990A88310C}">
      <text>
        <r>
          <rPr>
            <sz val="10"/>
            <color indexed="81"/>
            <rFont val="Tahoma"/>
            <family val="2"/>
          </rPr>
          <t xml:space="preserve">This account reflects the contract rent of any rent free unit provided to operating and maintenance personnel which would otherwise be considered revenue producing. Partial rent reductions given should be reflected in this account as well. </t>
        </r>
      </text>
    </comment>
    <comment ref="B33" authorId="0" shapeId="0" xr:uid="{42524885-9A6A-44FC-B8B4-EE521DF2670E}">
      <text>
        <r>
          <rPr>
            <sz val="10"/>
            <color indexed="81"/>
            <rFont val="Tahoma"/>
            <family val="2"/>
          </rPr>
          <t>This account reflects the cost of removing garbage and rubbish from the project. The account does not include salaries paid to janitors who collect the trash.</t>
        </r>
      </text>
    </comment>
    <comment ref="B34" authorId="0" shapeId="0" xr:uid="{64782FFB-5ED0-4B7C-BA66-A2FDEC2A5CBE}">
      <text>
        <r>
          <rPr>
            <sz val="10"/>
            <color indexed="81"/>
            <rFont val="Tahoma"/>
            <family val="2"/>
          </rPr>
          <t xml:space="preserve">This account reflects the project's payroll cost attributable to the protection of the project or the cost of a protection contract that the owner or agent executes on behalf of the project. </t>
        </r>
      </text>
    </comment>
    <comment ref="B35" authorId="2" shapeId="0" xr:uid="{7312EA3F-73BC-4938-95F2-231630FB2A2D}">
      <text>
        <r>
          <rPr>
            <sz val="10"/>
            <color indexed="81"/>
            <rFont val="Tahoma"/>
            <family val="2"/>
          </rPr>
          <t>This account reflects the contract rent of any rent free unit provided to security personnel or a unit used for the purpose of security of the project (for example, police substations). Partial rent reductions given should be reflected in this account as well.</t>
        </r>
      </text>
    </comment>
    <comment ref="B36" authorId="0" shapeId="0" xr:uid="{402DFD84-5700-4BE6-B127-06F0B3D19E9E}">
      <text>
        <r>
          <rPr>
            <sz val="10"/>
            <color indexed="81"/>
            <rFont val="Tahoma"/>
            <family val="2"/>
          </rPr>
          <t>This account reflects the cost of repairing and maintaining heating or air conditioning equipment owned by the project.</t>
        </r>
      </text>
    </comment>
    <comment ref="B37" authorId="0" shapeId="0" xr:uid="{80EA9A21-524F-454D-97D9-7E918253DEAE}">
      <text>
        <r>
          <rPr>
            <sz val="10"/>
            <color indexed="81"/>
            <rFont val="Tahoma"/>
            <family val="2"/>
          </rPr>
          <t>This account reflects the cost of removing snow from project sidewalks and parking areas.</t>
        </r>
      </text>
    </comment>
    <comment ref="B38" authorId="0" shapeId="0" xr:uid="{75141F0F-87D2-4968-93CB-D3F381588107}">
      <text>
        <r>
          <rPr>
            <sz val="10"/>
            <color indexed="81"/>
            <rFont val="Tahoma"/>
            <family val="2"/>
          </rPr>
          <t>This account reflects the cost of operating and repairing project motor vehicles and maintenance equipment. Motor vehicle insurance is not included in this account but is charged to account 6720, Property and Liability Insurance (Hazard).</t>
        </r>
      </text>
    </comment>
    <comment ref="B39" authorId="0" shapeId="0" xr:uid="{2FB97C74-A874-4218-9E88-8018A6CD4CCD}">
      <text>
        <r>
          <rPr>
            <sz val="10"/>
            <color indexed="81"/>
            <rFont val="Tahoma"/>
            <family val="2"/>
          </rPr>
          <t>This account should be used to record the lease expense associated with the lease of project operators to a second party operator, or to record expenses associated with leasing equipment or facilities.</t>
        </r>
      </text>
    </comment>
    <comment ref="B40" authorId="0" shapeId="0" xr:uid="{47D1C051-545F-4202-9C0F-EF0B5E405ADC}">
      <text>
        <r>
          <rPr>
            <sz val="10"/>
            <color indexed="81"/>
            <rFont val="Tahoma"/>
            <family val="2"/>
          </rPr>
          <t xml:space="preserve">This account reflects the cost of maintenance and repairs not otherwise classified in the 6500 account Series. Itemized expense detail must be entered below.
</t>
        </r>
        <r>
          <rPr>
            <b/>
            <sz val="10"/>
            <color indexed="81"/>
            <rFont val="Tahoma"/>
            <family val="2"/>
          </rPr>
          <t>Do not include costs that will be paid for by a Reserve withdrawal and capitalized on the Financial Statements.</t>
        </r>
      </text>
    </comment>
    <comment ref="B41" authorId="1" shapeId="0" xr:uid="{A9C50F1C-50D3-4179-A356-210560F73006}">
      <text>
        <r>
          <rPr>
            <sz val="10"/>
            <color indexed="81"/>
            <rFont val="Tahoma"/>
            <family val="2"/>
          </rPr>
          <t>This account must equal the sum of accounts 6510 through 6590.</t>
        </r>
        <r>
          <rPr>
            <sz val="9"/>
            <color indexed="81"/>
            <rFont val="Tahoma"/>
            <family val="2"/>
          </rPr>
          <t xml:space="preserve">
</t>
        </r>
      </text>
    </comment>
    <comment ref="B43" authorId="0" shapeId="0" xr:uid="{B5D680DB-62BA-48D2-A95E-F6C5F44E266B}">
      <text>
        <r>
          <rPr>
            <sz val="10"/>
            <color indexed="81"/>
            <rFont val="Tahoma"/>
            <family val="2"/>
          </rPr>
          <t xml:space="preserve">This account reflects payments made for real estate taxes of the project. This may represent a payment in lieu of taxes (only in certain jurisdictions), which is generally charged as a percentage of income. </t>
        </r>
      </text>
    </comment>
    <comment ref="B44" authorId="0" shapeId="0" xr:uid="{1C0C3404-6CC3-49E1-A29D-488C7610B44A}">
      <text>
        <r>
          <rPr>
            <sz val="10"/>
            <color indexed="81"/>
            <rFont val="Tahoma"/>
            <family val="2"/>
          </rPr>
          <t>This account reflects the project's share of FICA and State and Federal Unemployment taxes.</t>
        </r>
      </text>
    </comment>
    <comment ref="B45" authorId="0" shapeId="0" xr:uid="{55311C95-65B2-4DD1-A94C-68900D339DC2}">
      <text>
        <r>
          <rPr>
            <sz val="10"/>
            <color indexed="81"/>
            <rFont val="Tahoma"/>
            <family val="2"/>
          </rPr>
          <t>This account reflects the cost of project property and liability insurance.</t>
        </r>
      </text>
    </comment>
    <comment ref="B46" authorId="0" shapeId="0" xr:uid="{0FC5FFD4-FD38-4566-93D3-DC1B3F642113}">
      <text>
        <r>
          <rPr>
            <sz val="10"/>
            <color indexed="81"/>
            <rFont val="Tahoma"/>
            <family val="2"/>
          </rPr>
          <t>This account reflects the cost of bonding project employees who handle funds.</t>
        </r>
      </text>
    </comment>
    <comment ref="B47" authorId="0" shapeId="0" xr:uid="{FDBA4598-8788-4D89-8A04-05923D3AEB3C}">
      <text>
        <r>
          <rPr>
            <sz val="10"/>
            <color indexed="81"/>
            <rFont val="Tahoma"/>
            <family val="2"/>
          </rPr>
          <t>This account reflects the cost of workmen's compensation insurance for project employees.</t>
        </r>
      </text>
    </comment>
    <comment ref="B48" authorId="0" shapeId="0" xr:uid="{74207B13-721F-4368-B2A7-0C13F8D13EEE}">
      <text>
        <r>
          <rPr>
            <sz val="10"/>
            <color indexed="81"/>
            <rFont val="Tahoma"/>
            <family val="2"/>
          </rPr>
          <t>This account reflects the cost of any health insurance and other employee benefits charged to the project.</t>
        </r>
      </text>
    </comment>
    <comment ref="B49" authorId="2" shapeId="0" xr:uid="{E3197419-992D-473A-B352-F9DD05CA2DFA}">
      <text>
        <r>
          <rPr>
            <sz val="10"/>
            <color indexed="81"/>
            <rFont val="Tahoma"/>
            <family val="2"/>
          </rPr>
          <t>This account reflects any taxes, licenses, permit fees, or cost of insurance assessed to the project and not otherwise categorized in the 6700 Series.  Itemized expense detail must be entered below.</t>
        </r>
      </text>
    </comment>
    <comment ref="B50" authorId="1" shapeId="0" xr:uid="{D85BF23A-1BC1-4957-89A7-FDF1F03B84EF}">
      <text>
        <r>
          <rPr>
            <sz val="10"/>
            <color indexed="81"/>
            <rFont val="Tahoma"/>
            <family val="2"/>
          </rPr>
          <t>This account must equal the sum of accounts 6710 through 6790.</t>
        </r>
        <r>
          <rPr>
            <sz val="9"/>
            <color indexed="81"/>
            <rFont val="Tahoma"/>
            <family val="2"/>
          </rPr>
          <t xml:space="preserve">
</t>
        </r>
      </text>
    </comment>
    <comment ref="B51" authorId="3" shapeId="0" xr:uid="{25D27D37-53DB-4170-8B98-64176B684336}">
      <text>
        <r>
          <rPr>
            <b/>
            <sz val="9"/>
            <color indexed="81"/>
            <rFont val="Tahoma"/>
            <family val="2"/>
          </rPr>
          <t>Renamed for HCD use - HUD Account Title is "Nursing Homes/Assisted Living/ Board &amp; Care/Other Elderly Care Expenses"</t>
        </r>
        <r>
          <rPr>
            <sz val="9"/>
            <color indexed="81"/>
            <rFont val="Tahoma"/>
            <family val="2"/>
          </rPr>
          <t xml:space="preserve">
</t>
        </r>
      </text>
    </comment>
    <comment ref="B52" authorId="0" shapeId="0" xr:uid="{4F096A52-8AEF-47E9-B746-A53A9091D2EF}">
      <text>
        <r>
          <rPr>
            <sz val="10"/>
            <color indexed="81"/>
            <rFont val="Tahoma"/>
            <family val="2"/>
          </rPr>
          <t>This line item within account #6990 is to record salary cost of the Staff Supervisor related to Supportive Services for this Project. Percentage to the right relates to the 2017 UMR limits §8314(f)(1) - shall not exceed 10% of total cost of on-site staff salaries (if percentage cell is shaded red, amount exceeds allowable limit).</t>
        </r>
      </text>
    </comment>
    <comment ref="B53" authorId="0" shapeId="0" xr:uid="{0D93D8CB-5E95-4B5B-B58D-1B0A2F308B07}">
      <text>
        <r>
          <rPr>
            <sz val="10"/>
            <color indexed="81"/>
            <rFont val="Tahoma"/>
            <family val="2"/>
          </rPr>
          <t>This line item within account #6990 is to record the salary and benefits expenses related to Supportive Services Coordinator.</t>
        </r>
      </text>
    </comment>
    <comment ref="B54" authorId="0" shapeId="0" xr:uid="{A54C6E25-D0E7-4E5E-9D0D-F135B6CC6D87}">
      <text>
        <r>
          <rPr>
            <sz val="10"/>
            <color indexed="81"/>
            <rFont val="Tahoma"/>
            <family val="2"/>
          </rPr>
          <t>This line item within account #6990 is to record Staff salary cost (not Supervisory or Service Coordination) related to Supportive Services for this Project.</t>
        </r>
      </text>
    </comment>
    <comment ref="B55" authorId="0" shapeId="0" xr:uid="{C8FD5495-1AA2-4361-B816-ED4BC4870FFD}">
      <text>
        <r>
          <rPr>
            <sz val="10"/>
            <color indexed="81"/>
            <rFont val="Tahoma"/>
            <family val="2"/>
          </rPr>
          <t>This line item within account #6990 is to record Administrative overhead expenses related to Supportive Services for this Project. Percentage to the right relates to the 2017 UMR limits §8314(f)(2) - shall not exceed 15% of total cost of the total Supportive Services Costs paid as operating expenses (if percentage cell is shaded red, amount exceeds allowable limit).</t>
        </r>
      </text>
    </comment>
    <comment ref="B56" authorId="0" shapeId="0" xr:uid="{EFF0C931-2D96-460A-BA15-F1E55868C097}">
      <text>
        <r>
          <rPr>
            <sz val="10"/>
            <color indexed="81"/>
            <rFont val="Tahoma"/>
            <family val="2"/>
          </rPr>
          <t>This line item within Account #6990 is to record the cost of the actual Supportive Services delivered to the project's tenants
-</t>
        </r>
        <r>
          <rPr>
            <b/>
            <i/>
            <sz val="10"/>
            <color indexed="81"/>
            <rFont val="Tahoma"/>
            <family val="2"/>
          </rPr>
          <t>See UMR §8301 (t) and (u)</t>
        </r>
        <r>
          <rPr>
            <sz val="10"/>
            <color indexed="81"/>
            <rFont val="Tahoma"/>
            <family val="2"/>
          </rPr>
          <t>.
I</t>
        </r>
        <r>
          <rPr>
            <b/>
            <sz val="10"/>
            <color indexed="81"/>
            <rFont val="Tahoma"/>
            <family val="2"/>
          </rPr>
          <t>temized expense detail must be entered below.</t>
        </r>
        <r>
          <rPr>
            <sz val="10"/>
            <color indexed="81"/>
            <rFont val="Tahoma"/>
            <family val="2"/>
          </rPr>
          <t xml:space="preserve">
For </t>
        </r>
        <r>
          <rPr>
            <b/>
            <sz val="10"/>
            <color indexed="81"/>
            <rFont val="Tahoma"/>
            <family val="2"/>
          </rPr>
          <t>SUHRP</t>
        </r>
        <r>
          <rPr>
            <sz val="10"/>
            <color indexed="81"/>
            <rFont val="Tahoma"/>
            <family val="2"/>
          </rPr>
          <t xml:space="preserve"> and </t>
        </r>
        <r>
          <rPr>
            <b/>
            <sz val="10"/>
            <color indexed="81"/>
            <rFont val="Tahoma"/>
            <family val="2"/>
          </rPr>
          <t>CHRP-R</t>
        </r>
        <r>
          <rPr>
            <sz val="10"/>
            <color indexed="81"/>
            <rFont val="Tahoma"/>
            <family val="2"/>
          </rPr>
          <t xml:space="preserve"> Programs. It is to record tenant care expenses for Group and Nursing Homes, Assisted Living facilities, and Board and Care facilities.
</t>
        </r>
      </text>
    </comment>
    <comment ref="B57" authorId="0" shapeId="0" xr:uid="{3D241411-9F8F-4ED1-8E0E-A6769B912A9B}">
      <text>
        <r>
          <rPr>
            <sz val="10"/>
            <color indexed="81"/>
            <rFont val="Tahoma"/>
            <family val="2"/>
          </rPr>
          <t>This account is a combined expense amount for the accounts (6900-6990).</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<sst xmlns="http://schemas.openxmlformats.org/spreadsheetml/2006/main" count="488" uniqueCount="298">
  <si>
    <t>Reporting Period:</t>
  </si>
  <si>
    <t>to</t>
  </si>
  <si>
    <t>Project Name:</t>
  </si>
  <si>
    <t>Prepared by:</t>
  </si>
  <si>
    <t>Other Renting Expenses</t>
  </si>
  <si>
    <t>Office Salaries</t>
  </si>
  <si>
    <t>Office or Model Apartment Rent</t>
  </si>
  <si>
    <t>Manager or Superintendent Salaries</t>
  </si>
  <si>
    <t>Legal Expense - Project</t>
  </si>
  <si>
    <t>Electricity</t>
  </si>
  <si>
    <t>Water</t>
  </si>
  <si>
    <t>Gas</t>
  </si>
  <si>
    <t>Sewer</t>
  </si>
  <si>
    <t>6400T</t>
  </si>
  <si>
    <t>Garbage and Trash Removal</t>
  </si>
  <si>
    <t>Heating/Cooling Repairs and Maintenance</t>
  </si>
  <si>
    <t>Snow Removal</t>
  </si>
  <si>
    <t>6500T</t>
  </si>
  <si>
    <t>Real Estate Taxes</t>
  </si>
  <si>
    <t>Payroll Taxes (Project's Share)</t>
  </si>
  <si>
    <t>Fidelity Bond Insurance</t>
  </si>
  <si>
    <t>Worker's Compensation</t>
  </si>
  <si>
    <t>6700T</t>
  </si>
  <si>
    <t>6900T</t>
  </si>
  <si>
    <t>6000T</t>
  </si>
  <si>
    <t>Date</t>
  </si>
  <si>
    <t>Rent Revenue - Gross Potential</t>
  </si>
  <si>
    <t>Rent Revenue - Stores and Commercial</t>
  </si>
  <si>
    <t>Garage and Parking Spaces</t>
  </si>
  <si>
    <t>Flexible Subsidy Revenue</t>
  </si>
  <si>
    <t>Apartments</t>
  </si>
  <si>
    <t>Stores and Commercial</t>
  </si>
  <si>
    <t>Rental Concessions</t>
  </si>
  <si>
    <t>Laundry and Vending Revenue</t>
  </si>
  <si>
    <t>Lease Payment</t>
  </si>
  <si>
    <t>(A)</t>
  </si>
  <si>
    <t>(B)</t>
  </si>
  <si>
    <t>(C)</t>
  </si>
  <si>
    <t>(D)</t>
  </si>
  <si>
    <t>(E)</t>
  </si>
  <si>
    <t>(F)</t>
  </si>
  <si>
    <t>(G)</t>
  </si>
  <si>
    <t>(H)</t>
  </si>
  <si>
    <t>(I)</t>
  </si>
  <si>
    <t>(J)</t>
  </si>
  <si>
    <t>(K)</t>
  </si>
  <si>
    <t>Other (specify)</t>
  </si>
  <si>
    <t>Account Name</t>
  </si>
  <si>
    <t>5100T</t>
  </si>
  <si>
    <t>Total Rent Revenue</t>
  </si>
  <si>
    <t>Rent Revenue:</t>
  </si>
  <si>
    <t>Vacancies:</t>
  </si>
  <si>
    <t>Total Vacancies</t>
  </si>
  <si>
    <t>5200T</t>
  </si>
  <si>
    <t>Other Revenue:</t>
  </si>
  <si>
    <t>Total Other Revenue</t>
  </si>
  <si>
    <t>5900T</t>
  </si>
  <si>
    <t>Net Rental Revenues (Rent Revenue Less Vacancies)</t>
  </si>
  <si>
    <t>5152N</t>
  </si>
  <si>
    <t>Total Revenue</t>
  </si>
  <si>
    <t>5000T</t>
  </si>
  <si>
    <t>Profit (Loss) before Depreciation</t>
  </si>
  <si>
    <t>5060T</t>
  </si>
  <si>
    <t>Administrative Expenses:</t>
  </si>
  <si>
    <t>6263T</t>
  </si>
  <si>
    <t>Total Administrative Expenses</t>
  </si>
  <si>
    <t>Total Operating and Maintenance Expenses</t>
  </si>
  <si>
    <t>Taxes and Insurance:</t>
  </si>
  <si>
    <t>Total Taxes and Insurance</t>
  </si>
  <si>
    <t>Project Cash Flow</t>
  </si>
  <si>
    <t>Miscellaneous Vacancies</t>
  </si>
  <si>
    <t>Tenant Assistance Payments</t>
  </si>
  <si>
    <t>Total Utilities Expenses</t>
  </si>
  <si>
    <t>Total Cost of Operations</t>
  </si>
  <si>
    <t>Replacement Reserve - Deposit</t>
  </si>
  <si>
    <t>Operating Reserve - Deposit</t>
  </si>
  <si>
    <t>Transition Reserve  - Deposit</t>
  </si>
  <si>
    <t>Total Financial Expenses</t>
  </si>
  <si>
    <t>6800T</t>
  </si>
  <si>
    <t>Total Reserves Deposits</t>
  </si>
  <si>
    <t>1300T</t>
  </si>
  <si>
    <t>Reserves Deposits:</t>
  </si>
  <si>
    <t>1st Mortgage (P&amp;I)</t>
  </si>
  <si>
    <t>2nd Mortgage (P&amp;I)</t>
  </si>
  <si>
    <t>3rd Mortgage (P&amp;I)</t>
  </si>
  <si>
    <t>Vacancy %</t>
  </si>
  <si>
    <t>Utilities:</t>
  </si>
  <si>
    <t>Financial Revenue (don't incl. Reserve Acct. Interest)</t>
  </si>
  <si>
    <t>Alameda</t>
  </si>
  <si>
    <t>Alpine</t>
  </si>
  <si>
    <t>Amador</t>
  </si>
  <si>
    <t>Butte</t>
  </si>
  <si>
    <t>Calaveras</t>
  </si>
  <si>
    <t>Colusa</t>
  </si>
  <si>
    <t>Contra Costa</t>
  </si>
  <si>
    <t>Del Norte</t>
  </si>
  <si>
    <t>El Dorado</t>
  </si>
  <si>
    <t>Glenn</t>
  </si>
  <si>
    <t>Humboldt</t>
  </si>
  <si>
    <t>Inyo</t>
  </si>
  <si>
    <t>Kern</t>
  </si>
  <si>
    <t>Kings</t>
  </si>
  <si>
    <t>Madera</t>
  </si>
  <si>
    <t>Mariposa</t>
  </si>
  <si>
    <t>Mendocino</t>
  </si>
  <si>
    <t>Merced</t>
  </si>
  <si>
    <t>Modoc</t>
  </si>
  <si>
    <t>Monterey</t>
  </si>
  <si>
    <t>Nevada</t>
  </si>
  <si>
    <t>Orange</t>
  </si>
  <si>
    <t>Plumas</t>
  </si>
  <si>
    <t>Riverside</t>
  </si>
  <si>
    <t>Sacramento</t>
  </si>
  <si>
    <t>Line #</t>
  </si>
  <si>
    <t>Phone #:</t>
  </si>
  <si>
    <t>Date Prepared:</t>
  </si>
  <si>
    <t>Date Revised:</t>
  </si>
  <si>
    <t>Amount</t>
  </si>
  <si>
    <t>Account 6390 Miscellaneous Administrative Expenses</t>
  </si>
  <si>
    <t>Account 6590 Miscellaneous Operations &amp; Maintenance Expenses</t>
  </si>
  <si>
    <t>Account 6890 Miscellaneous Financial Expenses</t>
  </si>
  <si>
    <t>Total Account 6390 Miscellaneous Administrative Expenses</t>
  </si>
  <si>
    <t>Total Account 6590 Miscellaneous Operations &amp; Maintenance Expenses</t>
  </si>
  <si>
    <t>Total Account 6890 Miscellaneous Financial Expenses</t>
  </si>
  <si>
    <t>Lassen</t>
  </si>
  <si>
    <t>Sponsor itemization of misc. revenues/expenses (total will flow to account above)</t>
  </si>
  <si>
    <t>For each account below, itemize the expenses (total will flow to account above)</t>
  </si>
  <si>
    <t>Conventions and Meetings</t>
  </si>
  <si>
    <t>Management Consultants</t>
  </si>
  <si>
    <t>Advertising and Marketing</t>
  </si>
  <si>
    <t>Office Expenses</t>
  </si>
  <si>
    <t>Management Fee (do not include GP Management Fee)</t>
  </si>
  <si>
    <t>Administrative Rent Free Unit</t>
  </si>
  <si>
    <t>Audit Expense</t>
  </si>
  <si>
    <t>Bookkeeping Fees/ Accounting Services</t>
  </si>
  <si>
    <t>Bad Debts</t>
  </si>
  <si>
    <t>Operating and Maintenance Expenses:</t>
  </si>
  <si>
    <t>Payroll</t>
  </si>
  <si>
    <t>Supplies</t>
  </si>
  <si>
    <t>Contracts</t>
  </si>
  <si>
    <t>Operating and Maintenance Rent Free Unit</t>
  </si>
  <si>
    <t>Security Rent Free Unit</t>
  </si>
  <si>
    <t>Vehicle and Maintenance Equip. Operation and Repairs</t>
  </si>
  <si>
    <t>Property &amp; Liability Insurance (Hazard)</t>
  </si>
  <si>
    <t>Health Insurance and Other Employee Benefits</t>
  </si>
  <si>
    <t>Security Payroll/Contracts</t>
  </si>
  <si>
    <t>Lease Expense</t>
  </si>
  <si>
    <t>Account 6790 Misc. Taxes, Licenses, Permits &amp; Insurance</t>
  </si>
  <si>
    <t>Total Account 6790 Misc. Taxes, Licenses, Permits &amp; Insurance</t>
  </si>
  <si>
    <t>Tenant Charges</t>
  </si>
  <si>
    <t>Account 5190 Miscellaneous Rent Revenue</t>
  </si>
  <si>
    <t>Total Account 5190 Miscellaneous Rent Revenue</t>
  </si>
  <si>
    <t>Financial Expenses including mandatory debt service:</t>
  </si>
  <si>
    <t>Account 5390 Other Service Revenue</t>
  </si>
  <si>
    <t>Total Account 5390 Other Service Revenue</t>
  </si>
  <si>
    <t>5400T</t>
  </si>
  <si>
    <t>Total Financial Revenue</t>
  </si>
  <si>
    <t>Account 5490 Revenue from Investments- Miscellaneous</t>
  </si>
  <si>
    <t>Total Account 5490 Revenue from Investments- Miscellaneous</t>
  </si>
  <si>
    <t>Total Cost of Operations before Depreciation</t>
  </si>
  <si>
    <t>Account
Code</t>
  </si>
  <si>
    <t xml:space="preserve">Project Location-County:  </t>
  </si>
  <si>
    <t>San Diego</t>
  </si>
  <si>
    <t>San Francisco</t>
  </si>
  <si>
    <t>San Joaquin</t>
  </si>
  <si>
    <t>San Luis Obispo</t>
  </si>
  <si>
    <t>San Mateo</t>
  </si>
  <si>
    <t>Santa Barbara</t>
  </si>
  <si>
    <t>Santa Clara</t>
  </si>
  <si>
    <t>Santa Cruz</t>
  </si>
  <si>
    <t>Shasta</t>
  </si>
  <si>
    <t>Sierra</t>
  </si>
  <si>
    <t>Siskiyou</t>
  </si>
  <si>
    <t>Solano</t>
  </si>
  <si>
    <t>Sonoma</t>
  </si>
  <si>
    <t>Stanislaus</t>
  </si>
  <si>
    <t>Sutter</t>
  </si>
  <si>
    <t>Tehama</t>
  </si>
  <si>
    <t>Trinity</t>
  </si>
  <si>
    <t>Tulare</t>
  </si>
  <si>
    <t>Tuolumne</t>
  </si>
  <si>
    <t>Ventura</t>
  </si>
  <si>
    <t>Yolo</t>
  </si>
  <si>
    <t>Yuba</t>
  </si>
  <si>
    <t>On-site Services Coordinator Salaries and Benefits</t>
  </si>
  <si>
    <t>On-site Other Supportive Services Staff Salaries</t>
  </si>
  <si>
    <t>Account 5390 Supportive Services Revenue</t>
  </si>
  <si>
    <t>Account 5990 Miscellaneous Revenue</t>
  </si>
  <si>
    <t>Total Account 5990 Miscellaneous Revenue</t>
  </si>
  <si>
    <t>Supportive Services Costs:</t>
  </si>
  <si>
    <t>Total Supportive Services Costs</t>
  </si>
  <si>
    <t>Account 6990 Other Supportive Services Costs</t>
  </si>
  <si>
    <t>Total Account 6990 Other Supportive Services Costs</t>
  </si>
  <si>
    <t>Imperial</t>
  </si>
  <si>
    <t>Mono</t>
  </si>
  <si>
    <t>Financial Revenue:</t>
  </si>
  <si>
    <t>Comments or Variance Explanation</t>
  </si>
  <si>
    <t xml:space="preserve">1. HCD/CalHFA #:  </t>
  </si>
  <si>
    <t xml:space="preserve">2. HCD/CalHFA #:  </t>
  </si>
  <si>
    <t xml:space="preserve">3. HCD/CalHFA #:  </t>
  </si>
  <si>
    <t xml:space="preserve">4. HCD/CalHFA #:  </t>
  </si>
  <si>
    <t>Checklist of Required Items</t>
  </si>
  <si>
    <t>12 Month Actuals Projected</t>
  </si>
  <si>
    <t>Current Year 8 Month Actuals</t>
  </si>
  <si>
    <t>CalHFA COSR:</t>
  </si>
  <si>
    <t>HCD:</t>
  </si>
  <si>
    <t>CalHFA Servicing/Monitoring Fee</t>
  </si>
  <si>
    <t>CalHFA COSR Distribution</t>
  </si>
  <si>
    <t>Version:</t>
  </si>
  <si>
    <t>(L)</t>
  </si>
  <si>
    <t>(M)</t>
  </si>
  <si>
    <t>HCD Proration</t>
  </si>
  <si>
    <t>COSR Proration</t>
  </si>
  <si>
    <t>Fresno</t>
  </si>
  <si>
    <t>Marin</t>
  </si>
  <si>
    <t>San Bernardino</t>
  </si>
  <si>
    <t>Select All Project Funding:</t>
  </si>
  <si>
    <t>Total Number of Units:</t>
  </si>
  <si>
    <t>Department</t>
  </si>
  <si>
    <t>I hereby approve this Operating Budget</t>
  </si>
  <si>
    <t>HCD Required Payments</t>
  </si>
  <si>
    <t>Rep notes (HCD use only)</t>
  </si>
  <si>
    <t>2. Checklist and Cert - 170</t>
  </si>
  <si>
    <t>4. Cost of Operations - 172</t>
  </si>
  <si>
    <t>I hereby approve this Annual Report - Actual Cash Flow and Actual Cost of Operations worksheets</t>
  </si>
  <si>
    <t>CalHFA - Other Programs:</t>
  </si>
  <si>
    <t>Budget vs. 12 Months of Current Year 12 Months Variance in $</t>
  </si>
  <si>
    <t>Budget vs. Current Year 12 Months Variance in %</t>
  </si>
  <si>
    <t>HCD/CalHFA Comments</t>
  </si>
  <si>
    <t>3. Cash Flow - 171</t>
  </si>
  <si>
    <t>Certifier's Name</t>
  </si>
  <si>
    <t>Certifier's Title</t>
  </si>
  <si>
    <t>Approver's Name</t>
  </si>
  <si>
    <t>Approver's Title</t>
  </si>
  <si>
    <r>
      <t xml:space="preserve">Staff Supervisors Salaries </t>
    </r>
    <r>
      <rPr>
        <i/>
        <sz val="10"/>
        <rFont val="Arial"/>
        <family val="2"/>
      </rPr>
      <t>(HCD 2017 UMR % shown at right)</t>
    </r>
  </si>
  <si>
    <r>
      <t xml:space="preserve">Supportive Services Admin Overhead </t>
    </r>
    <r>
      <rPr>
        <i/>
        <sz val="10"/>
        <rFont val="Arial"/>
        <family val="2"/>
      </rPr>
      <t>(UMR % shown at right)</t>
    </r>
  </si>
  <si>
    <t xml:space="preserve"> CalHFA COSR Units Proration %:</t>
  </si>
  <si>
    <t>Certifier's Type</t>
  </si>
  <si>
    <r>
      <t xml:space="preserve">Operating Budget Certification: </t>
    </r>
    <r>
      <rPr>
        <sz val="11"/>
        <color rgb="FFC00000"/>
        <rFont val="Arial"/>
        <family val="2"/>
      </rPr>
      <t>By selecting the applicable Certifier Type and completing the Certification information below, I certify that I am authorized to provide the Operating Budget information contained in the Checklist and Certification, Cash Flow, and Cost of Operations worksheets and it is accurate to the best of my knowledge.</t>
    </r>
  </si>
  <si>
    <r>
      <t xml:space="preserve">Annual Report Certification: </t>
    </r>
    <r>
      <rPr>
        <sz val="11"/>
        <color rgb="FFC00000"/>
        <rFont val="Arial"/>
        <family val="2"/>
      </rPr>
      <t>By selecting the applicable Certifier Type and completing the remainder the Certification information below, I certify that I am authorized to provide the information contained in the Actual Cash Flow and Actual Cost of Operations worksheets as well as the Schedule of Rental Income (SRI), and it is accurate to the best of my knowledge.</t>
    </r>
  </si>
  <si>
    <t>Budget vs. Actuals</t>
  </si>
  <si>
    <t>Item</t>
  </si>
  <si>
    <t>Actual Amount</t>
  </si>
  <si>
    <t>HCD Approved Budget</t>
  </si>
  <si>
    <t>Account Code</t>
  </si>
  <si>
    <t>Variance Percentage</t>
  </si>
  <si>
    <t>Variance Amount</t>
  </si>
  <si>
    <t>Total Approved Budget</t>
  </si>
  <si>
    <t xml:space="preserve">Worksheet  2. Checklist and Cert - 170
Worksheet  3. Cash Flow - 171
Worksheet  4. Cost of Operations - 172
</t>
  </si>
  <si>
    <t>1. Operating Budget Workbook Instructions</t>
  </si>
  <si>
    <t>Revenue from Investments- Miscellaneous (enter below)</t>
  </si>
  <si>
    <t>Supportive Services Revenue (enter below):</t>
  </si>
  <si>
    <t>Misc. Revenue (enter below, don't include Reserve Withdrawals)</t>
  </si>
  <si>
    <t>Miscellaneous Financial Expenses (enter below)</t>
  </si>
  <si>
    <t>Miscellaneous Rent Revenue (enter below)</t>
  </si>
  <si>
    <t>Other Supportive Services Costs (enter below)</t>
  </si>
  <si>
    <t>Misc. Taxes, Licenses, Permits and Insurance (enter below)</t>
  </si>
  <si>
    <t>Misc. Operating &amp; Maintenance Expenses (enter below)</t>
  </si>
  <si>
    <t>Misc. Administrative Expenses (enter below)</t>
  </si>
  <si>
    <t>Misc. Revenue (enter below; don't include Reserve Withdrawals)</t>
  </si>
  <si>
    <t>2. Checklist and Certification - 170</t>
  </si>
  <si>
    <t>HCD/CalHFA Use only - Representative Approval</t>
  </si>
  <si>
    <t>HCD Use only - AMC Fiscal Representative Approval</t>
  </si>
  <si>
    <t>The following three worksheets (shaded in yellow) are to be completed by the Project and will be reviewed and approved.</t>
  </si>
  <si>
    <t>The last two worksheets (shaded in orange) are only to be completed by HCD funded Projects that are not required to submit audits.</t>
  </si>
  <si>
    <t>For each account, itemize the revenues/expenses (total will flow to account above)</t>
  </si>
  <si>
    <t>For each account, itemize the expenses (total will flow to account above)</t>
  </si>
  <si>
    <t>Lake</t>
  </si>
  <si>
    <t>Los Angeles</t>
  </si>
  <si>
    <t>Napa</t>
  </si>
  <si>
    <t>Placer</t>
  </si>
  <si>
    <t>San Benito</t>
  </si>
  <si>
    <t>Worksheet 2. Checklist and Cert - 170</t>
  </si>
  <si>
    <t>Worksheet 3. Cash Flow - 171</t>
  </si>
  <si>
    <r>
      <t xml:space="preserve">COSR Distribution - </t>
    </r>
    <r>
      <rPr>
        <sz val="12"/>
        <rFont val="Arial"/>
        <family val="2"/>
      </rPr>
      <t xml:space="preserve">Automatically calculated in line 42 ("CalHFA COSR Distribution"). Calculation adds line 26 ("Profit (Loss) before Depreciation") with the Assisted Unit proration in line 31 ("CalHFA Servicing/Monitoring Fee").
</t>
    </r>
    <r>
      <rPr>
        <b/>
        <sz val="12"/>
        <rFont val="Arial"/>
        <family val="2"/>
      </rPr>
      <t>Please Note:</t>
    </r>
    <r>
      <rPr>
        <sz val="12"/>
        <rFont val="Arial"/>
        <family val="2"/>
      </rPr>
      <t xml:space="preserve"> This distribution does not include the replacement reserve deposit, as it will be disbursed with audit reconciliation.</t>
    </r>
  </si>
  <si>
    <t>Worksheet 4. Cost of Operations - 172</t>
  </si>
  <si>
    <t>CalHFA COSR Units:</t>
  </si>
  <si>
    <t>HCD Other Proration % Used:</t>
  </si>
  <si>
    <t>Comments - Explain if Other Proration % Used</t>
  </si>
  <si>
    <r>
      <t>Worksheets 5. Actual Cash Flow - 180 and 6. Actual Cost of Ops - 181</t>
    </r>
    <r>
      <rPr>
        <b/>
        <sz val="12"/>
        <rFont val="Arial"/>
        <family val="2"/>
      </rPr>
      <t xml:space="preserve"> </t>
    </r>
    <r>
      <rPr>
        <b/>
        <sz val="10"/>
        <color rgb="FFC00000"/>
        <rFont val="Arial"/>
        <family val="2"/>
      </rPr>
      <t>(HCD Funded Projects Only that are not required to submit Audits)</t>
    </r>
  </si>
  <si>
    <t>Report Period</t>
  </si>
  <si>
    <t>6. Actual Cost of Ops - 181 (HCD Funded Projects only; when Audit is not required)</t>
  </si>
  <si>
    <t xml:space="preserve"> 5. Actual Cash Flow - 180 (HCD Funded Projects only; when Audit is not required)</t>
  </si>
  <si>
    <r>
      <t xml:space="preserve">1. Complete all yellow shaded cells. </t>
    </r>
    <r>
      <rPr>
        <sz val="12"/>
        <color rgb="FFC00000"/>
        <rFont val="Arial"/>
        <family val="2"/>
      </rPr>
      <t xml:space="preserve">Be sure to select “Yes” or “No” in row 2 ("Select All Project Funding") based on your Project’s funding sources (“HCD,” “CalHFA COSR,” and “CalHFA – Other Programs”). </t>
    </r>
    <r>
      <rPr>
        <u/>
        <sz val="12"/>
        <color rgb="FFC00000"/>
        <rFont val="Arial"/>
        <family val="2"/>
      </rPr>
      <t>This step is mandatory for completing the budget properly.</t>
    </r>
    <r>
      <rPr>
        <sz val="12"/>
        <rFont val="Arial"/>
        <family val="2"/>
      </rPr>
      <t xml:space="preserve">
2. Enter all HCD and CalHFA Contract Numbers for the Project in cells D5 through D8.
3. HCD funded units are classified as</t>
    </r>
    <r>
      <rPr>
        <b/>
        <sz val="12"/>
        <rFont val="Arial"/>
        <family val="2"/>
      </rPr>
      <t xml:space="preserve"> Assisted</t>
    </r>
    <r>
      <rPr>
        <sz val="12"/>
        <rFont val="Arial"/>
        <family val="2"/>
      </rPr>
      <t xml:space="preserve">, except for HCD MHP type projects, where they are classified as </t>
    </r>
    <r>
      <rPr>
        <b/>
        <sz val="12"/>
        <rFont val="Arial"/>
        <family val="2"/>
      </rPr>
      <t>Restricted</t>
    </r>
    <r>
      <rPr>
        <sz val="12"/>
        <rFont val="Arial"/>
        <family val="2"/>
      </rPr>
      <t xml:space="preserve">. Assisted/Restricted units include Manager Units, but do not include Market Rate Units.
4. For CalHFA COSR units, enter the number of units covered under the </t>
    </r>
    <r>
      <rPr>
        <b/>
        <sz val="12"/>
        <rFont val="Arial"/>
        <family val="2"/>
      </rPr>
      <t>COSR</t>
    </r>
    <r>
      <rPr>
        <sz val="12"/>
        <rFont val="Arial"/>
        <family val="2"/>
      </rPr>
      <t xml:space="preserve"> as specified in the Regulatory Agreement. If none apply, enter 0.
5. The Proration Percentage is calculated based on the number of Assisted/COSR units in the project. For example, if a project has 150 total units and 50 are Assisted by a program, the Proration Percentage is 33%. If you use a different Proration Percentage for HCD funded projects, you must provide the rationale and describe the basis used. Contact your HCD AMC Representative if you have questions about the Proration Percentage.
6. Checklist of Required Items: Select “Yes” for each item completed.
7. Certification: Complete this required section before submitting the workbook. Email the completed workbook to AMCBranch@hcd.ca.gov and cc your AMC Representative along with your CalHFA Multifamily Asset Manager.
8. Upon receipt of your submission, the HCD/CalHFA Representative(s) will review and approve the information and complete the Approval section and will email back to you a pdf of the approved budget workbook with any additional approval conditions.</t>
    </r>
  </si>
  <si>
    <t>PUPM</t>
  </si>
  <si>
    <t>(N)</t>
  </si>
  <si>
    <t>HCD and CalHFA Use Only: Ready for Review</t>
  </si>
  <si>
    <t>HCD Use Only: Ready for Review</t>
  </si>
  <si>
    <r>
      <t xml:space="preserve">5. Actual Cash Flow - 180 </t>
    </r>
    <r>
      <rPr>
        <b/>
        <i/>
        <sz val="11"/>
        <color rgb="FFC00000"/>
        <rFont val="Arial"/>
        <family val="2"/>
      </rPr>
      <t>(selecting Yes will unhide this worksheet)</t>
    </r>
  </si>
  <si>
    <r>
      <t xml:space="preserve">6. Actual Cost of Ops - 181 </t>
    </r>
    <r>
      <rPr>
        <b/>
        <i/>
        <sz val="11"/>
        <color rgb="FFC00000"/>
        <rFont val="Arial"/>
        <family val="2"/>
      </rPr>
      <t>(selecting Yes will unhide this worksheet)</t>
    </r>
  </si>
  <si>
    <r>
      <t xml:space="preserve">Annual Report - Required Items </t>
    </r>
    <r>
      <rPr>
        <b/>
        <i/>
        <sz val="11"/>
        <rFont val="Arial"/>
        <family val="2"/>
      </rPr>
      <t>(for HCD Projects that are not required to submit Audited Financial Statements)</t>
    </r>
  </si>
  <si>
    <t>Supportive Services Revenue (enter detail in lines 48-51):</t>
  </si>
  <si>
    <t>1. These worksheets are for HCD funded projects that are not required to submit Audited Financial Statements.
     a. Selecting Yes in cell B26 of worksheet 2. Checklist and Cert -170 will unhide worksheet 5. Actual Cash Flow - 180 
     b. Selecting Yes in cell B27 of worksheet 2. Checklist and Cert -170 will unhide worksheet 6. Actual Cost of Ops - 181
2. Complete all applicable yellow shaded cells. 
3. These worksheets are due 90 days after the end of the Project's Fiscal Year for which this Operating Budget has been prepared. Visit the HCD's website for further instructions regarding the submission of this Workbook and/or the Audit Report.
4. Upon completion of these worksheets, the entire completed Workbook must be emailed as part of the Annual Report including other required forms.
5. Upon receipt of your submission, your HCD Representative(s) will review and approve the information and complete the Approval section on worksheet 2. Checklist and Cert - 170 and will email back to you a pdf of the approved budget workbook with any additional approval conditions.</t>
  </si>
  <si>
    <r>
      <t>1. Complete all applicable yellow shaded cells. To see a description of expenses to be included in the Account, hover your mouse over the corresponding Account Name field.
2. Ensure the “Current Year 8 Month Actuals” column is fully completed. Current Year 8 Month Actuals must reflect the first 8 months of your fiscal year. Ex: Fiscal Year End is 12/31, 8 month actuals would be 1/1-8/31.</t>
    </r>
    <r>
      <rPr>
        <b/>
        <u/>
        <sz val="12"/>
        <rFont val="Arial"/>
        <family val="2"/>
      </rPr>
      <t xml:space="preserve"> </t>
    </r>
    <r>
      <rPr>
        <u/>
        <sz val="12"/>
        <color rgb="FFC00000"/>
        <rFont val="Arial"/>
        <family val="2"/>
      </rPr>
      <t>Any variance of 10% or more in the “Budget vs. Current Year 12 Months Variance in %” column MUST be explained in the Comments section.</t>
    </r>
    <r>
      <rPr>
        <sz val="12"/>
        <rFont val="Arial"/>
        <family val="2"/>
      </rPr>
      <t xml:space="preserve">
3. All miscellaneous expenses must be itemized in the appropriate “Miscellaneous” section at the bottom of the worksheet.
4. Important: Any costs that are expected to be capitalized should NOT be included in Cost of Operations.</t>
    </r>
  </si>
  <si>
    <r>
      <t xml:space="preserve">1. Complete all applicable yellow shaded cells. To see a description of the revenue or expenses to be included in the Account, hover your mouse over the corresponding Account Name field.
2. Ensure the “Current Year 8 Month Actuals” column is fully completed. 8 month actuals should reflect the first 8 months of your fiscal year. Ex: Fiscal Year end 12/31, 8 month actual 1/1-8/31. </t>
    </r>
    <r>
      <rPr>
        <u/>
        <sz val="12"/>
        <color rgb="FFC00000"/>
        <rFont val="Arial"/>
        <family val="2"/>
      </rPr>
      <t xml:space="preserve">Any variance of 10% or more in the “Budget vs. Current Year 12 Months Variance in %” column MUST be explained in the Comments section. </t>
    </r>
    <r>
      <rPr>
        <sz val="12"/>
        <rFont val="Arial"/>
        <family val="2"/>
      </rPr>
      <t xml:space="preserve">
3. All miscellaneous revenues must be itemized in the appropriate “Miscellaneous” section located at the bottom of the worksheet.</t>
    </r>
  </si>
  <si>
    <r>
      <t xml:space="preserve">Worksheet  5. Actual Cash Flow - 180 </t>
    </r>
    <r>
      <rPr>
        <sz val="12"/>
        <color rgb="FFC00000"/>
        <rFont val="Arial"/>
        <family val="2"/>
      </rPr>
      <t>(selecting Yes in cell B26 of worksheet 2. Checklist and Cert -170 will unhide worksheet 5)</t>
    </r>
    <r>
      <rPr>
        <sz val="12"/>
        <rFont val="Arial"/>
        <family val="2"/>
      </rPr>
      <t xml:space="preserve">
Worksheet  6. Actual Cost of Ops - 181 </t>
    </r>
    <r>
      <rPr>
        <sz val="12"/>
        <color rgb="FFC00000"/>
        <rFont val="Arial"/>
        <family val="2"/>
      </rPr>
      <t>(selecting Yes in cell B27 of worksheet 2. Checklist and Cert -170 will unhide worksheet 6)</t>
    </r>
  </si>
  <si>
    <t>1. Always download a fresh copy from the HCD or CalHFA website to ensure you are using the most up to date revision.
2. BEFORE MAKING ANY ENTRIES on the downloaded form, be sure to save it to your computer as follows: 
     a. In the file name field, enter the name of the project
     b. In the Save as type, select Excel Macro Enable Workbook (.xlsm).</t>
  </si>
  <si>
    <t xml:space="preserve">Please read and follow the critical instructions in red below before entering data in this Workbook: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</si>
</sst>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43" formatCode="_(* #,##0.00_);_(* \(#,##0.00\);_(* &quot;-&quot;??_);_(@_)"/>
    <numFmt numFmtId="164" formatCode="mm/dd/yyyy"/>
    <numFmt numFmtId="165" formatCode="m/d/yy;@"/>
    <numFmt numFmtId="166" formatCode="[&lt;=9999999]###\-####;\(###\)\ ###\-####"/>
    <numFmt numFmtId="167" formatCode="0.0%"/>
  </numFmts>
  <fonts count="37" x14ac:knownFonts="1">
    <font>
      <sz val="10"/>
      <name val="Arial"/>
    </font>
    <font>
      <sz val="10"/>
      <name val="Arial"/>
      <family val="2"/>
    </font>
    <font>
      <sz val="10"/>
      <name val="Arial"/>
      <family val="2"/>
    </font>
    <font>
      <b/>
      <sz val="12"/>
      <name val="Arial"/>
      <family val="2"/>
    </font>
    <font>
      <b/>
      <sz val="10"/>
      <name val="Arial"/>
      <family val="2"/>
    </font>
    <font>
      <b/>
      <sz val="9"/>
      <name val="Arial"/>
      <family val="2"/>
    </font>
    <font>
      <b/>
      <i/>
      <sz val="10"/>
      <name val="Arial"/>
      <family val="2"/>
    </font>
    <font>
      <i/>
      <sz val="10"/>
      <name val="Arial"/>
      <family val="2"/>
    </font>
    <font>
      <sz val="8"/>
      <name val="Arial"/>
      <family val="2"/>
    </font>
    <font>
      <sz val="10"/>
      <color indexed="81"/>
      <name val="Tahoma"/>
      <family val="2"/>
    </font>
    <font>
      <sz val="8"/>
      <color indexed="81"/>
      <name val="Tahoma"/>
      <family val="2"/>
    </font>
    <font>
      <sz val="9"/>
      <name val="Arial"/>
      <family val="2"/>
    </font>
    <font>
      <i/>
      <sz val="9"/>
      <name val="Arial"/>
      <family val="2"/>
    </font>
    <font>
      <sz val="12"/>
      <name val="Arial"/>
      <family val="2"/>
    </font>
    <font>
      <b/>
      <u/>
      <sz val="12"/>
      <name val="Arial"/>
      <family val="2"/>
    </font>
    <font>
      <b/>
      <sz val="9"/>
      <color indexed="81"/>
      <name val="Tahoma"/>
      <family val="2"/>
    </font>
    <font>
      <sz val="9"/>
      <color indexed="81"/>
      <name val="Tahoma"/>
      <family val="2"/>
    </font>
    <font>
      <u/>
      <sz val="10"/>
      <color indexed="81"/>
      <name val="Tahoma"/>
      <family val="2"/>
    </font>
    <font>
      <b/>
      <sz val="11"/>
      <name val="Arial"/>
      <family val="2"/>
    </font>
    <font>
      <sz val="11"/>
      <name val="Arial"/>
      <family val="2"/>
    </font>
    <font>
      <b/>
      <sz val="10"/>
      <color indexed="81"/>
      <name val="Tahoma"/>
      <family val="2"/>
    </font>
    <font>
      <b/>
      <i/>
      <sz val="10"/>
      <color indexed="81"/>
      <name val="Tahoma"/>
      <family val="2"/>
    </font>
    <font>
      <sz val="11"/>
      <color theme="1"/>
      <name val="Calibri"/>
      <family val="2"/>
      <scheme val="minor"/>
    </font>
    <font>
      <b/>
      <sz val="9"/>
      <color rgb="FFFF0000"/>
      <name val="Arial"/>
      <family val="2"/>
    </font>
    <font>
      <b/>
      <u/>
      <sz val="14"/>
      <name val="Arial"/>
      <family val="2"/>
    </font>
    <font>
      <sz val="12"/>
      <color rgb="FFC00000"/>
      <name val="Arial"/>
      <family val="2"/>
    </font>
    <font>
      <u/>
      <sz val="12"/>
      <color rgb="FFC00000"/>
      <name val="Arial"/>
      <family val="2"/>
    </font>
    <font>
      <sz val="11"/>
      <color rgb="FFC00000"/>
      <name val="Arial"/>
      <family val="2"/>
    </font>
    <font>
      <sz val="10"/>
      <color rgb="FFC00000"/>
      <name val="Arial"/>
      <family val="2"/>
    </font>
    <font>
      <b/>
      <i/>
      <sz val="10"/>
      <color rgb="FFC00000"/>
      <name val="Arial"/>
      <family val="2"/>
    </font>
    <font>
      <b/>
      <sz val="10"/>
      <color rgb="FFC00000"/>
      <name val="Arial"/>
      <family val="2"/>
    </font>
    <font>
      <b/>
      <sz val="9"/>
      <color rgb="FFC00000"/>
      <name val="Arial"/>
      <family val="2"/>
    </font>
    <font>
      <u/>
      <sz val="10"/>
      <name val="Arial"/>
      <family val="2"/>
    </font>
    <font>
      <b/>
      <sz val="12"/>
      <color rgb="FFC00000"/>
      <name val="Arial"/>
      <family val="2"/>
    </font>
    <font>
      <b/>
      <i/>
      <sz val="9"/>
      <color rgb="FFC00000"/>
      <name val="Arial"/>
      <family val="2"/>
    </font>
    <font>
      <b/>
      <i/>
      <sz val="11"/>
      <color rgb="FFC00000"/>
      <name val="Arial"/>
      <family val="2"/>
    </font>
    <font>
      <b/>
      <i/>
      <sz val="11"/>
      <name val="Arial"/>
      <family val="2"/>
    </font>
  </fonts>
  <fills count="16">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rgb="FFCCECFF"/>
        <bgColor indexed="64"/>
      </patternFill>
    </fill>
    <fill>
      <patternFill patternType="solid">
        <fgColor rgb="FFC5F1C5"/>
        <bgColor indexed="64"/>
      </patternFill>
    </fill>
    <fill>
      <patternFill patternType="solid">
        <fgColor theme="0"/>
        <bgColor indexed="64"/>
      </patternFill>
    </fill>
    <fill>
      <patternFill patternType="solid">
        <fgColor rgb="FFFFFF99"/>
        <bgColor indexed="64"/>
      </patternFill>
    </fill>
    <fill>
      <patternFill patternType="solid">
        <fgColor theme="9" tint="0.59999389629810485"/>
        <bgColor indexed="64"/>
      </patternFill>
    </fill>
    <fill>
      <patternFill patternType="solid">
        <fgColor rgb="FFFFFF99"/>
        <bgColor auto="1"/>
      </patternFill>
    </fill>
    <fill>
      <patternFill patternType="solid">
        <fgColor rgb="FFC5F1C5"/>
        <bgColor auto="1"/>
      </patternFill>
    </fill>
    <fill>
      <patternFill patternType="solid">
        <fgColor theme="7" tint="0.59999389629810485"/>
        <bgColor indexed="64"/>
      </patternFill>
    </fill>
    <fill>
      <patternFill patternType="solid">
        <fgColor rgb="FFC5FFC5"/>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rgb="FFFFFF00"/>
        <bgColor indexed="64"/>
      </patternFill>
    </fill>
  </fills>
  <borders count="39">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5">
    <xf numFmtId="0" fontId="0"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22" fillId="0" borderId="0"/>
  </cellStyleXfs>
  <cellXfs count="464">
    <xf numFmtId="0" fontId="0" fillId="0" borderId="0" xfId="0"/>
    <xf numFmtId="0" fontId="1" fillId="0" borderId="0" xfId="3"/>
    <xf numFmtId="0" fontId="1" fillId="0" borderId="0" xfId="3" applyAlignment="1">
      <alignment horizontal="center"/>
    </xf>
    <xf numFmtId="0" fontId="11" fillId="0" borderId="0" xfId="3" applyFont="1"/>
    <xf numFmtId="0" fontId="1" fillId="0" borderId="0" xfId="0" applyFont="1"/>
    <xf numFmtId="38" fontId="1" fillId="0" borderId="3" xfId="0" applyNumberFormat="1" applyFont="1" applyBorder="1" applyAlignment="1">
      <alignment vertical="center"/>
    </xf>
    <xf numFmtId="38" fontId="4" fillId="0" borderId="4" xfId="0" applyNumberFormat="1" applyFont="1" applyBorder="1" applyAlignment="1">
      <alignment vertical="center"/>
    </xf>
    <xf numFmtId="38" fontId="4" fillId="0" borderId="7" xfId="0" applyNumberFormat="1" applyFont="1" applyBorder="1" applyAlignment="1">
      <alignment vertical="center"/>
    </xf>
    <xf numFmtId="38" fontId="4" fillId="0" borderId="8" xfId="0" applyNumberFormat="1" applyFont="1" applyBorder="1" applyAlignment="1">
      <alignment vertical="center"/>
    </xf>
    <xf numFmtId="38" fontId="1" fillId="0" borderId="10" xfId="0" applyNumberFormat="1" applyFont="1" applyBorder="1" applyAlignment="1">
      <alignment vertical="center"/>
    </xf>
    <xf numFmtId="0" fontId="0" fillId="0" borderId="0" xfId="0" applyAlignment="1">
      <alignment vertical="center"/>
    </xf>
    <xf numFmtId="38" fontId="1" fillId="0" borderId="10" xfId="1" applyNumberFormat="1" applyFont="1" applyFill="1" applyBorder="1" applyAlignment="1" applyProtection="1">
      <alignment vertical="center"/>
    </xf>
    <xf numFmtId="0" fontId="0" fillId="0" borderId="0" xfId="0" applyAlignment="1">
      <alignment horizontal="center" vertical="center"/>
    </xf>
    <xf numFmtId="38" fontId="4" fillId="0" borderId="7" xfId="1" applyNumberFormat="1" applyFont="1" applyFill="1" applyBorder="1" applyAlignment="1" applyProtection="1">
      <alignment vertical="center"/>
    </xf>
    <xf numFmtId="0" fontId="1" fillId="0" borderId="0" xfId="3" applyAlignment="1">
      <alignment shrinkToFit="1"/>
    </xf>
    <xf numFmtId="38" fontId="4" fillId="0" borderId="7" xfId="3" applyNumberFormat="1" applyFont="1" applyBorder="1" applyAlignment="1">
      <alignment vertical="center"/>
    </xf>
    <xf numFmtId="38" fontId="1" fillId="0" borderId="10" xfId="3" applyNumberFormat="1" applyBorder="1" applyAlignment="1">
      <alignment vertical="center"/>
    </xf>
    <xf numFmtId="38" fontId="1" fillId="0" borderId="6" xfId="3" applyNumberFormat="1" applyBorder="1" applyAlignment="1">
      <alignment vertical="center"/>
    </xf>
    <xf numFmtId="40" fontId="1" fillId="0" borderId="6" xfId="3" applyNumberFormat="1" applyBorder="1" applyAlignment="1">
      <alignment vertical="center"/>
    </xf>
    <xf numFmtId="38" fontId="4" fillId="0" borderId="8" xfId="3" applyNumberFormat="1" applyFont="1" applyBorder="1" applyAlignment="1">
      <alignment vertical="center"/>
    </xf>
    <xf numFmtId="38" fontId="1" fillId="0" borderId="3" xfId="3" applyNumberFormat="1" applyBorder="1" applyAlignment="1">
      <alignment vertical="center"/>
    </xf>
    <xf numFmtId="38" fontId="4" fillId="0" borderId="4" xfId="3" applyNumberFormat="1" applyFont="1" applyBorder="1" applyAlignment="1">
      <alignment vertical="center"/>
    </xf>
    <xf numFmtId="38" fontId="1" fillId="0" borderId="2" xfId="3" applyNumberFormat="1" applyBorder="1" applyAlignment="1">
      <alignment vertical="center"/>
    </xf>
    <xf numFmtId="40" fontId="1" fillId="0" borderId="2" xfId="3" applyNumberFormat="1" applyBorder="1" applyAlignment="1">
      <alignment vertical="center"/>
    </xf>
    <xf numFmtId="10" fontId="1" fillId="0" borderId="10" xfId="3" applyNumberFormat="1" applyBorder="1" applyAlignment="1">
      <alignment vertical="center"/>
    </xf>
    <xf numFmtId="38" fontId="4" fillId="0" borderId="8" xfId="3" applyNumberFormat="1" applyFont="1" applyBorder="1" applyAlignment="1">
      <alignment vertical="center" shrinkToFit="1"/>
    </xf>
    <xf numFmtId="0" fontId="11" fillId="0" borderId="0" xfId="3" applyFont="1" applyAlignment="1">
      <alignment horizontal="center"/>
    </xf>
    <xf numFmtId="38" fontId="1" fillId="0" borderId="10" xfId="3" applyNumberFormat="1" applyBorder="1" applyAlignment="1" applyProtection="1">
      <alignment vertical="center"/>
      <protection locked="0"/>
    </xf>
    <xf numFmtId="0" fontId="4" fillId="0" borderId="0" xfId="0" applyFont="1" applyAlignment="1">
      <alignment horizontal="center" vertical="center" wrapText="1"/>
    </xf>
    <xf numFmtId="0" fontId="3" fillId="0" borderId="0" xfId="0" applyFont="1" applyAlignment="1">
      <alignment vertical="center"/>
    </xf>
    <xf numFmtId="38" fontId="1" fillId="7" borderId="10" xfId="3" applyNumberFormat="1" applyFill="1" applyBorder="1" applyAlignment="1" applyProtection="1">
      <alignment vertical="center"/>
      <protection locked="0"/>
    </xf>
    <xf numFmtId="38" fontId="1" fillId="7" borderId="3" xfId="1" applyNumberFormat="1" applyFont="1" applyFill="1" applyBorder="1" applyAlignment="1" applyProtection="1">
      <alignment vertical="center"/>
      <protection locked="0"/>
    </xf>
    <xf numFmtId="14" fontId="11" fillId="7" borderId="22" xfId="0" applyNumberFormat="1" applyFont="1" applyFill="1" applyBorder="1" applyAlignment="1" applyProtection="1">
      <alignment vertical="center" wrapText="1"/>
      <protection locked="0"/>
    </xf>
    <xf numFmtId="14" fontId="11" fillId="5" borderId="22" xfId="0" applyNumberFormat="1" applyFont="1" applyFill="1" applyBorder="1" applyAlignment="1" applyProtection="1">
      <alignment horizontal="center" vertical="center" wrapText="1"/>
      <protection locked="0"/>
    </xf>
    <xf numFmtId="10" fontId="1" fillId="0" borderId="10" xfId="1" applyNumberFormat="1" applyFont="1" applyFill="1" applyBorder="1" applyAlignment="1" applyProtection="1">
      <alignment horizontal="center" vertical="center"/>
    </xf>
    <xf numFmtId="10" fontId="4" fillId="0" borderId="7" xfId="1" applyNumberFormat="1" applyFont="1" applyFill="1" applyBorder="1" applyAlignment="1" applyProtection="1">
      <alignment horizontal="center" vertical="center"/>
    </xf>
    <xf numFmtId="38" fontId="2" fillId="0" borderId="10" xfId="0" applyNumberFormat="1" applyFont="1" applyBorder="1" applyAlignment="1">
      <alignment vertical="center"/>
    </xf>
    <xf numFmtId="0" fontId="2" fillId="0" borderId="6" xfId="0" applyFont="1" applyBorder="1" applyAlignment="1">
      <alignment vertical="center"/>
    </xf>
    <xf numFmtId="6" fontId="4" fillId="0" borderId="0" xfId="0" applyNumberFormat="1" applyFont="1" applyAlignment="1">
      <alignment horizontal="center" vertical="center" wrapText="1"/>
    </xf>
    <xf numFmtId="0" fontId="4" fillId="0" borderId="0" xfId="0" applyFont="1" applyAlignment="1">
      <alignment vertical="center" wrapText="1"/>
    </xf>
    <xf numFmtId="0" fontId="1" fillId="0" borderId="8" xfId="3" applyBorder="1" applyAlignment="1">
      <alignment horizontal="center" vertical="center"/>
    </xf>
    <xf numFmtId="38" fontId="4" fillId="0" borderId="8" xfId="1" applyNumberFormat="1" applyFont="1" applyFill="1" applyBorder="1" applyAlignment="1" applyProtection="1">
      <alignment vertical="center"/>
    </xf>
    <xf numFmtId="0" fontId="4" fillId="0" borderId="8" xfId="3" applyFont="1" applyBorder="1" applyAlignment="1">
      <alignment horizontal="center" vertical="center"/>
    </xf>
    <xf numFmtId="38" fontId="4" fillId="0" borderId="8" xfId="1" applyNumberFormat="1" applyFont="1" applyBorder="1" applyAlignment="1" applyProtection="1">
      <alignment vertical="center"/>
    </xf>
    <xf numFmtId="38" fontId="4" fillId="0" borderId="8" xfId="1" quotePrefix="1" applyNumberFormat="1" applyFont="1" applyBorder="1" applyAlignment="1" applyProtection="1">
      <alignment horizontal="right" vertical="center"/>
    </xf>
    <xf numFmtId="38" fontId="4" fillId="0" borderId="8" xfId="1" quotePrefix="1" applyNumberFormat="1" applyFont="1" applyFill="1" applyBorder="1" applyAlignment="1" applyProtection="1">
      <alignment horizontal="right" vertical="center"/>
    </xf>
    <xf numFmtId="10" fontId="4" fillId="0" borderId="8" xfId="1" applyNumberFormat="1" applyFont="1" applyFill="1" applyBorder="1" applyAlignment="1" applyProtection="1">
      <alignment horizontal="center" vertical="center"/>
    </xf>
    <xf numFmtId="0" fontId="1" fillId="0" borderId="8" xfId="3" applyBorder="1" applyAlignment="1">
      <alignment horizontal="center" vertical="center" shrinkToFit="1"/>
    </xf>
    <xf numFmtId="0" fontId="4" fillId="0" borderId="8" xfId="3" applyFont="1" applyBorder="1" applyAlignment="1">
      <alignment horizontal="center" vertical="center" shrinkToFit="1"/>
    </xf>
    <xf numFmtId="6" fontId="4" fillId="0" borderId="0" xfId="0" applyNumberFormat="1" applyFont="1" applyAlignment="1">
      <alignment vertical="center" wrapText="1"/>
    </xf>
    <xf numFmtId="0" fontId="4" fillId="0" borderId="8" xfId="0" applyFont="1" applyBorder="1" applyAlignment="1">
      <alignment vertical="center" wrapText="1"/>
    </xf>
    <xf numFmtId="6" fontId="1" fillId="7" borderId="8" xfId="0" applyNumberFormat="1" applyFont="1" applyFill="1" applyBorder="1" applyAlignment="1" applyProtection="1">
      <alignment vertical="center" wrapText="1"/>
      <protection locked="0"/>
    </xf>
    <xf numFmtId="6" fontId="4" fillId="0" borderId="8" xfId="0" applyNumberFormat="1" applyFont="1" applyBorder="1" applyAlignment="1">
      <alignment vertical="center" wrapText="1"/>
    </xf>
    <xf numFmtId="0" fontId="0" fillId="0" borderId="8" xfId="0" applyBorder="1" applyAlignment="1">
      <alignment horizontal="center" vertical="center"/>
    </xf>
    <xf numFmtId="0" fontId="1" fillId="0" borderId="6" xfId="3" applyBorder="1" applyAlignment="1">
      <alignment horizontal="center" vertical="center"/>
    </xf>
    <xf numFmtId="38" fontId="1" fillId="0" borderId="6" xfId="1" applyNumberFormat="1" applyFont="1" applyFill="1" applyBorder="1" applyAlignment="1" applyProtection="1">
      <alignment vertical="center"/>
    </xf>
    <xf numFmtId="0" fontId="1" fillId="0" borderId="7" xfId="3" applyBorder="1" applyAlignment="1">
      <alignment horizontal="center" vertical="center"/>
    </xf>
    <xf numFmtId="0" fontId="4" fillId="0" borderId="7" xfId="3" applyFont="1" applyBorder="1" applyAlignment="1">
      <alignment horizontal="center" vertical="center"/>
    </xf>
    <xf numFmtId="38" fontId="4" fillId="0" borderId="7" xfId="1" applyNumberFormat="1" applyFont="1" applyBorder="1" applyAlignment="1" applyProtection="1">
      <alignment vertical="center"/>
    </xf>
    <xf numFmtId="10" fontId="1" fillId="0" borderId="7" xfId="1" applyNumberFormat="1" applyFont="1" applyFill="1" applyBorder="1" applyAlignment="1" applyProtection="1">
      <alignment horizontal="center" vertical="center"/>
    </xf>
    <xf numFmtId="0" fontId="1" fillId="0" borderId="10" xfId="3" applyBorder="1" applyAlignment="1">
      <alignment horizontal="center" vertical="center"/>
    </xf>
    <xf numFmtId="0" fontId="1" fillId="0" borderId="10" xfId="3" applyBorder="1" applyAlignment="1">
      <alignment horizontal="left" vertical="center"/>
    </xf>
    <xf numFmtId="38" fontId="1" fillId="0" borderId="10" xfId="1" applyNumberFormat="1" applyFont="1" applyBorder="1" applyAlignment="1" applyProtection="1">
      <alignment vertical="center"/>
    </xf>
    <xf numFmtId="38" fontId="1" fillId="7" borderId="10" xfId="1" applyNumberFormat="1" applyFont="1" applyFill="1" applyBorder="1" applyAlignment="1" applyProtection="1">
      <alignment vertical="center"/>
      <protection locked="0"/>
    </xf>
    <xf numFmtId="38" fontId="1" fillId="0" borderId="10" xfId="1" applyNumberFormat="1" applyFont="1" applyFill="1" applyBorder="1" applyAlignment="1" applyProtection="1">
      <alignment vertical="center"/>
      <protection locked="0"/>
    </xf>
    <xf numFmtId="40" fontId="1" fillId="0" borderId="6" xfId="1" applyNumberFormat="1" applyFont="1" applyFill="1" applyBorder="1" applyAlignment="1" applyProtection="1">
      <alignment vertical="center"/>
    </xf>
    <xf numFmtId="10" fontId="1" fillId="7" borderId="10" xfId="1" applyNumberFormat="1" applyFont="1" applyFill="1" applyBorder="1" applyAlignment="1" applyProtection="1">
      <alignment vertical="center"/>
      <protection locked="0"/>
    </xf>
    <xf numFmtId="38" fontId="1" fillId="6" borderId="10" xfId="1" applyNumberFormat="1" applyFont="1" applyFill="1" applyBorder="1" applyAlignment="1" applyProtection="1">
      <alignment vertical="center"/>
    </xf>
    <xf numFmtId="38" fontId="1" fillId="7" borderId="10" xfId="0" applyNumberFormat="1" applyFont="1" applyFill="1" applyBorder="1" applyAlignment="1" applyProtection="1">
      <alignment vertical="center"/>
      <protection locked="0"/>
    </xf>
    <xf numFmtId="38" fontId="1" fillId="0" borderId="6" xfId="0" applyNumberFormat="1" applyFont="1" applyBorder="1" applyAlignment="1">
      <alignment vertical="center"/>
    </xf>
    <xf numFmtId="38" fontId="1" fillId="0" borderId="6" xfId="1" applyNumberFormat="1" applyFont="1" applyBorder="1" applyAlignment="1" applyProtection="1">
      <alignment vertical="center"/>
    </xf>
    <xf numFmtId="0" fontId="1" fillId="0" borderId="6" xfId="3" quotePrefix="1" applyBorder="1" applyAlignment="1">
      <alignment horizontal="center" vertical="center"/>
    </xf>
    <xf numFmtId="0" fontId="1" fillId="0" borderId="7" xfId="3" quotePrefix="1" applyBorder="1" applyAlignment="1">
      <alignment horizontal="center" vertical="center"/>
    </xf>
    <xf numFmtId="38" fontId="4" fillId="0" borderId="7" xfId="1" applyNumberFormat="1" applyFont="1" applyFill="1" applyBorder="1" applyAlignment="1" applyProtection="1">
      <alignment horizontal="right" vertical="center"/>
    </xf>
    <xf numFmtId="0" fontId="1" fillId="0" borderId="10" xfId="3" quotePrefix="1" applyBorder="1" applyAlignment="1">
      <alignment horizontal="center" vertical="center"/>
    </xf>
    <xf numFmtId="0" fontId="12" fillId="0" borderId="10" xfId="3" applyFont="1" applyBorder="1" applyAlignment="1">
      <alignment horizontal="left" vertical="center"/>
    </xf>
    <xf numFmtId="38" fontId="1" fillId="0" borderId="6" xfId="1" applyNumberFormat="1" applyFont="1" applyFill="1" applyBorder="1" applyAlignment="1" applyProtection="1">
      <alignment horizontal="right" vertical="center"/>
    </xf>
    <xf numFmtId="10" fontId="1" fillId="0" borderId="6" xfId="1" applyNumberFormat="1" applyFont="1" applyFill="1" applyBorder="1" applyAlignment="1" applyProtection="1">
      <alignment horizontal="center" vertical="center"/>
    </xf>
    <xf numFmtId="0" fontId="5" fillId="5" borderId="8" xfId="0" applyFont="1" applyFill="1" applyBorder="1" applyAlignment="1">
      <alignment horizontal="center" vertical="center"/>
    </xf>
    <xf numFmtId="38" fontId="4" fillId="0" borderId="10" xfId="1" applyNumberFormat="1" applyFont="1" applyFill="1" applyBorder="1" applyAlignment="1" applyProtection="1">
      <alignment vertical="center"/>
    </xf>
    <xf numFmtId="0" fontId="2" fillId="0" borderId="0" xfId="0" applyFont="1"/>
    <xf numFmtId="0" fontId="2" fillId="0" borderId="0" xfId="0" applyFont="1" applyAlignment="1">
      <alignment horizontal="center" vertical="center"/>
    </xf>
    <xf numFmtId="0" fontId="0" fillId="0" borderId="0" xfId="0" applyAlignment="1">
      <alignment horizontal="left"/>
    </xf>
    <xf numFmtId="3" fontId="19" fillId="7" borderId="7" xfId="0" applyNumberFormat="1" applyFont="1" applyFill="1" applyBorder="1" applyAlignment="1" applyProtection="1">
      <alignment horizontal="center" vertical="center"/>
      <protection locked="0"/>
    </xf>
    <xf numFmtId="0" fontId="11" fillId="10" borderId="10" xfId="3" applyFont="1" applyFill="1" applyBorder="1" applyAlignment="1" applyProtection="1">
      <alignment horizontal="left" vertical="center" wrapText="1"/>
      <protection locked="0"/>
    </xf>
    <xf numFmtId="0" fontId="11" fillId="10" borderId="8" xfId="3" applyFont="1" applyFill="1" applyBorder="1" applyAlignment="1" applyProtection="1">
      <alignment horizontal="left" vertical="center" wrapText="1"/>
      <protection locked="0"/>
    </xf>
    <xf numFmtId="0" fontId="23" fillId="10" borderId="10" xfId="0" applyFont="1" applyFill="1" applyBorder="1" applyAlignment="1" applyProtection="1">
      <alignment horizontal="left" vertical="center" wrapText="1"/>
      <protection locked="0"/>
    </xf>
    <xf numFmtId="0" fontId="11" fillId="10" borderId="10" xfId="0" applyFont="1" applyFill="1" applyBorder="1" applyAlignment="1" applyProtection="1">
      <alignment horizontal="left" vertical="center" wrapText="1"/>
      <protection locked="0"/>
    </xf>
    <xf numFmtId="0" fontId="11" fillId="10" borderId="8" xfId="0" applyFont="1" applyFill="1" applyBorder="1" applyAlignment="1" applyProtection="1">
      <alignment horizontal="left" vertical="center" wrapText="1"/>
      <protection locked="0"/>
    </xf>
    <xf numFmtId="0" fontId="11" fillId="10" borderId="10" xfId="3" applyFont="1" applyFill="1" applyBorder="1" applyAlignment="1" applyProtection="1">
      <alignment horizontal="left" vertical="center"/>
      <protection locked="0"/>
    </xf>
    <xf numFmtId="0" fontId="11" fillId="10" borderId="8" xfId="0" applyFont="1" applyFill="1" applyBorder="1" applyAlignment="1" applyProtection="1">
      <alignment horizontal="left" vertical="center"/>
      <protection locked="0"/>
    </xf>
    <xf numFmtId="0" fontId="8" fillId="9" borderId="8" xfId="3" applyFont="1" applyFill="1" applyBorder="1" applyAlignment="1" applyProtection="1">
      <alignment horizontal="left" vertical="center"/>
      <protection locked="0"/>
    </xf>
    <xf numFmtId="38" fontId="1" fillId="0" borderId="2" xfId="1" applyNumberFormat="1" applyFont="1" applyFill="1" applyBorder="1" applyAlignment="1" applyProtection="1">
      <alignment vertical="center"/>
    </xf>
    <xf numFmtId="38" fontId="1" fillId="0" borderId="3" xfId="1" applyNumberFormat="1" applyFont="1" applyFill="1" applyBorder="1" applyAlignment="1" applyProtection="1">
      <alignment vertical="center"/>
    </xf>
    <xf numFmtId="38" fontId="4" fillId="0" borderId="4" xfId="1" applyNumberFormat="1" applyFont="1" applyBorder="1" applyAlignment="1" applyProtection="1">
      <alignment vertical="center"/>
    </xf>
    <xf numFmtId="10" fontId="1" fillId="0" borderId="2" xfId="1" quotePrefix="1" applyNumberFormat="1" applyFont="1" applyFill="1" applyBorder="1" applyAlignment="1" applyProtection="1">
      <alignment horizontal="right" vertical="center"/>
    </xf>
    <xf numFmtId="10" fontId="1" fillId="7" borderId="3" xfId="1" applyNumberFormat="1" applyFont="1" applyFill="1" applyBorder="1" applyAlignment="1" applyProtection="1">
      <alignment vertical="center"/>
      <protection locked="0"/>
    </xf>
    <xf numFmtId="38" fontId="1" fillId="6" borderId="3" xfId="1" applyNumberFormat="1" applyFont="1" applyFill="1" applyBorder="1" applyAlignment="1" applyProtection="1">
      <alignment vertical="center"/>
    </xf>
    <xf numFmtId="38" fontId="4" fillId="0" borderId="12" xfId="1" quotePrefix="1" applyNumberFormat="1" applyFont="1" applyBorder="1" applyAlignment="1" applyProtection="1">
      <alignment horizontal="right" vertical="center"/>
    </xf>
    <xf numFmtId="38" fontId="4" fillId="0" borderId="12" xfId="1" applyNumberFormat="1" applyFont="1" applyFill="1" applyBorder="1" applyAlignment="1" applyProtection="1">
      <alignment vertical="center"/>
    </xf>
    <xf numFmtId="38" fontId="4" fillId="0" borderId="4" xfId="1" applyNumberFormat="1" applyFont="1" applyFill="1" applyBorder="1" applyAlignment="1" applyProtection="1">
      <alignment vertical="center"/>
    </xf>
    <xf numFmtId="38" fontId="1" fillId="0" borderId="2" xfId="1" applyNumberFormat="1" applyFont="1" applyBorder="1" applyAlignment="1" applyProtection="1">
      <alignment vertical="center"/>
    </xf>
    <xf numFmtId="38" fontId="4" fillId="0" borderId="12" xfId="0" applyNumberFormat="1" applyFont="1" applyBorder="1" applyAlignment="1">
      <alignment vertical="center"/>
    </xf>
    <xf numFmtId="38" fontId="4" fillId="0" borderId="12" xfId="1" applyNumberFormat="1" applyFont="1" applyBorder="1" applyAlignment="1" applyProtection="1">
      <alignment vertical="center"/>
    </xf>
    <xf numFmtId="38" fontId="4" fillId="0" borderId="4" xfId="1" applyNumberFormat="1" applyFont="1" applyFill="1" applyBorder="1" applyAlignment="1" applyProtection="1">
      <alignment horizontal="right" vertical="center"/>
    </xf>
    <xf numFmtId="38" fontId="1" fillId="0" borderId="2" xfId="1" applyNumberFormat="1" applyFont="1" applyFill="1" applyBorder="1" applyAlignment="1" applyProtection="1">
      <alignment horizontal="right" vertical="center"/>
    </xf>
    <xf numFmtId="38" fontId="1" fillId="0" borderId="2" xfId="0" applyNumberFormat="1" applyFont="1" applyBorder="1" applyAlignment="1">
      <alignment vertical="center"/>
    </xf>
    <xf numFmtId="38" fontId="1" fillId="7" borderId="3" xfId="0" applyNumberFormat="1" applyFont="1" applyFill="1" applyBorder="1" applyAlignment="1" applyProtection="1">
      <alignment vertical="center"/>
      <protection locked="0"/>
    </xf>
    <xf numFmtId="38" fontId="4" fillId="7" borderId="12" xfId="1" applyNumberFormat="1" applyFont="1" applyFill="1" applyBorder="1" applyAlignment="1" applyProtection="1">
      <alignment vertical="center"/>
      <protection locked="0"/>
    </xf>
    <xf numFmtId="0" fontId="11" fillId="9" borderId="3" xfId="3" applyFont="1" applyFill="1" applyBorder="1" applyAlignment="1" applyProtection="1">
      <alignment horizontal="left" vertical="center" wrapText="1"/>
      <protection locked="0"/>
    </xf>
    <xf numFmtId="0" fontId="11" fillId="9" borderId="12" xfId="3" applyFont="1" applyFill="1" applyBorder="1" applyAlignment="1" applyProtection="1">
      <alignment horizontal="left" vertical="center" wrapText="1"/>
      <protection locked="0"/>
    </xf>
    <xf numFmtId="38" fontId="4" fillId="0" borderId="12" xfId="3" applyNumberFormat="1" applyFont="1" applyBorder="1" applyAlignment="1">
      <alignment vertical="center"/>
    </xf>
    <xf numFmtId="0" fontId="1" fillId="0" borderId="1" xfId="0" applyFont="1" applyBorder="1"/>
    <xf numFmtId="0" fontId="4" fillId="0" borderId="8" xfId="3" applyFont="1" applyBorder="1" applyAlignment="1">
      <alignment horizontal="center"/>
    </xf>
    <xf numFmtId="0" fontId="4" fillId="0" borderId="12" xfId="3" applyFont="1" applyBorder="1" applyAlignment="1">
      <alignment horizontal="center" wrapText="1"/>
    </xf>
    <xf numFmtId="0" fontId="5" fillId="0" borderId="12" xfId="3" applyFont="1" applyBorder="1" applyAlignment="1">
      <alignment horizontal="center" wrapText="1"/>
    </xf>
    <xf numFmtId="38" fontId="4" fillId="0" borderId="4" xfId="1" applyNumberFormat="1" applyFont="1" applyFill="1" applyBorder="1" applyAlignment="1" applyProtection="1">
      <alignment horizontal="left" vertical="center" wrapText="1"/>
    </xf>
    <xf numFmtId="38" fontId="4" fillId="0" borderId="7" xfId="1" applyNumberFormat="1" applyFont="1" applyFill="1" applyBorder="1" applyAlignment="1" applyProtection="1">
      <alignment horizontal="left" vertical="center" wrapText="1"/>
    </xf>
    <xf numFmtId="0" fontId="11" fillId="0" borderId="6" xfId="0" applyFont="1" applyBorder="1" applyAlignment="1">
      <alignment horizontal="left" vertical="center"/>
    </xf>
    <xf numFmtId="0" fontId="1" fillId="0" borderId="10" xfId="3" applyBorder="1"/>
    <xf numFmtId="0" fontId="11" fillId="0" borderId="7" xfId="3" applyFont="1" applyBorder="1" applyAlignment="1">
      <alignment horizontal="left" vertical="center" wrapText="1"/>
    </xf>
    <xf numFmtId="0" fontId="5" fillId="0" borderId="8" xfId="3" applyFont="1" applyBorder="1" applyAlignment="1">
      <alignment horizontal="center" wrapText="1"/>
    </xf>
    <xf numFmtId="0" fontId="4" fillId="0" borderId="6" xfId="3" applyFont="1" applyBorder="1" applyAlignment="1">
      <alignment horizontal="center" vertical="center"/>
    </xf>
    <xf numFmtId="167" fontId="1" fillId="0" borderId="10" xfId="3" applyNumberFormat="1" applyBorder="1" applyAlignment="1">
      <alignment horizontal="center" vertical="center"/>
    </xf>
    <xf numFmtId="6" fontId="1" fillId="0" borderId="0" xfId="0" applyNumberFormat="1" applyFont="1" applyAlignment="1">
      <alignment horizontal="center" vertical="center" wrapText="1"/>
    </xf>
    <xf numFmtId="0" fontId="4" fillId="0" borderId="0" xfId="0" applyFont="1" applyAlignment="1">
      <alignment wrapText="1"/>
    </xf>
    <xf numFmtId="0" fontId="5" fillId="0" borderId="8" xfId="3" applyFont="1" applyBorder="1" applyAlignment="1">
      <alignment horizontal="center" vertical="center" wrapText="1"/>
    </xf>
    <xf numFmtId="3" fontId="5" fillId="0" borderId="8" xfId="3" applyNumberFormat="1" applyFont="1" applyBorder="1" applyAlignment="1">
      <alignment horizontal="center" wrapText="1"/>
    </xf>
    <xf numFmtId="38" fontId="1" fillId="0" borderId="8" xfId="3" applyNumberFormat="1" applyBorder="1" applyAlignment="1">
      <alignment vertical="center"/>
    </xf>
    <xf numFmtId="0" fontId="11" fillId="5" borderId="8" xfId="3" applyFont="1" applyFill="1" applyBorder="1" applyAlignment="1" applyProtection="1">
      <alignment horizontal="left" vertical="center"/>
      <protection locked="0"/>
    </xf>
    <xf numFmtId="0" fontId="5" fillId="0" borderId="8" xfId="3" applyFont="1" applyBorder="1" applyAlignment="1">
      <alignment vertical="center" textRotation="90"/>
    </xf>
    <xf numFmtId="0" fontId="8" fillId="7" borderId="8" xfId="3" applyFont="1" applyFill="1" applyBorder="1" applyAlignment="1" applyProtection="1">
      <alignment horizontal="left" vertical="center"/>
      <protection locked="0"/>
    </xf>
    <xf numFmtId="0" fontId="5" fillId="0" borderId="8" xfId="3" applyFont="1" applyBorder="1" applyAlignment="1">
      <alignment horizontal="center"/>
    </xf>
    <xf numFmtId="0" fontId="5" fillId="0" borderId="13" xfId="3" applyFont="1" applyBorder="1" applyAlignment="1">
      <alignment vertical="center" textRotation="90"/>
    </xf>
    <xf numFmtId="0" fontId="4" fillId="0" borderId="0" xfId="0" applyFont="1"/>
    <xf numFmtId="0" fontId="11" fillId="9" borderId="8" xfId="3" applyFont="1" applyFill="1" applyBorder="1" applyAlignment="1" applyProtection="1">
      <alignment horizontal="left" vertical="center"/>
      <protection locked="0"/>
    </xf>
    <xf numFmtId="10" fontId="1" fillId="0" borderId="3" xfId="3" applyNumberFormat="1" applyBorder="1" applyAlignment="1">
      <alignment vertical="center"/>
    </xf>
    <xf numFmtId="3" fontId="1" fillId="0" borderId="10" xfId="3" applyNumberFormat="1" applyBorder="1" applyAlignment="1">
      <alignment vertical="center"/>
    </xf>
    <xf numFmtId="38" fontId="1" fillId="0" borderId="12" xfId="3" applyNumberFormat="1" applyBorder="1" applyAlignment="1">
      <alignment vertical="center"/>
    </xf>
    <xf numFmtId="38" fontId="4" fillId="0" borderId="12" xfId="3" applyNumberFormat="1" applyFont="1" applyBorder="1" applyAlignment="1">
      <alignment vertical="center" shrinkToFit="1"/>
    </xf>
    <xf numFmtId="38" fontId="1" fillId="0" borderId="10" xfId="3" applyNumberFormat="1" applyBorder="1" applyAlignment="1">
      <alignment vertical="center" shrinkToFit="1"/>
    </xf>
    <xf numFmtId="0" fontId="5" fillId="7" borderId="8" xfId="3" applyFont="1" applyFill="1" applyBorder="1" applyAlignment="1">
      <alignment horizontal="center" vertical="center" wrapText="1"/>
    </xf>
    <xf numFmtId="3" fontId="5" fillId="5" borderId="8" xfId="3" applyNumberFormat="1" applyFont="1" applyFill="1" applyBorder="1" applyAlignment="1">
      <alignment horizontal="center" wrapText="1"/>
    </xf>
    <xf numFmtId="0" fontId="4" fillId="0" borderId="9" xfId="3" applyFont="1" applyBorder="1" applyAlignment="1">
      <alignment wrapText="1"/>
    </xf>
    <xf numFmtId="0" fontId="4" fillId="0" borderId="8" xfId="3" applyFont="1" applyBorder="1" applyAlignment="1">
      <alignment horizontal="center" wrapText="1"/>
    </xf>
    <xf numFmtId="0" fontId="4" fillId="0" borderId="14" xfId="3" applyFont="1" applyBorder="1" applyAlignment="1">
      <alignment horizontal="center" vertical="center"/>
    </xf>
    <xf numFmtId="0" fontId="1" fillId="0" borderId="5" xfId="3" applyBorder="1" applyAlignment="1">
      <alignment horizontal="center" vertical="center"/>
    </xf>
    <xf numFmtId="0" fontId="1" fillId="0" borderId="9" xfId="3" applyBorder="1" applyAlignment="1">
      <alignment horizontal="center" vertical="center"/>
    </xf>
    <xf numFmtId="0" fontId="4" fillId="0" borderId="13" xfId="3" applyFont="1" applyBorder="1" applyAlignment="1">
      <alignment horizontal="center" vertical="center"/>
    </xf>
    <xf numFmtId="0" fontId="1" fillId="0" borderId="9" xfId="3" quotePrefix="1" applyBorder="1" applyAlignment="1">
      <alignment horizontal="center" vertical="center"/>
    </xf>
    <xf numFmtId="0" fontId="4" fillId="0" borderId="5" xfId="3" applyFont="1" applyBorder="1" applyAlignment="1">
      <alignment horizontal="center" vertical="center"/>
    </xf>
    <xf numFmtId="167" fontId="1" fillId="0" borderId="9" xfId="3" applyNumberFormat="1" applyBorder="1" applyAlignment="1">
      <alignment horizontal="center" vertical="center"/>
    </xf>
    <xf numFmtId="38" fontId="1" fillId="0" borderId="0" xfId="3" applyNumberFormat="1" applyAlignment="1">
      <alignment vertical="center"/>
    </xf>
    <xf numFmtId="38" fontId="4" fillId="0" borderId="1" xfId="3" applyNumberFormat="1" applyFont="1" applyBorder="1" applyAlignment="1">
      <alignment vertical="center"/>
    </xf>
    <xf numFmtId="38" fontId="1" fillId="0" borderId="11" xfId="3" applyNumberFormat="1" applyBorder="1" applyAlignment="1">
      <alignment vertical="center"/>
    </xf>
    <xf numFmtId="40" fontId="1" fillId="0" borderId="11" xfId="3" applyNumberFormat="1" applyBorder="1" applyAlignment="1">
      <alignment vertical="center"/>
    </xf>
    <xf numFmtId="9" fontId="1" fillId="0" borderId="6" xfId="3" applyNumberFormat="1" applyBorder="1" applyAlignment="1">
      <alignment horizontal="center" vertical="center"/>
    </xf>
    <xf numFmtId="9" fontId="1" fillId="0" borderId="10" xfId="3" applyNumberFormat="1" applyBorder="1" applyAlignment="1">
      <alignment horizontal="center" vertical="center"/>
    </xf>
    <xf numFmtId="9" fontId="4" fillId="0" borderId="10" xfId="3" applyNumberFormat="1" applyFont="1" applyBorder="1" applyAlignment="1">
      <alignment horizontal="center" vertical="center"/>
    </xf>
    <xf numFmtId="9" fontId="4" fillId="0" borderId="7" xfId="3" applyNumberFormat="1" applyFont="1" applyBorder="1" applyAlignment="1">
      <alignment horizontal="center" vertical="center"/>
    </xf>
    <xf numFmtId="0" fontId="4" fillId="0" borderId="10" xfId="3" applyFont="1" applyBorder="1" applyAlignment="1">
      <alignment vertical="center" textRotation="90"/>
    </xf>
    <xf numFmtId="38" fontId="4" fillId="0" borderId="15" xfId="3" applyNumberFormat="1" applyFont="1" applyBorder="1" applyAlignment="1">
      <alignment vertical="center"/>
    </xf>
    <xf numFmtId="0" fontId="5" fillId="7" borderId="8" xfId="3" applyFont="1" applyFill="1" applyBorder="1" applyAlignment="1">
      <alignment horizontal="center" vertical="center"/>
    </xf>
    <xf numFmtId="0" fontId="5" fillId="0" borderId="12" xfId="3" applyFont="1" applyBorder="1" applyAlignment="1">
      <alignment horizontal="center" vertical="center"/>
    </xf>
    <xf numFmtId="0" fontId="5" fillId="0" borderId="8" xfId="3" applyFont="1" applyBorder="1" applyAlignment="1">
      <alignment horizontal="center" vertical="center"/>
    </xf>
    <xf numFmtId="0" fontId="5" fillId="12" borderId="8" xfId="3" applyFont="1" applyFill="1" applyBorder="1" applyAlignment="1">
      <alignment horizontal="center" vertical="center"/>
    </xf>
    <xf numFmtId="0" fontId="5" fillId="0" borderId="6" xfId="3" applyFont="1" applyBorder="1" applyAlignment="1">
      <alignment horizontal="center" vertical="center" textRotation="90"/>
    </xf>
    <xf numFmtId="38" fontId="5" fillId="5" borderId="8" xfId="1" applyNumberFormat="1" applyFont="1" applyFill="1" applyBorder="1" applyAlignment="1" applyProtection="1">
      <alignment horizontal="center" vertical="center"/>
      <protection locked="0"/>
    </xf>
    <xf numFmtId="38" fontId="4" fillId="0" borderId="8" xfId="3" applyNumberFormat="1" applyFont="1" applyBorder="1" applyAlignment="1" applyProtection="1">
      <alignment vertical="center"/>
      <protection locked="0"/>
    </xf>
    <xf numFmtId="0" fontId="19" fillId="0" borderId="7" xfId="0" applyFont="1" applyBorder="1" applyAlignment="1">
      <alignment horizontal="center" vertical="center"/>
    </xf>
    <xf numFmtId="0" fontId="19" fillId="0" borderId="7" xfId="0" applyFont="1" applyBorder="1" applyAlignment="1">
      <alignment vertical="center"/>
    </xf>
    <xf numFmtId="10" fontId="19" fillId="0" borderId="8" xfId="0" applyNumberFormat="1" applyFont="1" applyBorder="1" applyAlignment="1">
      <alignment horizontal="center" vertical="center"/>
    </xf>
    <xf numFmtId="0" fontId="18" fillId="0" borderId="0" xfId="0" applyFont="1" applyAlignment="1">
      <alignment vertical="center"/>
    </xf>
    <xf numFmtId="0" fontId="4" fillId="0" borderId="0" xfId="0" applyFont="1" applyAlignment="1">
      <alignment horizontal="center" vertical="center"/>
    </xf>
    <xf numFmtId="0" fontId="30" fillId="0" borderId="0" xfId="0" applyFont="1" applyAlignment="1">
      <alignment horizontal="center" vertical="center"/>
    </xf>
    <xf numFmtId="0" fontId="18" fillId="0" borderId="9" xfId="0" applyFont="1" applyBorder="1" applyAlignment="1">
      <alignment horizontal="left" vertical="center" indent="1"/>
    </xf>
    <xf numFmtId="0" fontId="18" fillId="0" borderId="20" xfId="0" applyFont="1" applyBorder="1" applyAlignment="1">
      <alignment vertical="center"/>
    </xf>
    <xf numFmtId="0" fontId="3" fillId="0" borderId="0" xfId="0" applyFont="1" applyAlignment="1">
      <alignment horizontal="left" vertical="center"/>
    </xf>
    <xf numFmtId="0" fontId="3" fillId="0" borderId="0" xfId="0" applyFont="1"/>
    <xf numFmtId="0" fontId="18" fillId="0" borderId="0" xfId="0" applyFont="1" applyAlignment="1">
      <alignment horizontal="left" indent="1"/>
    </xf>
    <xf numFmtId="0" fontId="0" fillId="0" borderId="21" xfId="0" applyBorder="1" applyAlignment="1">
      <alignment vertical="center"/>
    </xf>
    <xf numFmtId="0" fontId="4" fillId="0" borderId="28" xfId="0" applyFont="1" applyBorder="1" applyAlignment="1">
      <alignment horizontal="center" vertical="top"/>
    </xf>
    <xf numFmtId="0" fontId="4" fillId="0" borderId="25" xfId="0" applyFont="1" applyBorder="1" applyAlignment="1">
      <alignment horizontal="center" vertical="top"/>
    </xf>
    <xf numFmtId="0" fontId="18" fillId="3" borderId="0" xfId="0" applyFont="1" applyFill="1" applyAlignment="1">
      <alignment horizontal="left" vertical="center" indent="1"/>
    </xf>
    <xf numFmtId="0" fontId="18" fillId="3" borderId="0" xfId="0" applyFont="1" applyFill="1" applyAlignment="1">
      <alignment vertical="center"/>
    </xf>
    <xf numFmtId="0" fontId="18" fillId="3" borderId="20" xfId="0" applyFont="1" applyFill="1" applyBorder="1" applyAlignment="1">
      <alignment vertical="center"/>
    </xf>
    <xf numFmtId="0" fontId="18" fillId="3" borderId="0" xfId="0" applyFont="1" applyFill="1" applyAlignment="1">
      <alignment horizontal="left" indent="1"/>
    </xf>
    <xf numFmtId="0" fontId="4" fillId="0" borderId="20" xfId="0" applyFont="1" applyBorder="1" applyAlignment="1">
      <alignment horizontal="center" vertical="top"/>
    </xf>
    <xf numFmtId="0" fontId="0" fillId="0" borderId="23" xfId="0" applyBorder="1" applyAlignment="1">
      <alignment vertical="center"/>
    </xf>
    <xf numFmtId="0" fontId="0" fillId="0" borderId="24" xfId="0" applyBorder="1" applyAlignment="1">
      <alignment vertical="center"/>
    </xf>
    <xf numFmtId="0" fontId="4" fillId="0" borderId="12" xfId="3" applyFont="1" applyBorder="1" applyAlignment="1">
      <alignment horizontal="center"/>
    </xf>
    <xf numFmtId="0" fontId="5" fillId="7" borderId="8" xfId="0" applyFont="1" applyFill="1" applyBorder="1" applyAlignment="1">
      <alignment horizontal="center" vertical="center"/>
    </xf>
    <xf numFmtId="0" fontId="5" fillId="7" borderId="4" xfId="0" applyFont="1" applyFill="1" applyBorder="1" applyAlignment="1">
      <alignment horizontal="center" vertical="center"/>
    </xf>
    <xf numFmtId="0" fontId="5" fillId="7" borderId="7" xfId="0" applyFont="1" applyFill="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7" borderId="12" xfId="0" applyFont="1" applyFill="1" applyBorder="1" applyAlignment="1">
      <alignment horizontal="center" vertical="center"/>
    </xf>
    <xf numFmtId="0" fontId="5" fillId="0" borderId="7" xfId="3" applyFont="1" applyBorder="1" applyAlignment="1">
      <alignment vertical="center" textRotation="90"/>
    </xf>
    <xf numFmtId="0" fontId="5" fillId="0" borderId="7" xfId="3" applyFont="1" applyBorder="1" applyAlignment="1">
      <alignment horizontal="center" wrapText="1"/>
    </xf>
    <xf numFmtId="0" fontId="5" fillId="0" borderId="8" xfId="0" applyFont="1" applyBorder="1" applyAlignment="1">
      <alignment horizontal="center" wrapText="1"/>
    </xf>
    <xf numFmtId="0" fontId="5" fillId="11" borderId="12" xfId="0" applyFont="1" applyFill="1" applyBorder="1" applyAlignment="1">
      <alignment horizontal="center" wrapText="1"/>
    </xf>
    <xf numFmtId="0" fontId="5" fillId="11" borderId="8" xfId="0" applyFont="1" applyFill="1" applyBorder="1" applyAlignment="1">
      <alignment horizontal="center" wrapText="1"/>
    </xf>
    <xf numFmtId="0" fontId="5" fillId="8" borderId="8" xfId="0" applyFont="1" applyFill="1" applyBorder="1" applyAlignment="1">
      <alignment horizontal="center" wrapText="1"/>
    </xf>
    <xf numFmtId="0" fontId="5" fillId="0" borderId="12" xfId="0" applyFont="1" applyBorder="1" applyAlignment="1">
      <alignment horizontal="center" wrapText="1"/>
    </xf>
    <xf numFmtId="0" fontId="1" fillId="0" borderId="2" xfId="3" applyBorder="1"/>
    <xf numFmtId="38" fontId="1" fillId="0" borderId="10" xfId="0" applyNumberFormat="1" applyFont="1" applyBorder="1"/>
    <xf numFmtId="38" fontId="4" fillId="0" borderId="7" xfId="0" applyNumberFormat="1" applyFont="1" applyBorder="1"/>
    <xf numFmtId="10" fontId="1" fillId="0" borderId="6" xfId="0" applyNumberFormat="1" applyFont="1" applyBorder="1" applyAlignment="1">
      <alignment vertical="center"/>
    </xf>
    <xf numFmtId="10" fontId="1" fillId="0" borderId="2" xfId="0" applyNumberFormat="1" applyFont="1" applyBorder="1" applyAlignment="1">
      <alignment vertical="center"/>
    </xf>
    <xf numFmtId="0" fontId="11" fillId="0" borderId="2" xfId="0" applyFont="1" applyBorder="1" applyAlignment="1">
      <alignment horizontal="left" vertical="center"/>
    </xf>
    <xf numFmtId="10" fontId="1" fillId="0" borderId="3" xfId="1" applyNumberFormat="1" applyFont="1" applyFill="1" applyBorder="1" applyAlignment="1" applyProtection="1">
      <alignment vertical="center"/>
    </xf>
    <xf numFmtId="10" fontId="1" fillId="0" borderId="10" xfId="1" applyNumberFormat="1" applyFont="1" applyFill="1" applyBorder="1" applyAlignment="1" applyProtection="1">
      <alignment vertical="center"/>
    </xf>
    <xf numFmtId="38" fontId="1" fillId="0" borderId="7" xfId="0" applyNumberFormat="1" applyFont="1" applyBorder="1"/>
    <xf numFmtId="38" fontId="4" fillId="0" borderId="8" xfId="0" applyNumberFormat="1" applyFont="1" applyBorder="1"/>
    <xf numFmtId="0" fontId="11" fillId="0" borderId="12" xfId="3" applyFont="1" applyBorder="1" applyAlignment="1">
      <alignment horizontal="left" vertical="center"/>
    </xf>
    <xf numFmtId="0" fontId="5" fillId="0" borderId="8" xfId="0" applyFont="1" applyBorder="1" applyAlignment="1">
      <alignment textRotation="90"/>
    </xf>
    <xf numFmtId="0" fontId="4" fillId="0" borderId="8" xfId="0" applyFont="1" applyBorder="1" applyAlignment="1">
      <alignment horizontal="center" wrapText="1"/>
    </xf>
    <xf numFmtId="0" fontId="11" fillId="10" borderId="8" xfId="3" applyFont="1" applyFill="1" applyBorder="1" applyAlignment="1" applyProtection="1">
      <alignment horizontal="left" vertical="center"/>
      <protection locked="0"/>
    </xf>
    <xf numFmtId="0" fontId="5" fillId="0" borderId="0" xfId="3" applyFont="1" applyAlignment="1">
      <alignment horizontal="center" vertical="center" textRotation="90"/>
    </xf>
    <xf numFmtId="0" fontId="5" fillId="0" borderId="0" xfId="3" applyFont="1" applyAlignment="1">
      <alignment horizontal="center" wrapText="1"/>
    </xf>
    <xf numFmtId="164" fontId="5" fillId="7" borderId="4" xfId="0" applyNumberFormat="1" applyFont="1" applyFill="1" applyBorder="1" applyAlignment="1">
      <alignment horizontal="center" vertical="center"/>
    </xf>
    <xf numFmtId="164" fontId="5" fillId="0" borderId="7" xfId="0" applyNumberFormat="1" applyFont="1" applyBorder="1" applyAlignment="1">
      <alignment horizontal="center" vertical="center"/>
    </xf>
    <xf numFmtId="0" fontId="5" fillId="0" borderId="8" xfId="3" applyFont="1" applyBorder="1" applyAlignment="1">
      <alignment horizontal="center" vertical="center" textRotation="90"/>
    </xf>
    <xf numFmtId="0" fontId="4" fillId="0" borderId="12" xfId="0" applyFont="1" applyBorder="1" applyAlignment="1">
      <alignment horizontal="center" wrapText="1"/>
    </xf>
    <xf numFmtId="0" fontId="2" fillId="0" borderId="2" xfId="0" applyFont="1" applyBorder="1" applyAlignment="1">
      <alignment vertical="center"/>
    </xf>
    <xf numFmtId="0" fontId="1" fillId="0" borderId="2" xfId="0" applyFont="1" applyBorder="1" applyAlignment="1">
      <alignment vertical="center"/>
    </xf>
    <xf numFmtId="0" fontId="1" fillId="0" borderId="6" xfId="0" applyFont="1" applyBorder="1" applyAlignment="1">
      <alignment vertical="center"/>
    </xf>
    <xf numFmtId="0" fontId="4" fillId="0" borderId="10" xfId="3" applyFont="1" applyBorder="1" applyAlignment="1">
      <alignment horizontal="center" vertical="center"/>
    </xf>
    <xf numFmtId="38" fontId="4" fillId="0" borderId="3" xfId="3" applyNumberFormat="1" applyFont="1" applyBorder="1" applyAlignment="1">
      <alignment vertical="center" shrinkToFit="1"/>
    </xf>
    <xf numFmtId="38" fontId="4" fillId="0" borderId="10" xfId="3" applyNumberFormat="1" applyFont="1" applyBorder="1" applyAlignment="1">
      <alignment vertical="center" shrinkToFit="1"/>
    </xf>
    <xf numFmtId="0" fontId="11" fillId="0" borderId="10" xfId="3" applyFont="1" applyBorder="1" applyAlignment="1">
      <alignment horizontal="left" vertical="center"/>
    </xf>
    <xf numFmtId="0" fontId="11" fillId="0" borderId="8" xfId="3" applyFont="1" applyBorder="1" applyAlignment="1">
      <alignment horizontal="left" vertical="center"/>
    </xf>
    <xf numFmtId="0" fontId="1" fillId="0" borderId="5" xfId="3" applyBorder="1" applyAlignment="1">
      <alignment horizontal="center"/>
    </xf>
    <xf numFmtId="0" fontId="1" fillId="0" borderId="11" xfId="3" applyBorder="1"/>
    <xf numFmtId="0" fontId="11" fillId="0" borderId="11" xfId="3" applyFont="1" applyBorder="1"/>
    <xf numFmtId="0" fontId="1" fillId="0" borderId="8" xfId="3" applyBorder="1" applyAlignment="1">
      <alignment horizontal="center"/>
    </xf>
    <xf numFmtId="0" fontId="4" fillId="0" borderId="8" xfId="0" applyFont="1" applyBorder="1" applyAlignment="1">
      <alignment textRotation="90"/>
    </xf>
    <xf numFmtId="0" fontId="4" fillId="0" borderId="8" xfId="0" applyFont="1" applyBorder="1" applyAlignment="1">
      <alignment wrapText="1"/>
    </xf>
    <xf numFmtId="0" fontId="0" fillId="6" borderId="0" xfId="0" applyFill="1" applyAlignment="1">
      <alignment vertical="center"/>
    </xf>
    <xf numFmtId="0" fontId="0" fillId="6" borderId="0" xfId="0" applyFill="1" applyAlignment="1" applyProtection="1">
      <alignment vertical="center"/>
      <protection locked="0"/>
    </xf>
    <xf numFmtId="0" fontId="0" fillId="6" borderId="0" xfId="0" applyFill="1" applyAlignment="1">
      <alignment horizontal="left" indent="2"/>
    </xf>
    <xf numFmtId="0" fontId="0" fillId="6" borderId="0" xfId="0" applyFill="1" applyAlignment="1" applyProtection="1">
      <alignment horizontal="left" indent="4"/>
      <protection locked="0"/>
    </xf>
    <xf numFmtId="0" fontId="0" fillId="6" borderId="0" xfId="0" applyFill="1" applyAlignment="1">
      <alignment horizontal="left" indent="4"/>
    </xf>
    <xf numFmtId="0" fontId="28" fillId="6" borderId="0" xfId="0" applyFont="1" applyFill="1" applyAlignment="1" applyProtection="1">
      <alignment vertical="center"/>
      <protection locked="0"/>
    </xf>
    <xf numFmtId="0" fontId="1" fillId="6" borderId="0" xfId="0" applyFont="1" applyFill="1" applyAlignment="1">
      <alignment horizontal="left" vertical="top" wrapText="1" indent="5"/>
    </xf>
    <xf numFmtId="14" fontId="29" fillId="4" borderId="8" xfId="0" applyNumberFormat="1" applyFont="1" applyFill="1" applyBorder="1" applyAlignment="1">
      <alignment horizontal="center" vertical="center" wrapText="1"/>
    </xf>
    <xf numFmtId="0" fontId="0" fillId="6" borderId="0" xfId="0" applyFill="1" applyProtection="1">
      <protection hidden="1"/>
    </xf>
    <xf numFmtId="3" fontId="19" fillId="9" borderId="7" xfId="0" applyNumberFormat="1" applyFont="1" applyFill="1" applyBorder="1" applyAlignment="1" applyProtection="1">
      <alignment horizontal="center" vertical="center"/>
      <protection locked="0"/>
    </xf>
    <xf numFmtId="3" fontId="19" fillId="7" borderId="32" xfId="0" applyNumberFormat="1" applyFont="1" applyFill="1" applyBorder="1" applyAlignment="1" applyProtection="1">
      <alignment horizontal="center" vertical="center"/>
      <protection locked="0"/>
    </xf>
    <xf numFmtId="10" fontId="19" fillId="7" borderId="8" xfId="0" applyNumberFormat="1" applyFont="1" applyFill="1" applyBorder="1" applyAlignment="1" applyProtection="1">
      <alignment horizontal="center" vertical="center"/>
      <protection locked="0"/>
    </xf>
    <xf numFmtId="165" fontId="19" fillId="7" borderId="7" xfId="0" applyNumberFormat="1" applyFont="1" applyFill="1" applyBorder="1" applyAlignment="1" applyProtection="1">
      <alignment horizontal="center" vertical="center"/>
      <protection locked="0"/>
    </xf>
    <xf numFmtId="0" fontId="3" fillId="4" borderId="12" xfId="0" applyFont="1" applyFill="1" applyBorder="1" applyAlignment="1">
      <alignment vertical="center"/>
    </xf>
    <xf numFmtId="0" fontId="2" fillId="4" borderId="0" xfId="0" applyFont="1" applyFill="1"/>
    <xf numFmtId="0" fontId="3" fillId="4" borderId="8" xfId="0" applyFont="1" applyFill="1" applyBorder="1" applyAlignment="1">
      <alignment vertical="center"/>
    </xf>
    <xf numFmtId="0" fontId="5" fillId="4" borderId="8" xfId="0" applyFont="1" applyFill="1" applyBorder="1" applyAlignment="1">
      <alignment horizontal="right" vertical="center"/>
    </xf>
    <xf numFmtId="10" fontId="11" fillId="4" borderId="8" xfId="1" applyNumberFormat="1" applyFont="1" applyFill="1" applyBorder="1" applyAlignment="1" applyProtection="1">
      <alignment horizontal="center" vertical="center"/>
    </xf>
    <xf numFmtId="0" fontId="5" fillId="4" borderId="8" xfId="3" applyFont="1" applyFill="1" applyBorder="1" applyAlignment="1">
      <alignment horizontal="right" vertical="center"/>
    </xf>
    <xf numFmtId="0" fontId="5" fillId="4" borderId="8" xfId="0" applyFont="1" applyFill="1" applyBorder="1" applyAlignment="1">
      <alignment vertical="center"/>
    </xf>
    <xf numFmtId="0" fontId="2" fillId="4" borderId="8" xfId="0" applyFont="1" applyFill="1" applyBorder="1"/>
    <xf numFmtId="14" fontId="11" fillId="4" borderId="8" xfId="0" applyNumberFormat="1" applyFont="1" applyFill="1" applyBorder="1" applyAlignment="1">
      <alignment horizontal="center" vertical="center"/>
    </xf>
    <xf numFmtId="0" fontId="5" fillId="14" borderId="8" xfId="0" applyFont="1" applyFill="1" applyBorder="1" applyAlignment="1">
      <alignment horizontal="center" wrapText="1"/>
    </xf>
    <xf numFmtId="0" fontId="5" fillId="14" borderId="12" xfId="0" applyFont="1" applyFill="1" applyBorder="1" applyAlignment="1">
      <alignment horizontal="center" wrapText="1"/>
    </xf>
    <xf numFmtId="38" fontId="4" fillId="5" borderId="7" xfId="1" applyNumberFormat="1" applyFont="1" applyFill="1" applyBorder="1" applyAlignment="1" applyProtection="1">
      <alignment horizontal="center" vertical="center"/>
      <protection locked="0"/>
    </xf>
    <xf numFmtId="6" fontId="1" fillId="0" borderId="6" xfId="1" applyNumberFormat="1" applyFont="1" applyFill="1" applyBorder="1" applyAlignment="1" applyProtection="1">
      <alignment vertical="center"/>
    </xf>
    <xf numFmtId="6" fontId="3" fillId="4" borderId="12" xfId="0" applyNumberFormat="1" applyFont="1" applyFill="1" applyBorder="1" applyAlignment="1">
      <alignment vertical="center"/>
    </xf>
    <xf numFmtId="6" fontId="2" fillId="0" borderId="0" xfId="0" applyNumberFormat="1" applyFont="1"/>
    <xf numFmtId="6" fontId="5" fillId="5" borderId="8" xfId="0" applyNumberFormat="1" applyFont="1" applyFill="1" applyBorder="1" applyAlignment="1">
      <alignment horizontal="center" vertical="center"/>
    </xf>
    <xf numFmtId="6" fontId="4" fillId="0" borderId="8" xfId="0" applyNumberFormat="1" applyFont="1" applyBorder="1" applyAlignment="1">
      <alignment horizontal="center" wrapText="1"/>
    </xf>
    <xf numFmtId="6" fontId="1" fillId="0" borderId="6" xfId="0" applyNumberFormat="1" applyFont="1" applyBorder="1" applyAlignment="1">
      <alignment vertical="center"/>
    </xf>
    <xf numFmtId="6" fontId="1" fillId="0" borderId="10" xfId="3" applyNumberFormat="1" applyBorder="1" applyAlignment="1">
      <alignment horizontal="center" vertical="center" wrapText="1"/>
    </xf>
    <xf numFmtId="6" fontId="0" fillId="0" borderId="0" xfId="0" applyNumberFormat="1"/>
    <xf numFmtId="14" fontId="11" fillId="7" borderId="22" xfId="0" applyNumberFormat="1" applyFont="1" applyFill="1" applyBorder="1" applyAlignment="1" applyProtection="1">
      <alignment horizontal="center" wrapText="1"/>
      <protection locked="0"/>
    </xf>
    <xf numFmtId="14" fontId="19" fillId="7" borderId="7" xfId="0" applyNumberFormat="1" applyFont="1" applyFill="1" applyBorder="1" applyAlignment="1" applyProtection="1">
      <alignment horizontal="left" vertical="center"/>
      <protection locked="0"/>
    </xf>
    <xf numFmtId="14" fontId="19" fillId="7" borderId="8" xfId="0" applyNumberFormat="1" applyFont="1" applyFill="1" applyBorder="1" applyAlignment="1" applyProtection="1">
      <alignment horizontal="left" vertical="center"/>
      <protection locked="0"/>
    </xf>
    <xf numFmtId="0" fontId="18" fillId="0" borderId="35" xfId="0" applyFont="1" applyBorder="1" applyAlignment="1">
      <alignment horizontal="right" vertical="center"/>
    </xf>
    <xf numFmtId="49" fontId="19" fillId="7" borderId="35" xfId="0" applyNumberFormat="1" applyFont="1" applyFill="1" applyBorder="1" applyAlignment="1" applyProtection="1">
      <alignment horizontal="center" vertical="center"/>
      <protection locked="0"/>
    </xf>
    <xf numFmtId="49" fontId="19" fillId="7" borderId="35" xfId="0" applyNumberFormat="1" applyFont="1" applyFill="1" applyBorder="1" applyAlignment="1" applyProtection="1">
      <alignment vertical="center"/>
      <protection locked="0"/>
    </xf>
    <xf numFmtId="49" fontId="19" fillId="7" borderId="38" xfId="0" applyNumberFormat="1" applyFont="1" applyFill="1" applyBorder="1" applyAlignment="1" applyProtection="1">
      <alignment horizontal="center" vertical="center"/>
      <protection locked="0"/>
    </xf>
    <xf numFmtId="0" fontId="30" fillId="0" borderId="8" xfId="0" applyFont="1" applyBorder="1" applyAlignment="1">
      <alignment horizontal="center" vertical="center"/>
    </xf>
    <xf numFmtId="165" fontId="31" fillId="0" borderId="8" xfId="0" applyNumberFormat="1" applyFont="1" applyBorder="1" applyAlignment="1">
      <alignment horizontal="center" vertical="center"/>
    </xf>
    <xf numFmtId="0" fontId="1" fillId="0" borderId="6" xfId="3" applyBorder="1"/>
    <xf numFmtId="0" fontId="0" fillId="0" borderId="8" xfId="0" applyBorder="1"/>
    <xf numFmtId="3" fontId="1" fillId="0" borderId="0" xfId="3" applyNumberFormat="1"/>
    <xf numFmtId="0" fontId="11" fillId="0" borderId="7" xfId="3" applyFont="1" applyBorder="1" applyAlignment="1">
      <alignment horizontal="left" vertical="center"/>
    </xf>
    <xf numFmtId="0" fontId="11" fillId="0" borderId="10" xfId="0" applyFont="1" applyBorder="1" applyAlignment="1">
      <alignment horizontal="left" vertical="center"/>
    </xf>
    <xf numFmtId="0" fontId="1" fillId="0" borderId="2" xfId="3" applyBorder="1" applyAlignment="1">
      <alignment horizontal="center" vertical="center" wrapText="1" shrinkToFit="1"/>
    </xf>
    <xf numFmtId="0" fontId="1" fillId="0" borderId="3" xfId="3" applyBorder="1" applyAlignment="1">
      <alignment horizontal="left" vertical="center" wrapText="1" shrinkToFit="1"/>
    </xf>
    <xf numFmtId="0" fontId="11" fillId="0" borderId="4" xfId="3" applyFont="1" applyBorder="1" applyAlignment="1">
      <alignment horizontal="left" vertical="center"/>
    </xf>
    <xf numFmtId="0" fontId="1" fillId="0" borderId="2" xfId="3" applyBorder="1" applyAlignment="1">
      <alignment vertical="top" wrapText="1" shrinkToFit="1"/>
    </xf>
    <xf numFmtId="6" fontId="5" fillId="0" borderId="8" xfId="0" applyNumberFormat="1" applyFont="1" applyBorder="1" applyAlignment="1">
      <alignment vertical="center" wrapText="1"/>
    </xf>
    <xf numFmtId="0" fontId="4" fillId="0" borderId="7" xfId="0" applyFont="1" applyBorder="1" applyAlignment="1">
      <alignment vertical="center" wrapText="1"/>
    </xf>
    <xf numFmtId="0" fontId="19" fillId="7" borderId="8" xfId="0" applyFont="1" applyFill="1" applyBorder="1" applyAlignment="1" applyProtection="1">
      <alignment horizontal="center" vertical="center"/>
      <protection locked="0"/>
    </xf>
    <xf numFmtId="0" fontId="11" fillId="9" borderId="4" xfId="3" applyFont="1" applyFill="1" applyBorder="1" applyAlignment="1" applyProtection="1">
      <alignment horizontal="left" vertical="center" wrapText="1"/>
      <protection locked="0"/>
    </xf>
    <xf numFmtId="0" fontId="11" fillId="10" borderId="7" xfId="3" applyFont="1" applyFill="1" applyBorder="1" applyAlignment="1" applyProtection="1">
      <alignment horizontal="left" vertical="center" wrapText="1"/>
      <protection locked="0"/>
    </xf>
    <xf numFmtId="0" fontId="19" fillId="0" borderId="0" xfId="0" applyFont="1" applyAlignment="1" applyProtection="1">
      <alignment vertical="center"/>
      <protection locked="0"/>
    </xf>
    <xf numFmtId="0" fontId="13" fillId="0" borderId="21" xfId="0" applyFont="1" applyBorder="1" applyAlignment="1">
      <alignment horizontal="left" vertical="top" wrapText="1" indent="1"/>
    </xf>
    <xf numFmtId="0" fontId="0" fillId="0" borderId="0" xfId="0" applyAlignment="1">
      <alignment horizontal="left" indent="1"/>
    </xf>
    <xf numFmtId="0" fontId="0" fillId="0" borderId="20" xfId="0" applyBorder="1" applyAlignment="1">
      <alignment horizontal="left" indent="1"/>
    </xf>
    <xf numFmtId="0" fontId="13" fillId="0" borderId="23" xfId="0" applyFont="1" applyBorder="1" applyAlignment="1">
      <alignment horizontal="left" vertical="top" wrapText="1" indent="1"/>
    </xf>
    <xf numFmtId="0" fontId="0" fillId="0" borderId="24" xfId="0" applyBorder="1" applyAlignment="1">
      <alignment horizontal="left" indent="1"/>
    </xf>
    <xf numFmtId="0" fontId="0" fillId="0" borderId="25" xfId="0" applyBorder="1" applyAlignment="1">
      <alignment horizontal="left" indent="1"/>
    </xf>
    <xf numFmtId="0" fontId="3" fillId="5" borderId="23" xfId="0" applyFont="1" applyFill="1" applyBorder="1" applyAlignment="1">
      <alignment horizontal="left" vertical="top" wrapText="1" indent="1"/>
    </xf>
    <xf numFmtId="0" fontId="3" fillId="5" borderId="24" xfId="0" applyFont="1" applyFill="1" applyBorder="1" applyAlignment="1">
      <alignment horizontal="left" vertical="top" wrapText="1" indent="1"/>
    </xf>
    <xf numFmtId="0" fontId="3" fillId="5" borderId="25" xfId="0" applyFont="1" applyFill="1" applyBorder="1" applyAlignment="1">
      <alignment horizontal="left" vertical="top" wrapText="1" indent="1"/>
    </xf>
    <xf numFmtId="0" fontId="3" fillId="15" borderId="21" xfId="0" applyFont="1" applyFill="1" applyBorder="1" applyAlignment="1">
      <alignment vertical="top" wrapText="1"/>
    </xf>
    <xf numFmtId="0" fontId="4" fillId="15" borderId="0" xfId="0" applyFont="1" applyFill="1"/>
    <xf numFmtId="0" fontId="4" fillId="15" borderId="20" xfId="0" applyFont="1" applyFill="1" applyBorder="1"/>
    <xf numFmtId="0" fontId="13" fillId="2" borderId="23" xfId="0" applyFont="1" applyFill="1" applyBorder="1" applyAlignment="1">
      <alignment horizontal="left" vertical="top" wrapText="1" indent="1"/>
    </xf>
    <xf numFmtId="0" fontId="0" fillId="0" borderId="24" xfId="0" applyBorder="1" applyAlignment="1">
      <alignment horizontal="left" vertical="top" wrapText="1" indent="1"/>
    </xf>
    <xf numFmtId="0" fontId="0" fillId="0" borderId="25" xfId="0" applyBorder="1" applyAlignment="1">
      <alignment horizontal="left" vertical="top" wrapText="1" indent="1"/>
    </xf>
    <xf numFmtId="0" fontId="24" fillId="0" borderId="30" xfId="0" applyFont="1" applyBorder="1" applyAlignment="1">
      <alignment horizontal="left" vertical="center"/>
    </xf>
    <xf numFmtId="0" fontId="24" fillId="0" borderId="29" xfId="0" applyFont="1" applyBorder="1" applyAlignment="1">
      <alignment horizontal="left" vertical="center"/>
    </xf>
    <xf numFmtId="0" fontId="24" fillId="0" borderId="31" xfId="0" applyFont="1" applyBorder="1" applyAlignment="1">
      <alignment horizontal="left" vertical="center"/>
    </xf>
    <xf numFmtId="0" fontId="24" fillId="0" borderId="30" xfId="0" applyFont="1" applyBorder="1" applyAlignment="1">
      <alignment horizontal="left"/>
    </xf>
    <xf numFmtId="0" fontId="32" fillId="0" borderId="29" xfId="0" applyFont="1" applyBorder="1" applyAlignment="1">
      <alignment horizontal="left"/>
    </xf>
    <xf numFmtId="0" fontId="32" fillId="0" borderId="31" xfId="0" applyFont="1" applyBorder="1" applyAlignment="1">
      <alignment horizontal="left"/>
    </xf>
    <xf numFmtId="0" fontId="24" fillId="0" borderId="30" xfId="0" applyFont="1" applyBorder="1"/>
    <xf numFmtId="0" fontId="24" fillId="0" borderId="29" xfId="0" applyFont="1" applyBorder="1"/>
    <xf numFmtId="0" fontId="24" fillId="0" borderId="31" xfId="0" applyFont="1" applyBorder="1"/>
    <xf numFmtId="0" fontId="24" fillId="0" borderId="30" xfId="0" applyFont="1" applyBorder="1" applyAlignment="1">
      <alignment horizontal="left" wrapText="1"/>
    </xf>
    <xf numFmtId="0" fontId="24" fillId="0" borderId="29" xfId="0" applyFont="1" applyBorder="1" applyAlignment="1">
      <alignment horizontal="left" wrapText="1"/>
    </xf>
    <xf numFmtId="0" fontId="24" fillId="0" borderId="31" xfId="0" applyFont="1" applyBorder="1" applyAlignment="1">
      <alignment horizontal="left" wrapText="1"/>
    </xf>
    <xf numFmtId="0" fontId="1" fillId="0" borderId="24" xfId="0" applyFont="1" applyBorder="1" applyAlignment="1">
      <alignment horizontal="left" indent="1"/>
    </xf>
    <xf numFmtId="0" fontId="1" fillId="0" borderId="25" xfId="0" applyFont="1" applyBorder="1" applyAlignment="1">
      <alignment horizontal="left" indent="1"/>
    </xf>
    <xf numFmtId="0" fontId="1" fillId="0" borderId="0" xfId="0" applyFont="1" applyAlignment="1">
      <alignment horizontal="left" indent="1"/>
    </xf>
    <xf numFmtId="0" fontId="1" fillId="0" borderId="20" xfId="0" applyFont="1" applyBorder="1" applyAlignment="1">
      <alignment horizontal="left" inden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13" borderId="21" xfId="0" applyFont="1" applyFill="1" applyBorder="1" applyAlignment="1">
      <alignment horizontal="left" vertical="center" wrapText="1"/>
    </xf>
    <xf numFmtId="0" fontId="0" fillId="13" borderId="0" xfId="0" applyFill="1" applyAlignment="1">
      <alignment horizontal="left" vertical="center"/>
    </xf>
    <xf numFmtId="0" fontId="0" fillId="13" borderId="20" xfId="0" applyFill="1" applyBorder="1" applyAlignment="1">
      <alignment horizontal="left" vertical="center"/>
    </xf>
    <xf numFmtId="0" fontId="33" fillId="0" borderId="21" xfId="0" applyFont="1" applyBorder="1" applyAlignment="1">
      <alignment horizontal="left" vertical="top" wrapText="1" indent="1"/>
    </xf>
    <xf numFmtId="0" fontId="30" fillId="0" borderId="0" xfId="0" applyFont="1" applyAlignment="1">
      <alignment horizontal="left" indent="1"/>
    </xf>
    <xf numFmtId="0" fontId="30" fillId="0" borderId="20" xfId="0" applyFont="1" applyBorder="1" applyAlignment="1">
      <alignment horizontal="left" indent="1"/>
    </xf>
    <xf numFmtId="0" fontId="3" fillId="7" borderId="21" xfId="0" applyFont="1" applyFill="1" applyBorder="1" applyAlignment="1">
      <alignment horizontal="left" vertical="center" wrapText="1"/>
    </xf>
    <xf numFmtId="0" fontId="4" fillId="7" borderId="0" xfId="0" applyFont="1" applyFill="1" applyAlignment="1">
      <alignment horizontal="left" vertical="center"/>
    </xf>
    <xf numFmtId="0" fontId="4" fillId="7" borderId="20" xfId="0" applyFont="1" applyFill="1" applyBorder="1" applyAlignment="1">
      <alignment horizontal="left" vertical="center"/>
    </xf>
    <xf numFmtId="0" fontId="13" fillId="0" borderId="21" xfId="0" quotePrefix="1" applyFont="1" applyBorder="1" applyAlignment="1">
      <alignment horizontal="left" vertical="top" wrapText="1" indent="1"/>
    </xf>
    <xf numFmtId="0" fontId="4" fillId="0" borderId="0" xfId="0" applyFont="1" applyAlignment="1">
      <alignment horizontal="left" indent="1"/>
    </xf>
    <xf numFmtId="0" fontId="4" fillId="0" borderId="20" xfId="0" applyFont="1" applyBorder="1" applyAlignment="1">
      <alignment horizontal="left" indent="1"/>
    </xf>
    <xf numFmtId="0" fontId="18" fillId="0" borderId="36" xfId="0" applyFont="1" applyBorder="1" applyAlignment="1">
      <alignment horizontal="right" vertical="center"/>
    </xf>
    <xf numFmtId="0" fontId="18" fillId="0" borderId="24" xfId="0" applyFont="1" applyBorder="1" applyAlignment="1">
      <alignment horizontal="right" vertical="center"/>
    </xf>
    <xf numFmtId="0" fontId="18" fillId="0" borderId="37" xfId="0" applyFont="1" applyBorder="1" applyAlignment="1">
      <alignment horizontal="right" vertical="center"/>
    </xf>
    <xf numFmtId="49" fontId="19" fillId="7" borderId="7" xfId="0" applyNumberFormat="1" applyFont="1" applyFill="1" applyBorder="1" applyAlignment="1" applyProtection="1">
      <alignment horizontal="left" vertical="center"/>
      <protection locked="0"/>
    </xf>
    <xf numFmtId="0" fontId="18" fillId="0" borderId="7" xfId="0" applyFont="1" applyBorder="1" applyAlignment="1">
      <alignment horizontal="left" vertical="center"/>
    </xf>
    <xf numFmtId="49" fontId="19" fillId="7" borderId="8" xfId="0" applyNumberFormat="1" applyFont="1" applyFill="1" applyBorder="1" applyAlignment="1" applyProtection="1">
      <alignment horizontal="left" vertical="center"/>
      <protection locked="0"/>
    </xf>
    <xf numFmtId="0" fontId="18" fillId="0" borderId="8" xfId="0" applyFont="1"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8" fillId="0" borderId="13" xfId="0" applyFont="1" applyBorder="1" applyAlignment="1">
      <alignment horizontal="right" vertical="center"/>
    </xf>
    <xf numFmtId="0" fontId="18" fillId="0" borderId="33" xfId="0" applyFont="1" applyBorder="1" applyAlignment="1">
      <alignment horizontal="right" vertical="center"/>
    </xf>
    <xf numFmtId="0" fontId="18" fillId="0" borderId="34" xfId="0" applyFont="1" applyBorder="1" applyAlignment="1">
      <alignment horizontal="right" vertical="center"/>
    </xf>
    <xf numFmtId="0" fontId="18" fillId="0" borderId="9" xfId="0" applyFont="1" applyBorder="1" applyAlignment="1">
      <alignment horizontal="right" vertical="center"/>
    </xf>
    <xf numFmtId="0" fontId="18" fillId="0" borderId="0" xfId="0" applyFont="1" applyAlignment="1">
      <alignment horizontal="right" vertical="center"/>
    </xf>
    <xf numFmtId="0" fontId="18" fillId="0" borderId="3" xfId="0" applyFont="1" applyBorder="1" applyAlignment="1">
      <alignment horizontal="right" vertical="center"/>
    </xf>
    <xf numFmtId="0" fontId="18" fillId="0" borderId="14" xfId="0" applyFont="1" applyBorder="1" applyAlignment="1">
      <alignment horizontal="right" vertical="center"/>
    </xf>
    <xf numFmtId="0" fontId="18" fillId="0" borderId="15" xfId="0" applyFont="1" applyBorder="1" applyAlignment="1">
      <alignment horizontal="right" vertical="center"/>
    </xf>
    <xf numFmtId="0" fontId="18" fillId="0" borderId="12" xfId="0" applyFont="1" applyBorder="1" applyAlignment="1">
      <alignment horizontal="right" vertical="center"/>
    </xf>
    <xf numFmtId="0" fontId="4" fillId="0" borderId="24" xfId="0" applyFont="1" applyBorder="1" applyAlignment="1">
      <alignment horizontal="center" vertical="top"/>
    </xf>
    <xf numFmtId="0" fontId="4" fillId="0" borderId="26" xfId="0" applyFont="1" applyBorder="1" applyAlignment="1">
      <alignment horizontal="center" vertical="top"/>
    </xf>
    <xf numFmtId="49" fontId="11" fillId="7" borderId="14" xfId="0" applyNumberFormat="1" applyFont="1" applyFill="1" applyBorder="1" applyAlignment="1" applyProtection="1">
      <alignment horizontal="center" vertical="center" wrapText="1"/>
      <protection locked="0"/>
    </xf>
    <xf numFmtId="49" fontId="11" fillId="7" borderId="15" xfId="0" applyNumberFormat="1" applyFont="1" applyFill="1" applyBorder="1" applyAlignment="1" applyProtection="1">
      <alignment horizontal="center" vertical="center" wrapText="1"/>
      <protection locked="0"/>
    </xf>
    <xf numFmtId="49" fontId="11" fillId="7" borderId="12" xfId="0" applyNumberFormat="1" applyFont="1" applyFill="1" applyBorder="1" applyAlignment="1" applyProtection="1">
      <alignment horizontal="center" vertical="center" wrapText="1"/>
      <protection locked="0"/>
    </xf>
    <xf numFmtId="0" fontId="3" fillId="2" borderId="30" xfId="0" applyFont="1" applyFill="1" applyBorder="1" applyAlignment="1">
      <alignment vertical="center" wrapText="1"/>
    </xf>
    <xf numFmtId="0" fontId="3" fillId="2" borderId="29" xfId="0" applyFont="1" applyFill="1" applyBorder="1" applyAlignment="1">
      <alignment vertical="center" wrapText="1"/>
    </xf>
    <xf numFmtId="0" fontId="3" fillId="2" borderId="31" xfId="0" applyFont="1" applyFill="1" applyBorder="1" applyAlignment="1">
      <alignment vertical="center" wrapText="1"/>
    </xf>
    <xf numFmtId="0" fontId="0" fillId="0" borderId="21" xfId="0" applyBorder="1" applyAlignment="1">
      <alignment vertical="center"/>
    </xf>
    <xf numFmtId="0" fontId="0" fillId="0" borderId="0" xfId="0" applyAlignment="1">
      <alignment vertical="center"/>
    </xf>
    <xf numFmtId="0" fontId="0" fillId="0" borderId="20" xfId="0" applyBorder="1" applyAlignment="1">
      <alignment vertical="center"/>
    </xf>
    <xf numFmtId="0" fontId="0" fillId="5" borderId="16" xfId="0" applyFill="1" applyBorder="1" applyAlignment="1" applyProtection="1">
      <alignment horizontal="center" vertical="center"/>
      <protection locked="0"/>
    </xf>
    <xf numFmtId="0" fontId="0" fillId="5" borderId="12" xfId="0" applyFill="1" applyBorder="1" applyAlignment="1" applyProtection="1">
      <alignment horizontal="center" vertical="center"/>
      <protection locked="0"/>
    </xf>
    <xf numFmtId="0" fontId="18" fillId="2" borderId="9" xfId="0" applyFont="1" applyFill="1" applyBorder="1" applyAlignment="1">
      <alignment horizontal="left" vertical="center" wrapText="1" indent="1"/>
    </xf>
    <xf numFmtId="0" fontId="18" fillId="2" borderId="0" xfId="0" applyFont="1" applyFill="1" applyAlignment="1">
      <alignment horizontal="left" vertical="center" wrapText="1" indent="1"/>
    </xf>
    <xf numFmtId="0" fontId="18" fillId="2" borderId="20" xfId="0" applyFont="1" applyFill="1" applyBorder="1" applyAlignment="1">
      <alignment horizontal="left" vertical="center" wrapText="1" indent="1"/>
    </xf>
    <xf numFmtId="49" fontId="11" fillId="5" borderId="8" xfId="0" applyNumberFormat="1" applyFont="1" applyFill="1" applyBorder="1" applyAlignment="1" applyProtection="1">
      <alignment horizontal="center" vertical="center"/>
      <protection locked="0"/>
    </xf>
    <xf numFmtId="49" fontId="11" fillId="5" borderId="14" xfId="0" applyNumberFormat="1" applyFont="1" applyFill="1" applyBorder="1" applyAlignment="1" applyProtection="1">
      <alignment horizontal="center" vertical="center" shrinkToFit="1"/>
      <protection locked="0"/>
    </xf>
    <xf numFmtId="49" fontId="11" fillId="5" borderId="15" xfId="0" applyNumberFormat="1" applyFont="1" applyFill="1" applyBorder="1" applyAlignment="1" applyProtection="1">
      <alignment horizontal="center" vertical="center" shrinkToFit="1"/>
      <protection locked="0"/>
    </xf>
    <xf numFmtId="49" fontId="11" fillId="5" borderId="12" xfId="0" applyNumberFormat="1" applyFont="1" applyFill="1" applyBorder="1" applyAlignment="1" applyProtection="1">
      <alignment horizontal="center" vertical="center" shrinkToFit="1"/>
      <protection locked="0"/>
    </xf>
    <xf numFmtId="0" fontId="4" fillId="0" borderId="27" xfId="0" applyFont="1" applyBorder="1" applyAlignment="1">
      <alignment horizontal="center" vertical="top"/>
    </xf>
    <xf numFmtId="0" fontId="0" fillId="7" borderId="19" xfId="0" applyFill="1" applyBorder="1" applyAlignment="1" applyProtection="1">
      <alignment horizontal="center" vertical="center"/>
      <protection locked="0"/>
    </xf>
    <xf numFmtId="0" fontId="0" fillId="7" borderId="8" xfId="0" applyFill="1" applyBorder="1" applyAlignment="1" applyProtection="1">
      <alignment horizontal="center" vertical="center"/>
      <protection locked="0"/>
    </xf>
    <xf numFmtId="0" fontId="11" fillId="7" borderId="8" xfId="0" applyFont="1" applyFill="1" applyBorder="1" applyAlignment="1" applyProtection="1">
      <alignment horizontal="center" vertical="center" wrapText="1"/>
      <protection locked="0"/>
    </xf>
    <xf numFmtId="0" fontId="3" fillId="2" borderId="30"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2" borderId="31" xfId="0" applyFont="1" applyFill="1" applyBorder="1" applyAlignment="1">
      <alignment horizontal="left" vertical="center" wrapText="1"/>
    </xf>
    <xf numFmtId="0" fontId="3" fillId="0" borderId="30" xfId="0" applyFont="1" applyBorder="1" applyAlignment="1">
      <alignment horizontal="left" vertical="center" wrapText="1"/>
    </xf>
    <xf numFmtId="0" fontId="3" fillId="0" borderId="29" xfId="0" applyFont="1" applyBorder="1" applyAlignment="1">
      <alignment horizontal="left" vertical="center" wrapText="1"/>
    </xf>
    <xf numFmtId="0" fontId="3" fillId="0" borderId="31" xfId="0" applyFont="1" applyBorder="1" applyAlignment="1">
      <alignment horizontal="left" vertical="center" wrapText="1"/>
    </xf>
    <xf numFmtId="0" fontId="4" fillId="0" borderId="23" xfId="0" applyFont="1" applyBorder="1" applyAlignment="1">
      <alignment horizontal="center" vertical="top"/>
    </xf>
    <xf numFmtId="0" fontId="18" fillId="2" borderId="18" xfId="0" applyFont="1" applyFill="1" applyBorder="1" applyAlignment="1">
      <alignment horizontal="left" vertical="center" wrapText="1"/>
    </xf>
    <xf numFmtId="0" fontId="18" fillId="2" borderId="1" xfId="0" applyFont="1" applyFill="1" applyBorder="1" applyAlignment="1">
      <alignment horizontal="left" vertical="center" wrapText="1"/>
    </xf>
    <xf numFmtId="0" fontId="18" fillId="2" borderId="17" xfId="0" applyFont="1" applyFill="1" applyBorder="1" applyAlignment="1">
      <alignment horizontal="left" vertical="center" wrapText="1"/>
    </xf>
    <xf numFmtId="0" fontId="18" fillId="2" borderId="21" xfId="0" applyFont="1" applyFill="1" applyBorder="1" applyAlignment="1">
      <alignment horizontal="left" vertical="center" wrapText="1"/>
    </xf>
    <xf numFmtId="0" fontId="18" fillId="2" borderId="0" xfId="0" applyFont="1" applyFill="1" applyAlignment="1">
      <alignment horizontal="left" vertical="center" wrapText="1"/>
    </xf>
    <xf numFmtId="0" fontId="18" fillId="2" borderId="20" xfId="0" applyFont="1" applyFill="1" applyBorder="1" applyAlignment="1">
      <alignment horizontal="left" vertical="center" wrapText="1"/>
    </xf>
    <xf numFmtId="0" fontId="19" fillId="7" borderId="19" xfId="0" applyFont="1" applyFill="1" applyBorder="1" applyAlignment="1" applyProtection="1">
      <alignment horizontal="center" vertical="center"/>
      <protection locked="0"/>
    </xf>
    <xf numFmtId="0" fontId="19" fillId="7" borderId="8" xfId="0" applyFont="1" applyFill="1" applyBorder="1" applyAlignment="1" applyProtection="1">
      <alignment horizontal="center" vertical="center"/>
      <protection locked="0"/>
    </xf>
    <xf numFmtId="0" fontId="3" fillId="4" borderId="12" xfId="0" applyFont="1" applyFill="1" applyBorder="1" applyAlignment="1">
      <alignment horizontal="center" vertical="center"/>
    </xf>
    <xf numFmtId="0" fontId="18" fillId="0" borderId="4" xfId="0" applyFont="1" applyBorder="1" applyAlignment="1">
      <alignment horizontal="right" vertical="center"/>
    </xf>
    <xf numFmtId="166" fontId="19" fillId="7" borderId="14" xfId="0" applyNumberFormat="1" applyFont="1" applyFill="1" applyBorder="1" applyAlignment="1" applyProtection="1">
      <alignment horizontal="left" vertical="center"/>
      <protection locked="0"/>
    </xf>
    <xf numFmtId="166" fontId="19" fillId="7" borderId="1" xfId="0" applyNumberFormat="1" applyFont="1" applyFill="1" applyBorder="1" applyAlignment="1" applyProtection="1">
      <alignment horizontal="left" vertical="center"/>
      <protection locked="0"/>
    </xf>
    <xf numFmtId="166" fontId="19" fillId="7" borderId="4" xfId="0" applyNumberFormat="1" applyFont="1" applyFill="1" applyBorder="1" applyAlignment="1" applyProtection="1">
      <alignment horizontal="left" vertical="center"/>
      <protection locked="0"/>
    </xf>
    <xf numFmtId="0" fontId="18" fillId="0" borderId="35" xfId="0" applyFont="1" applyBorder="1" applyAlignment="1">
      <alignment horizontal="right" vertical="center"/>
    </xf>
    <xf numFmtId="49" fontId="19" fillId="7" borderId="8" xfId="0" applyNumberFormat="1" applyFont="1" applyFill="1" applyBorder="1" applyAlignment="1" applyProtection="1">
      <alignment vertical="center"/>
      <protection locked="0"/>
    </xf>
    <xf numFmtId="0" fontId="18" fillId="0" borderId="23" xfId="0" applyFont="1" applyBorder="1" applyAlignment="1">
      <alignment horizontal="left" vertical="center"/>
    </xf>
    <xf numFmtId="0" fontId="18" fillId="0" borderId="24" xfId="0" applyFont="1" applyBorder="1" applyAlignment="1">
      <alignment horizontal="left" vertical="center"/>
    </xf>
    <xf numFmtId="0" fontId="18" fillId="0" borderId="8" xfId="0" applyFont="1" applyBorder="1" applyAlignment="1">
      <alignment horizontal="right"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18" fillId="0" borderId="12" xfId="0" applyFont="1" applyBorder="1" applyAlignment="1">
      <alignment horizontal="center" vertical="center"/>
    </xf>
    <xf numFmtId="0" fontId="0" fillId="9" borderId="14" xfId="0" applyFill="1" applyBorder="1" applyAlignment="1" applyProtection="1">
      <alignment horizontal="left" vertical="center"/>
      <protection locked="0"/>
    </xf>
    <xf numFmtId="0" fontId="0" fillId="9" borderId="15" xfId="0" applyFill="1" applyBorder="1" applyAlignment="1" applyProtection="1">
      <alignment horizontal="left" vertical="center"/>
      <protection locked="0"/>
    </xf>
    <xf numFmtId="0" fontId="0" fillId="9" borderId="12" xfId="0" applyFill="1" applyBorder="1" applyAlignment="1" applyProtection="1">
      <alignment horizontal="left" vertical="center"/>
      <protection locked="0"/>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2" xfId="0" applyFont="1" applyFill="1" applyBorder="1" applyAlignment="1">
      <alignment horizontal="left" vertical="center"/>
    </xf>
    <xf numFmtId="0" fontId="5" fillId="4" borderId="8" xfId="0" applyFont="1" applyFill="1" applyBorder="1" applyAlignment="1">
      <alignment horizontal="right" vertical="center"/>
    </xf>
    <xf numFmtId="0" fontId="29" fillId="0" borderId="15" xfId="3" applyFont="1" applyBorder="1" applyAlignment="1">
      <alignment horizontal="right" vertical="center"/>
    </xf>
    <xf numFmtId="0" fontId="29" fillId="0" borderId="12" xfId="3" applyFont="1" applyBorder="1" applyAlignment="1">
      <alignment horizontal="right" vertical="center"/>
    </xf>
    <xf numFmtId="0" fontId="1" fillId="7" borderId="8" xfId="0" applyFont="1" applyFill="1" applyBorder="1" applyAlignment="1" applyProtection="1">
      <alignment horizontal="left" vertical="center" wrapText="1"/>
      <protection locked="0"/>
    </xf>
    <xf numFmtId="0" fontId="4" fillId="0" borderId="8" xfId="0" applyFont="1" applyBorder="1" applyAlignment="1">
      <alignment horizontal="center" vertical="center" wrapText="1"/>
    </xf>
    <xf numFmtId="0" fontId="4" fillId="0" borderId="8" xfId="0" applyFont="1" applyBorder="1" applyAlignment="1">
      <alignment horizontal="center" wrapText="1"/>
    </xf>
    <xf numFmtId="0" fontId="4" fillId="7" borderId="8" xfId="0" applyFont="1" applyFill="1" applyBorder="1" applyAlignment="1" applyProtection="1">
      <alignment horizontal="left" vertical="center" wrapText="1"/>
      <protection locked="0"/>
    </xf>
    <xf numFmtId="0" fontId="4" fillId="0" borderId="8" xfId="0" applyFont="1" applyBorder="1" applyAlignment="1">
      <alignment horizontal="right" vertical="center" wrapText="1"/>
    </xf>
    <xf numFmtId="0" fontId="4" fillId="0" borderId="8" xfId="3" applyFont="1" applyBorder="1" applyAlignment="1">
      <alignment horizontal="left" vertical="center" indent="1"/>
    </xf>
    <xf numFmtId="0" fontId="4" fillId="0" borderId="7" xfId="3" applyFont="1" applyBorder="1" applyAlignment="1">
      <alignment horizontal="left" vertical="center" wrapText="1" indent="1"/>
    </xf>
    <xf numFmtId="0" fontId="1" fillId="0" borderId="10" xfId="3" applyBorder="1" applyAlignment="1">
      <alignment horizontal="left" vertical="center"/>
    </xf>
    <xf numFmtId="0" fontId="4" fillId="0" borderId="6" xfId="3" applyFont="1" applyBorder="1" applyAlignment="1">
      <alignment horizontal="left" vertical="center"/>
    </xf>
    <xf numFmtId="0" fontId="4" fillId="0" borderId="7" xfId="3" applyFont="1" applyBorder="1" applyAlignment="1">
      <alignment horizontal="left" vertical="center" indent="1"/>
    </xf>
    <xf numFmtId="0" fontId="7" fillId="0" borderId="10" xfId="3" applyFont="1" applyBorder="1" applyAlignment="1">
      <alignment horizontal="left" vertical="center"/>
    </xf>
    <xf numFmtId="0" fontId="6" fillId="0" borderId="10" xfId="3" applyFont="1" applyBorder="1" applyAlignment="1">
      <alignment horizontal="left" vertical="center"/>
    </xf>
    <xf numFmtId="0" fontId="4" fillId="0" borderId="8" xfId="3" applyFont="1" applyBorder="1" applyAlignment="1">
      <alignment horizontal="left" vertical="center"/>
    </xf>
    <xf numFmtId="0" fontId="4" fillId="0" borderId="8" xfId="3" applyFont="1" applyBorder="1" applyAlignment="1">
      <alignment vertical="center" wrapText="1"/>
    </xf>
    <xf numFmtId="0" fontId="4" fillId="0" borderId="8" xfId="0" applyFont="1" applyBorder="1" applyAlignment="1">
      <alignment horizontal="left" wrapText="1"/>
    </xf>
    <xf numFmtId="0" fontId="5" fillId="0" borderId="7" xfId="3" applyFont="1" applyBorder="1" applyAlignment="1">
      <alignment horizontal="center"/>
    </xf>
    <xf numFmtId="0" fontId="18" fillId="4" borderId="14" xfId="0" applyFont="1" applyFill="1" applyBorder="1" applyAlignment="1">
      <alignment horizontal="left" vertical="center"/>
    </xf>
    <xf numFmtId="0" fontId="18" fillId="4" borderId="15" xfId="0" applyFont="1" applyFill="1" applyBorder="1" applyAlignment="1">
      <alignment horizontal="left" vertical="center"/>
    </xf>
    <xf numFmtId="0" fontId="18" fillId="4" borderId="12" xfId="0" applyFont="1" applyFill="1" applyBorder="1" applyAlignment="1">
      <alignment horizontal="left" vertical="center"/>
    </xf>
    <xf numFmtId="0" fontId="5" fillId="0" borderId="0" xfId="3" applyFont="1" applyAlignment="1">
      <alignment horizontal="center"/>
    </xf>
    <xf numFmtId="0" fontId="0" fillId="0" borderId="0" xfId="0" applyAlignment="1">
      <alignment horizontal="center"/>
    </xf>
    <xf numFmtId="0" fontId="11" fillId="0" borderId="10" xfId="1" applyNumberFormat="1" applyFont="1" applyFill="1" applyBorder="1" applyAlignment="1" applyProtection="1">
      <alignment horizontal="left" vertical="center"/>
    </xf>
    <xf numFmtId="0" fontId="0" fillId="0" borderId="10" xfId="0" applyBorder="1" applyAlignment="1">
      <alignment vertical="center"/>
    </xf>
    <xf numFmtId="0" fontId="4" fillId="0" borderId="6" xfId="3" applyFont="1" applyBorder="1" applyAlignment="1">
      <alignment horizontal="left" vertical="center" wrapText="1"/>
    </xf>
    <xf numFmtId="0" fontId="1" fillId="0" borderId="10" xfId="1" applyNumberFormat="1" applyFont="1" applyFill="1" applyBorder="1" applyAlignment="1" applyProtection="1">
      <alignment horizontal="left" vertical="center"/>
    </xf>
    <xf numFmtId="0" fontId="5" fillId="0" borderId="14" xfId="3" applyFont="1" applyBorder="1" applyAlignment="1">
      <alignment horizontal="center"/>
    </xf>
    <xf numFmtId="0" fontId="5" fillId="0" borderId="12" xfId="3" applyFont="1" applyBorder="1" applyAlignment="1">
      <alignment horizont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2" xfId="0" applyFont="1" applyBorder="1" applyAlignment="1">
      <alignment horizontal="center" vertical="center" wrapText="1"/>
    </xf>
    <xf numFmtId="0" fontId="34" fillId="0" borderId="15" xfId="3" applyFont="1" applyBorder="1" applyAlignment="1">
      <alignment horizontal="right" vertical="center"/>
    </xf>
    <xf numFmtId="0" fontId="34" fillId="0" borderId="12" xfId="3" applyFont="1" applyBorder="1" applyAlignment="1">
      <alignment horizontal="right" vertical="center"/>
    </xf>
    <xf numFmtId="0" fontId="4" fillId="0" borderId="14" xfId="3" applyFont="1" applyBorder="1" applyAlignment="1">
      <alignment horizontal="center"/>
    </xf>
    <xf numFmtId="0" fontId="4" fillId="0" borderId="12" xfId="3" applyFont="1" applyBorder="1" applyAlignment="1">
      <alignment horizontal="center"/>
    </xf>
    <xf numFmtId="0" fontId="1" fillId="7" borderId="14" xfId="0" applyFont="1" applyFill="1" applyBorder="1" applyAlignment="1" applyProtection="1">
      <alignment horizontal="left" vertical="center" wrapText="1"/>
      <protection locked="0"/>
    </xf>
    <xf numFmtId="0" fontId="1" fillId="7" borderId="15" xfId="0" applyFont="1" applyFill="1" applyBorder="1" applyAlignment="1" applyProtection="1">
      <alignment horizontal="left" vertical="center" wrapText="1"/>
      <protection locked="0"/>
    </xf>
    <xf numFmtId="0" fontId="1" fillId="7" borderId="12" xfId="0" applyFont="1" applyFill="1" applyBorder="1" applyAlignment="1" applyProtection="1">
      <alignment horizontal="left" vertical="center" wrapText="1"/>
      <protection locked="0"/>
    </xf>
    <xf numFmtId="0" fontId="5" fillId="0" borderId="5" xfId="3" applyFont="1" applyBorder="1" applyAlignment="1">
      <alignment horizontal="center"/>
    </xf>
    <xf numFmtId="0" fontId="5" fillId="0" borderId="2" xfId="3" applyFont="1" applyBorder="1" applyAlignment="1">
      <alignment horizontal="center"/>
    </xf>
    <xf numFmtId="0" fontId="4" fillId="0" borderId="14" xfId="0" applyFont="1" applyBorder="1" applyAlignment="1">
      <alignment horizontal="right" vertical="center" wrapText="1"/>
    </xf>
    <xf numFmtId="0" fontId="4" fillId="0" borderId="15" xfId="0" applyFont="1" applyBorder="1" applyAlignment="1">
      <alignment horizontal="right" vertical="center" wrapText="1"/>
    </xf>
    <xf numFmtId="0" fontId="4" fillId="0" borderId="12" xfId="0" applyFont="1" applyBorder="1" applyAlignment="1">
      <alignment horizontal="right" vertical="center" wrapText="1"/>
    </xf>
    <xf numFmtId="0" fontId="4" fillId="0" borderId="14" xfId="0" applyFont="1" applyBorder="1" applyAlignment="1">
      <alignment horizontal="center" wrapText="1"/>
    </xf>
    <xf numFmtId="0" fontId="4" fillId="0" borderId="15" xfId="0" applyFont="1" applyBorder="1" applyAlignment="1">
      <alignment horizontal="center" wrapText="1"/>
    </xf>
    <xf numFmtId="0" fontId="4" fillId="0" borderId="12" xfId="0" applyFont="1" applyBorder="1" applyAlignment="1">
      <alignment horizontal="center" wrapText="1"/>
    </xf>
  </cellXfs>
  <cellStyles count="5">
    <cellStyle name="Comma" xfId="1" builtinId="3"/>
    <cellStyle name="Comma 2" xfId="2" xr:uid="{00000000-0005-0000-0000-000001000000}"/>
    <cellStyle name="Normal" xfId="0" builtinId="0"/>
    <cellStyle name="Normal 2" xfId="3" xr:uid="{00000000-0005-0000-0000-000004000000}"/>
    <cellStyle name="Normal 3" xfId="4" xr:uid="{00000000-0005-0000-0000-000005000000}"/>
  </cellStyles>
  <dxfs count="29">
    <dxf>
      <fill>
        <patternFill>
          <bgColor rgb="FFC5FFC5"/>
        </patternFill>
      </fill>
    </dxf>
    <dxf>
      <fill>
        <patternFill>
          <bgColor rgb="FFFFFF99"/>
        </patternFill>
      </fill>
    </dxf>
    <dxf>
      <fill>
        <gradientFill degree="90">
          <stop position="0">
            <color theme="0"/>
          </stop>
          <stop position="1">
            <color rgb="FFFF8585"/>
          </stop>
        </gradientFill>
      </fill>
    </dxf>
    <dxf>
      <fill>
        <gradientFill degree="90">
          <stop position="0">
            <color theme="0"/>
          </stop>
          <stop position="1">
            <color rgb="FFFF8585"/>
          </stop>
        </gradientFill>
      </fill>
      <border>
        <left style="thin">
          <color rgb="FFFF0000"/>
        </left>
        <right style="thin">
          <color rgb="FFFF0000"/>
        </right>
        <top style="thin">
          <color rgb="FFFF0000"/>
        </top>
        <bottom style="thin">
          <color rgb="FFFF0000"/>
        </bottom>
      </border>
    </dxf>
    <dxf>
      <fill>
        <gradientFill degree="90">
          <stop position="0">
            <color theme="0"/>
          </stop>
          <stop position="1">
            <color rgb="FFFF8585"/>
          </stop>
        </gradientFill>
      </fill>
      <border>
        <left style="thin">
          <color rgb="FFFF0000"/>
        </left>
        <right style="thin">
          <color rgb="FFFF0000"/>
        </right>
        <top style="thin">
          <color rgb="FFFF0000"/>
        </top>
        <bottom style="thin">
          <color rgb="FFFF0000"/>
        </bottom>
      </border>
    </dxf>
    <dxf>
      <fill>
        <patternFill>
          <bgColor rgb="FFFFFF99"/>
        </patternFill>
      </fill>
    </dxf>
    <dxf>
      <fill>
        <patternFill>
          <bgColor rgb="FFFFFF99"/>
        </patternFill>
      </fill>
    </dxf>
    <dxf>
      <fill>
        <patternFill>
          <bgColor rgb="FFC5FFC5"/>
        </patternFill>
      </fill>
    </dxf>
    <dxf>
      <fill>
        <patternFill>
          <bgColor rgb="FFC5F1C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gradientFill degree="90">
          <stop position="0">
            <color theme="0"/>
          </stop>
          <stop position="1">
            <color rgb="FFFF8585"/>
          </stop>
        </gradientFill>
      </fill>
    </dxf>
    <dxf>
      <fill>
        <gradientFill degree="90">
          <stop position="0">
            <color theme="0"/>
          </stop>
          <stop position="1">
            <color rgb="FFFF8585"/>
          </stop>
        </gradientFill>
      </fill>
      <border>
        <left style="thin">
          <color rgb="FFFF0000"/>
        </left>
        <right style="thin">
          <color rgb="FFFF0000"/>
        </right>
        <top style="thin">
          <color rgb="FFFF0000"/>
        </top>
        <bottom style="thin">
          <color rgb="FFFF0000"/>
        </bottom>
      </border>
    </dxf>
    <dxf>
      <fill>
        <gradientFill degree="90">
          <stop position="0">
            <color theme="0"/>
          </stop>
          <stop position="1">
            <color rgb="FFFF8585"/>
          </stop>
        </gradientFill>
      </fill>
      <border>
        <left style="thin">
          <color rgb="FFFF0000"/>
        </left>
        <right style="thin">
          <color rgb="FFFF0000"/>
        </right>
        <top style="thin">
          <color rgb="FFFF0000"/>
        </top>
        <bottom style="thin">
          <color rgb="FFFF0000"/>
        </bottom>
      </border>
    </dxf>
    <dxf>
      <fill>
        <patternFill>
          <bgColor rgb="FFC5F1C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C5F1C5"/>
        </patternFill>
      </fill>
    </dxf>
    <dxf>
      <fill>
        <patternFill>
          <bgColor theme="0"/>
        </patternFill>
      </fill>
    </dxf>
    <dxf>
      <fill>
        <gradientFill degree="90">
          <stop position="0">
            <color theme="0"/>
          </stop>
          <stop position="1">
            <color rgb="FFFF8585"/>
          </stop>
        </gradientFill>
      </fill>
    </dxf>
    <dxf>
      <font>
        <color rgb="FF9C0006"/>
      </font>
      <fill>
        <patternFill>
          <bgColor rgb="FFFFC7CE"/>
        </patternFill>
      </fill>
    </dxf>
  </dxfs>
  <tableStyles count="0" defaultTableStyle="TableStyleMedium9" defaultPivotStyle="PivotStyleLight16"/>
  <colors>
    <mruColors>
      <color rgb="FFFFFF99"/>
      <color rgb="FFCCECFF"/>
      <color rgb="FF99CCFF"/>
      <color rgb="FFC5F1C5"/>
      <color rgb="FFFFFFCC"/>
      <color rgb="FFFF8585"/>
      <color rgb="FFC46B48"/>
      <color rgb="FFC5FFC5"/>
      <color rgb="FFABFFAB"/>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tabColor theme="3" tint="0.59999389629810485"/>
    <pageSetUpPr fitToPage="1"/>
  </sheetPr>
  <dimension ref="A1:L27"/>
  <sheetViews>
    <sheetView tabSelected="1" workbookViewId="0">
      <selection sqref="A1:K1"/>
    </sheetView>
  </sheetViews>
  <sheetFormatPr defaultColWidth="9.140625" defaultRowHeight="12.75" x14ac:dyDescent="0.2"/>
  <cols>
    <col min="1" max="1" width="5.85546875" style="238" customWidth="1"/>
    <col min="2" max="11" width="12.5703125" style="238" customWidth="1"/>
    <col min="12" max="12" width="14.42578125" style="238" customWidth="1"/>
    <col min="13" max="14" width="9.140625" style="10" customWidth="1"/>
    <col min="15" max="16384" width="9.140625" style="10"/>
  </cols>
  <sheetData>
    <row r="1" spans="1:12" s="239" customFormat="1" ht="18" customHeight="1" x14ac:dyDescent="0.2">
      <c r="A1" s="326" t="s">
        <v>249</v>
      </c>
      <c r="B1" s="327"/>
      <c r="C1" s="327"/>
      <c r="D1" s="327"/>
      <c r="E1" s="327"/>
      <c r="F1" s="327"/>
      <c r="G1" s="327"/>
      <c r="H1" s="327"/>
      <c r="I1" s="327"/>
      <c r="J1" s="327"/>
      <c r="K1" s="327"/>
      <c r="L1" s="245">
        <v>46164</v>
      </c>
    </row>
    <row r="2" spans="1:12" s="239" customFormat="1" ht="15.95" customHeight="1" x14ac:dyDescent="0.2">
      <c r="A2" s="304" t="s">
        <v>297</v>
      </c>
      <c r="B2" s="305"/>
      <c r="C2" s="305"/>
      <c r="D2" s="305"/>
      <c r="E2" s="305"/>
      <c r="F2" s="305"/>
      <c r="G2" s="305"/>
      <c r="H2" s="305"/>
      <c r="I2" s="305"/>
      <c r="J2" s="305"/>
      <c r="K2" s="305"/>
      <c r="L2" s="306"/>
    </row>
    <row r="3" spans="1:12" s="239" customFormat="1" ht="63" customHeight="1" x14ac:dyDescent="0.2">
      <c r="A3" s="331" t="s">
        <v>296</v>
      </c>
      <c r="B3" s="332"/>
      <c r="C3" s="332"/>
      <c r="D3" s="332"/>
      <c r="E3" s="332"/>
      <c r="F3" s="332"/>
      <c r="G3" s="332"/>
      <c r="H3" s="332"/>
      <c r="I3" s="332"/>
      <c r="J3" s="332"/>
      <c r="K3" s="332"/>
      <c r="L3" s="333"/>
    </row>
    <row r="4" spans="1:12" s="239" customFormat="1" ht="21" customHeight="1" x14ac:dyDescent="0.2">
      <c r="A4" s="334" t="s">
        <v>263</v>
      </c>
      <c r="B4" s="335"/>
      <c r="C4" s="335"/>
      <c r="D4" s="335"/>
      <c r="E4" s="335"/>
      <c r="F4" s="335"/>
      <c r="G4" s="335"/>
      <c r="H4" s="335"/>
      <c r="I4" s="335"/>
      <c r="J4" s="335"/>
      <c r="K4" s="335"/>
      <c r="L4" s="336"/>
    </row>
    <row r="5" spans="1:12" s="239" customFormat="1" ht="48" customHeight="1" x14ac:dyDescent="0.2">
      <c r="A5" s="337" t="s">
        <v>248</v>
      </c>
      <c r="B5" s="338"/>
      <c r="C5" s="338"/>
      <c r="D5" s="338"/>
      <c r="E5" s="338"/>
      <c r="F5" s="338"/>
      <c r="G5" s="338"/>
      <c r="H5" s="338"/>
      <c r="I5" s="338"/>
      <c r="J5" s="338"/>
      <c r="K5" s="338"/>
      <c r="L5" s="339"/>
    </row>
    <row r="6" spans="1:12" s="239" customFormat="1" ht="19.5" customHeight="1" x14ac:dyDescent="0.2">
      <c r="A6" s="328" t="s">
        <v>264</v>
      </c>
      <c r="B6" s="329"/>
      <c r="C6" s="329"/>
      <c r="D6" s="329"/>
      <c r="E6" s="329"/>
      <c r="F6" s="329"/>
      <c r="G6" s="329"/>
      <c r="H6" s="329"/>
      <c r="I6" s="329"/>
      <c r="J6" s="329"/>
      <c r="K6" s="329"/>
      <c r="L6" s="330"/>
    </row>
    <row r="7" spans="1:12" s="239" customFormat="1" ht="33.950000000000003" customHeight="1" thickBot="1" x14ac:dyDescent="0.25">
      <c r="A7" s="295" t="s">
        <v>295</v>
      </c>
      <c r="B7" s="296"/>
      <c r="C7" s="296"/>
      <c r="D7" s="296"/>
      <c r="E7" s="296"/>
      <c r="F7" s="296"/>
      <c r="G7" s="296"/>
      <c r="H7" s="296"/>
      <c r="I7" s="296"/>
      <c r="J7" s="296"/>
      <c r="K7" s="296"/>
      <c r="L7" s="297"/>
    </row>
    <row r="8" spans="1:12" s="240" customFormat="1" ht="18" customHeight="1" x14ac:dyDescent="0.25">
      <c r="A8" s="313" t="s">
        <v>272</v>
      </c>
      <c r="B8" s="314"/>
      <c r="C8" s="314"/>
      <c r="D8" s="314"/>
      <c r="E8" s="314"/>
      <c r="F8" s="314"/>
      <c r="G8" s="314"/>
      <c r="H8" s="314"/>
      <c r="I8" s="314"/>
      <c r="J8" s="314"/>
      <c r="K8" s="314"/>
      <c r="L8" s="315"/>
    </row>
    <row r="9" spans="1:12" s="241" customFormat="1" ht="226.5" customHeight="1" thickBot="1" x14ac:dyDescent="0.25">
      <c r="A9" s="298" t="s">
        <v>283</v>
      </c>
      <c r="B9" s="299"/>
      <c r="C9" s="299"/>
      <c r="D9" s="299"/>
      <c r="E9" s="299"/>
      <c r="F9" s="299"/>
      <c r="G9" s="299"/>
      <c r="H9" s="299"/>
      <c r="I9" s="299"/>
      <c r="J9" s="299"/>
      <c r="K9" s="299"/>
      <c r="L9" s="300"/>
    </row>
    <row r="10" spans="1:12" s="239" customFormat="1" ht="21" customHeight="1" x14ac:dyDescent="0.25">
      <c r="A10" s="316" t="s">
        <v>273</v>
      </c>
      <c r="B10" s="317"/>
      <c r="C10" s="317"/>
      <c r="D10" s="317"/>
      <c r="E10" s="317"/>
      <c r="F10" s="317"/>
      <c r="G10" s="317"/>
      <c r="H10" s="317"/>
      <c r="I10" s="317"/>
      <c r="J10" s="317"/>
      <c r="K10" s="317"/>
      <c r="L10" s="318"/>
    </row>
    <row r="11" spans="1:12" s="242" customFormat="1" ht="97.5" customHeight="1" x14ac:dyDescent="0.2">
      <c r="A11" s="295" t="s">
        <v>294</v>
      </c>
      <c r="B11" s="324"/>
      <c r="C11" s="324"/>
      <c r="D11" s="324"/>
      <c r="E11" s="324"/>
      <c r="F11" s="324"/>
      <c r="G11" s="324"/>
      <c r="H11" s="324"/>
      <c r="I11" s="324"/>
      <c r="J11" s="324"/>
      <c r="K11" s="324"/>
      <c r="L11" s="325"/>
    </row>
    <row r="12" spans="1:12" s="242" customFormat="1" ht="48.95" customHeight="1" thickBot="1" x14ac:dyDescent="0.25">
      <c r="A12" s="301" t="s">
        <v>274</v>
      </c>
      <c r="B12" s="302"/>
      <c r="C12" s="302"/>
      <c r="D12" s="302"/>
      <c r="E12" s="302"/>
      <c r="F12" s="302"/>
      <c r="G12" s="302"/>
      <c r="H12" s="302"/>
      <c r="I12" s="302"/>
      <c r="J12" s="302"/>
      <c r="K12" s="302"/>
      <c r="L12" s="303"/>
    </row>
    <row r="13" spans="1:12" s="239" customFormat="1" ht="21" customHeight="1" x14ac:dyDescent="0.25">
      <c r="A13" s="319" t="s">
        <v>275</v>
      </c>
      <c r="B13" s="320"/>
      <c r="C13" s="320"/>
      <c r="D13" s="320"/>
      <c r="E13" s="320"/>
      <c r="F13" s="320"/>
      <c r="G13" s="320"/>
      <c r="H13" s="320"/>
      <c r="I13" s="320"/>
      <c r="J13" s="320"/>
      <c r="K13" s="320"/>
      <c r="L13" s="321"/>
    </row>
    <row r="14" spans="1:12" s="239" customFormat="1" ht="111" customHeight="1" thickBot="1" x14ac:dyDescent="0.25">
      <c r="A14" s="298" t="s">
        <v>293</v>
      </c>
      <c r="B14" s="322"/>
      <c r="C14" s="322"/>
      <c r="D14" s="322"/>
      <c r="E14" s="322"/>
      <c r="F14" s="322"/>
      <c r="G14" s="322"/>
      <c r="H14" s="322"/>
      <c r="I14" s="322"/>
      <c r="J14" s="322"/>
      <c r="K14" s="322"/>
      <c r="L14" s="323"/>
    </row>
    <row r="15" spans="1:12" s="243" customFormat="1" ht="21" customHeight="1" x14ac:dyDescent="0.2">
      <c r="A15" s="310" t="s">
        <v>279</v>
      </c>
      <c r="B15" s="311"/>
      <c r="C15" s="311"/>
      <c r="D15" s="311"/>
      <c r="E15" s="311"/>
      <c r="F15" s="311"/>
      <c r="G15" s="311"/>
      <c r="H15" s="311"/>
      <c r="I15" s="311"/>
      <c r="J15" s="311"/>
      <c r="K15" s="311"/>
      <c r="L15" s="312"/>
    </row>
    <row r="16" spans="1:12" s="244" customFormat="1" ht="158.44999999999999" customHeight="1" thickBot="1" x14ac:dyDescent="0.25">
      <c r="A16" s="307" t="s">
        <v>292</v>
      </c>
      <c r="B16" s="308"/>
      <c r="C16" s="308"/>
      <c r="D16" s="308"/>
      <c r="E16" s="308"/>
      <c r="F16" s="308"/>
      <c r="G16" s="308"/>
      <c r="H16" s="308"/>
      <c r="I16" s="308"/>
      <c r="J16" s="308"/>
      <c r="K16" s="308"/>
      <c r="L16" s="309"/>
    </row>
    <row r="17" ht="16.5" customHeight="1" x14ac:dyDescent="0.2"/>
    <row r="18" ht="16.5" customHeight="1" x14ac:dyDescent="0.2"/>
    <row r="19" ht="16.5" customHeight="1" x14ac:dyDescent="0.2"/>
    <row r="20" ht="16.5" customHeight="1" x14ac:dyDescent="0.2"/>
    <row r="21" ht="20.25" customHeight="1" x14ac:dyDescent="0.2"/>
    <row r="25" ht="12.75" customHeight="1" x14ac:dyDescent="0.2"/>
    <row r="26" ht="12.75" customHeight="1" x14ac:dyDescent="0.2"/>
    <row r="27" ht="12.75" customHeight="1" x14ac:dyDescent="0.2"/>
  </sheetData>
  <sheetProtection algorithmName="SHA-512" hashValue="wjxebSgEpyTziQAD1wQV3UgaiZPNUAAbxjfQn+fzp05nLtba9OfjxiIicgCmWGDAlO7ylZPtmmUyPB//En126w==" saltValue="/Q2JLywLZMbeHq34O160sA==" spinCount="100000" sheet="1" objects="1" scenarios="1"/>
  <mergeCells count="16">
    <mergeCell ref="A1:K1"/>
    <mergeCell ref="A6:L6"/>
    <mergeCell ref="A3:L3"/>
    <mergeCell ref="A4:L4"/>
    <mergeCell ref="A5:L5"/>
    <mergeCell ref="A7:L7"/>
    <mergeCell ref="A9:L9"/>
    <mergeCell ref="A12:L12"/>
    <mergeCell ref="A2:L2"/>
    <mergeCell ref="A16:L16"/>
    <mergeCell ref="A15:L15"/>
    <mergeCell ref="A8:L8"/>
    <mergeCell ref="A10:L10"/>
    <mergeCell ref="A13:L13"/>
    <mergeCell ref="A14:L14"/>
    <mergeCell ref="A11:L11"/>
  </mergeCells>
  <dataValidations count="1">
    <dataValidation allowBlank="1" showInputMessage="1" sqref="A8:A1048576 B13:L1048576 M8:XFD1048576 A1 B8:L11 A2:XFD7 L1:XFD1" xr:uid="{9BA0E216-BB9D-42FC-847B-1BB12BAFF1E8}"/>
  </dataValidations>
  <printOptions horizontalCentered="1"/>
  <pageMargins left="0.25" right="0.25" top="0.5" bottom="0.4" header="0.2" footer="0.2"/>
  <pageSetup scale="70" orientation="portrait" r:id="rId1"/>
  <headerFooter>
    <oddHeader>&amp;L&amp;9STATE OF CALIFORNIA
&amp;"Arial,Bold"Operating Budget Workbook&amp;R&amp;9DEPARTMENT OF HOUSING &amp; COMMUNITY DEVELOPMENT
CALIFORNIA HOUSING FINANCE AGENCY</oddHeader>
    <oddFooter>&amp;C&amp;9Page &amp;P of &amp;N&amp;R&amp;"Arial,Italic"&amp;9&amp;A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tabColor rgb="FFFFFF99"/>
    <pageSetUpPr fitToPage="1"/>
  </sheetPr>
  <dimension ref="A1:S58"/>
  <sheetViews>
    <sheetView showGridLines="0" workbookViewId="0">
      <selection activeCell="E2" sqref="E2"/>
    </sheetView>
  </sheetViews>
  <sheetFormatPr defaultColWidth="9.140625" defaultRowHeight="12.75" x14ac:dyDescent="0.2"/>
  <cols>
    <col min="1" max="1" width="5.42578125" customWidth="1"/>
    <col min="2" max="2" width="8.5703125" customWidth="1"/>
    <col min="3" max="3" width="13.85546875" customWidth="1"/>
    <col min="4" max="4" width="15.140625" customWidth="1"/>
    <col min="5" max="5" width="6" customWidth="1"/>
    <col min="6" max="7" width="11.42578125" bestFit="1" customWidth="1"/>
    <col min="8" max="9" width="4.42578125" customWidth="1"/>
    <col min="10" max="10" width="22.140625" customWidth="1"/>
    <col min="11" max="11" width="8.5703125" customWidth="1"/>
    <col min="12" max="12" width="13.28515625" customWidth="1"/>
    <col min="13" max="13" width="9.42578125" hidden="1" customWidth="1"/>
    <col min="14" max="14" width="9.140625" hidden="1" customWidth="1"/>
    <col min="15" max="15" width="9.140625" customWidth="1"/>
  </cols>
  <sheetData>
    <row r="1" spans="1:19" ht="16.5" customHeight="1" x14ac:dyDescent="0.2">
      <c r="A1" s="326" t="s">
        <v>260</v>
      </c>
      <c r="B1" s="327"/>
      <c r="C1" s="327"/>
      <c r="D1" s="327"/>
      <c r="E1" s="327"/>
      <c r="F1" s="327"/>
      <c r="G1" s="327"/>
      <c r="H1" s="327"/>
      <c r="I1" s="327"/>
      <c r="J1" s="397"/>
      <c r="K1" s="278" t="s">
        <v>208</v>
      </c>
      <c r="L1" s="279">
        <f>'1. Operating Budget Instruction'!L1</f>
        <v>46164</v>
      </c>
      <c r="N1" s="246" t="s">
        <v>88</v>
      </c>
    </row>
    <row r="2" spans="1:19" ht="18" customHeight="1" thickBot="1" x14ac:dyDescent="0.25">
      <c r="A2" s="404" t="s">
        <v>216</v>
      </c>
      <c r="B2" s="405"/>
      <c r="C2" s="405"/>
      <c r="D2" s="274" t="s">
        <v>205</v>
      </c>
      <c r="E2" s="275"/>
      <c r="F2" s="402" t="s">
        <v>204</v>
      </c>
      <c r="G2" s="402"/>
      <c r="H2" s="276"/>
      <c r="I2" s="340" t="s">
        <v>225</v>
      </c>
      <c r="J2" s="341"/>
      <c r="K2" s="342"/>
      <c r="L2" s="277"/>
      <c r="N2" s="246" t="s">
        <v>89</v>
      </c>
      <c r="O2" s="174"/>
      <c r="P2" s="12"/>
      <c r="Q2" s="12"/>
    </row>
    <row r="3" spans="1:19" ht="18" customHeight="1" x14ac:dyDescent="0.2">
      <c r="A3" s="344" t="s">
        <v>2</v>
      </c>
      <c r="B3" s="347"/>
      <c r="C3" s="347"/>
      <c r="D3" s="343"/>
      <c r="E3" s="343"/>
      <c r="F3" s="343"/>
      <c r="G3" s="343"/>
      <c r="H3" s="349" t="s">
        <v>217</v>
      </c>
      <c r="I3" s="350"/>
      <c r="J3" s="350"/>
      <c r="K3" s="351"/>
      <c r="L3" s="248"/>
      <c r="M3" s="12" t="str">
        <f>IF(H4="HCD Restricted Units:","Restricted","Assisted")</f>
        <v>Assisted</v>
      </c>
      <c r="N3" s="246" t="s">
        <v>90</v>
      </c>
    </row>
    <row r="4" spans="1:19" ht="18" customHeight="1" x14ac:dyDescent="0.2">
      <c r="A4" s="344" t="s">
        <v>0</v>
      </c>
      <c r="B4" s="344"/>
      <c r="C4" s="344"/>
      <c r="D4" s="272"/>
      <c r="E4" s="169" t="s">
        <v>1</v>
      </c>
      <c r="F4" s="272"/>
      <c r="G4" s="170"/>
      <c r="H4" s="352" t="str" cm="1">
        <f t="array" ref="H4">IF(SUMPRODUCT(-- (ISNUMBER(SEARCH({"*AHSC*","*FMTW*","*FWHG*","*GHI*","*HOME","*MHP*","*NPLH*","*TOD*","*VHHP*"},D6:D8)))),"HCD Restricted Units:","HCD Assisted Units:")</f>
        <v>HCD Assisted Units:</v>
      </c>
      <c r="I4" s="353"/>
      <c r="J4" s="353"/>
      <c r="K4" s="354"/>
      <c r="L4" s="247"/>
      <c r="N4" s="246" t="s">
        <v>91</v>
      </c>
    </row>
    <row r="5" spans="1:19" ht="18" customHeight="1" x14ac:dyDescent="0.2">
      <c r="A5" s="346" t="s">
        <v>161</v>
      </c>
      <c r="B5" s="348"/>
      <c r="C5" s="348"/>
      <c r="D5" s="345"/>
      <c r="E5" s="345"/>
      <c r="F5" s="345"/>
      <c r="G5" s="345"/>
      <c r="H5" s="355" t="str">
        <f>CONCATENATE("HCD ",M3," Units"," Proration %:")</f>
        <v>HCD Assisted Units Proration %:</v>
      </c>
      <c r="I5" s="356"/>
      <c r="J5" s="356"/>
      <c r="K5" s="357"/>
      <c r="L5" s="171">
        <f>IF(L3=0,0,L4/L3)</f>
        <v>0</v>
      </c>
      <c r="N5" s="246" t="s">
        <v>92</v>
      </c>
    </row>
    <row r="6" spans="1:19" ht="18" customHeight="1" x14ac:dyDescent="0.2">
      <c r="A6" s="346" t="s">
        <v>197</v>
      </c>
      <c r="B6" s="348"/>
      <c r="C6" s="348"/>
      <c r="D6" s="345"/>
      <c r="E6" s="345"/>
      <c r="F6" s="345"/>
      <c r="G6" s="345"/>
      <c r="H6" s="355" t="s">
        <v>277</v>
      </c>
      <c r="I6" s="356"/>
      <c r="J6" s="356"/>
      <c r="K6" s="357"/>
      <c r="L6" s="249"/>
      <c r="N6" s="246" t="s">
        <v>93</v>
      </c>
      <c r="P6" s="172" t="str">
        <f>IF(ISNUMBER(SEARCH("*MHP*",ContractNumber)),"Number of Restricted Units","")</f>
        <v/>
      </c>
      <c r="S6" s="10"/>
    </row>
    <row r="7" spans="1:19" ht="18" customHeight="1" x14ac:dyDescent="0.2">
      <c r="A7" s="346" t="s">
        <v>198</v>
      </c>
      <c r="B7" s="348"/>
      <c r="C7" s="348"/>
      <c r="D7" s="345"/>
      <c r="E7" s="345"/>
      <c r="F7" s="345"/>
      <c r="G7" s="345"/>
      <c r="H7" s="407" t="s">
        <v>278</v>
      </c>
      <c r="I7" s="408"/>
      <c r="J7" s="408"/>
      <c r="K7" s="408"/>
      <c r="L7" s="409"/>
      <c r="N7" s="246" t="s">
        <v>94</v>
      </c>
      <c r="Q7" s="172"/>
      <c r="R7" s="172"/>
      <c r="S7" s="172"/>
    </row>
    <row r="8" spans="1:19" s="10" customFormat="1" ht="18" customHeight="1" x14ac:dyDescent="0.2">
      <c r="A8" s="346" t="s">
        <v>199</v>
      </c>
      <c r="B8" s="346"/>
      <c r="C8" s="346"/>
      <c r="D8" s="345"/>
      <c r="E8" s="345"/>
      <c r="F8" s="345"/>
      <c r="G8" s="345"/>
      <c r="H8" s="410"/>
      <c r="I8" s="411"/>
      <c r="J8" s="411"/>
      <c r="K8" s="411"/>
      <c r="L8" s="412"/>
      <c r="N8" s="246" t="s">
        <v>95</v>
      </c>
    </row>
    <row r="9" spans="1:19" ht="18" customHeight="1" x14ac:dyDescent="0.2">
      <c r="A9" s="346" t="s">
        <v>200</v>
      </c>
      <c r="B9" s="346"/>
      <c r="C9" s="346"/>
      <c r="D9" s="345"/>
      <c r="E9" s="345"/>
      <c r="F9" s="345"/>
      <c r="G9" s="345"/>
      <c r="H9" s="352" t="s">
        <v>276</v>
      </c>
      <c r="I9" s="353"/>
      <c r="J9" s="353"/>
      <c r="K9" s="354"/>
      <c r="L9" s="83"/>
      <c r="N9" s="246" t="s">
        <v>96</v>
      </c>
    </row>
    <row r="10" spans="1:19" ht="18" customHeight="1" x14ac:dyDescent="0.2">
      <c r="A10" s="346" t="s">
        <v>3</v>
      </c>
      <c r="B10" s="346"/>
      <c r="C10" s="346"/>
      <c r="D10" s="345"/>
      <c r="E10" s="403"/>
      <c r="F10" s="403"/>
      <c r="G10" s="403"/>
      <c r="H10" s="355" t="s">
        <v>236</v>
      </c>
      <c r="I10" s="356"/>
      <c r="J10" s="356"/>
      <c r="K10" s="357"/>
      <c r="L10" s="171">
        <f>IFERROR(IF(L3=0,0,L9/L3),0)</f>
        <v>0</v>
      </c>
      <c r="N10" s="246" t="s">
        <v>213</v>
      </c>
    </row>
    <row r="11" spans="1:19" ht="18" customHeight="1" thickBot="1" x14ac:dyDescent="0.25">
      <c r="A11" s="346" t="s">
        <v>115</v>
      </c>
      <c r="B11" s="346"/>
      <c r="C11" s="346"/>
      <c r="D11" s="273"/>
      <c r="E11" s="406" t="s">
        <v>114</v>
      </c>
      <c r="F11" s="406"/>
      <c r="G11" s="399"/>
      <c r="H11" s="400"/>
      <c r="I11" s="401"/>
      <c r="J11" s="349" t="s">
        <v>116</v>
      </c>
      <c r="K11" s="398"/>
      <c r="L11" s="250"/>
      <c r="N11" s="246" t="s">
        <v>97</v>
      </c>
      <c r="O11" s="173"/>
      <c r="P11" s="173"/>
      <c r="Q11" s="173"/>
    </row>
    <row r="12" spans="1:19" ht="16.5" customHeight="1" x14ac:dyDescent="0.2">
      <c r="A12" s="385" t="s">
        <v>201</v>
      </c>
      <c r="B12" s="386"/>
      <c r="C12" s="386"/>
      <c r="D12" s="386"/>
      <c r="E12" s="386"/>
      <c r="F12" s="386"/>
      <c r="G12" s="386"/>
      <c r="H12" s="386"/>
      <c r="I12" s="386"/>
      <c r="J12" s="386"/>
      <c r="K12" s="386"/>
      <c r="L12" s="387"/>
      <c r="N12" s="246" t="s">
        <v>98</v>
      </c>
    </row>
    <row r="13" spans="1:19" ht="21" customHeight="1" x14ac:dyDescent="0.2">
      <c r="A13" s="395"/>
      <c r="B13" s="396"/>
      <c r="C13" s="175" t="s">
        <v>222</v>
      </c>
      <c r="D13" s="29"/>
      <c r="E13" s="29"/>
      <c r="F13" s="29"/>
      <c r="G13" s="29"/>
      <c r="H13" s="29"/>
      <c r="I13" s="29"/>
      <c r="J13" s="172"/>
      <c r="K13" s="172"/>
      <c r="L13" s="176"/>
      <c r="N13" s="246" t="s">
        <v>193</v>
      </c>
    </row>
    <row r="14" spans="1:19" ht="21" customHeight="1" x14ac:dyDescent="0.25">
      <c r="A14" s="395"/>
      <c r="B14" s="396"/>
      <c r="C14" s="175" t="s">
        <v>229</v>
      </c>
      <c r="D14" s="177"/>
      <c r="E14" s="178"/>
      <c r="F14" s="178"/>
      <c r="G14" s="178"/>
      <c r="H14" s="178"/>
      <c r="I14" s="178"/>
      <c r="J14" s="172"/>
      <c r="K14" s="172"/>
      <c r="L14" s="176"/>
      <c r="N14" s="246" t="s">
        <v>99</v>
      </c>
    </row>
    <row r="15" spans="1:19" ht="21" customHeight="1" x14ac:dyDescent="0.25">
      <c r="A15" s="395"/>
      <c r="B15" s="396"/>
      <c r="C15" s="175" t="s">
        <v>223</v>
      </c>
      <c r="D15" s="178"/>
      <c r="E15" s="178"/>
      <c r="F15" s="179"/>
      <c r="G15" s="178"/>
      <c r="H15" s="178"/>
      <c r="I15" s="178"/>
      <c r="J15" s="172"/>
      <c r="K15" s="172"/>
      <c r="L15" s="176"/>
      <c r="N15" s="246" t="s">
        <v>100</v>
      </c>
    </row>
    <row r="16" spans="1:19" ht="9.75" customHeight="1" x14ac:dyDescent="0.2">
      <c r="A16" s="366"/>
      <c r="B16" s="367"/>
      <c r="C16" s="367"/>
      <c r="D16" s="367"/>
      <c r="E16" s="367"/>
      <c r="F16" s="367"/>
      <c r="G16" s="367"/>
      <c r="H16" s="367"/>
      <c r="I16" s="367"/>
      <c r="J16" s="367"/>
      <c r="K16" s="367"/>
      <c r="L16" s="368"/>
      <c r="N16" s="246" t="s">
        <v>101</v>
      </c>
    </row>
    <row r="17" spans="1:14" ht="45" customHeight="1" x14ac:dyDescent="0.2">
      <c r="A17" s="392" t="s">
        <v>238</v>
      </c>
      <c r="B17" s="393"/>
      <c r="C17" s="393"/>
      <c r="D17" s="393"/>
      <c r="E17" s="393"/>
      <c r="F17" s="393"/>
      <c r="G17" s="393"/>
      <c r="H17" s="393"/>
      <c r="I17" s="393"/>
      <c r="J17" s="393"/>
      <c r="K17" s="393"/>
      <c r="L17" s="394"/>
      <c r="N17" s="246" t="s">
        <v>267</v>
      </c>
    </row>
    <row r="18" spans="1:14" ht="24.95" customHeight="1" x14ac:dyDescent="0.2">
      <c r="A18" s="379"/>
      <c r="B18" s="380"/>
      <c r="C18" s="380"/>
      <c r="D18" s="360"/>
      <c r="E18" s="361"/>
      <c r="F18" s="361"/>
      <c r="G18" s="361"/>
      <c r="H18" s="362"/>
      <c r="I18" s="381"/>
      <c r="J18" s="381"/>
      <c r="K18" s="381"/>
      <c r="L18" s="271"/>
      <c r="N18" s="246" t="s">
        <v>124</v>
      </c>
    </row>
    <row r="19" spans="1:14" ht="21.95" customHeight="1" thickBot="1" x14ac:dyDescent="0.25">
      <c r="A19" s="378" t="s">
        <v>237</v>
      </c>
      <c r="B19" s="359"/>
      <c r="C19" s="359"/>
      <c r="D19" s="359" t="s">
        <v>230</v>
      </c>
      <c r="E19" s="359"/>
      <c r="F19" s="359"/>
      <c r="G19" s="359"/>
      <c r="H19" s="359"/>
      <c r="I19" s="359" t="s">
        <v>231</v>
      </c>
      <c r="J19" s="359"/>
      <c r="K19" s="359"/>
      <c r="L19" s="181" t="s">
        <v>25</v>
      </c>
      <c r="N19" s="246" t="s">
        <v>268</v>
      </c>
    </row>
    <row r="20" spans="1:14" ht="18.600000000000001" customHeight="1" x14ac:dyDescent="0.2">
      <c r="A20" s="382" t="s">
        <v>261</v>
      </c>
      <c r="B20" s="383"/>
      <c r="C20" s="383"/>
      <c r="D20" s="383"/>
      <c r="E20" s="383"/>
      <c r="F20" s="383"/>
      <c r="G20" s="383"/>
      <c r="H20" s="383"/>
      <c r="I20" s="383"/>
      <c r="J20" s="383"/>
      <c r="K20" s="383"/>
      <c r="L20" s="384"/>
      <c r="N20" s="246" t="s">
        <v>102</v>
      </c>
    </row>
    <row r="21" spans="1:14" ht="21" customHeight="1" x14ac:dyDescent="0.2">
      <c r="A21" s="369"/>
      <c r="B21" s="370"/>
      <c r="C21" s="371" t="s">
        <v>219</v>
      </c>
      <c r="D21" s="372"/>
      <c r="E21" s="372"/>
      <c r="F21" s="372"/>
      <c r="G21" s="372"/>
      <c r="H21" s="372"/>
      <c r="I21" s="372"/>
      <c r="J21" s="372"/>
      <c r="K21" s="372"/>
      <c r="L21" s="373"/>
      <c r="N21" s="246" t="s">
        <v>214</v>
      </c>
    </row>
    <row r="22" spans="1:14" ht="9.75" customHeight="1" x14ac:dyDescent="0.2">
      <c r="A22" s="366"/>
      <c r="B22" s="367"/>
      <c r="C22" s="367"/>
      <c r="D22" s="367"/>
      <c r="E22" s="367"/>
      <c r="F22" s="367"/>
      <c r="G22" s="367"/>
      <c r="H22" s="367"/>
      <c r="I22" s="367"/>
      <c r="J22" s="367"/>
      <c r="K22" s="367"/>
      <c r="L22" s="368"/>
      <c r="N22" s="246" t="s">
        <v>103</v>
      </c>
    </row>
    <row r="23" spans="1:14" ht="24.95" customHeight="1" x14ac:dyDescent="0.2">
      <c r="A23" s="369"/>
      <c r="B23" s="370"/>
      <c r="C23" s="374"/>
      <c r="D23" s="374"/>
      <c r="E23" s="374"/>
      <c r="F23" s="374"/>
      <c r="G23" s="374"/>
      <c r="H23" s="375"/>
      <c r="I23" s="376"/>
      <c r="J23" s="376"/>
      <c r="K23" s="377"/>
      <c r="L23" s="33"/>
      <c r="N23" s="246" t="s">
        <v>104</v>
      </c>
    </row>
    <row r="24" spans="1:14" ht="20.100000000000001" customHeight="1" thickBot="1" x14ac:dyDescent="0.25">
      <c r="A24" s="388" t="s">
        <v>218</v>
      </c>
      <c r="B24" s="358"/>
      <c r="C24" s="358" t="s">
        <v>232</v>
      </c>
      <c r="D24" s="358"/>
      <c r="E24" s="358"/>
      <c r="F24" s="358"/>
      <c r="G24" s="358"/>
      <c r="H24" s="359" t="s">
        <v>233</v>
      </c>
      <c r="I24" s="359"/>
      <c r="J24" s="359"/>
      <c r="K24" s="359"/>
      <c r="L24" s="182" t="s">
        <v>25</v>
      </c>
      <c r="N24" s="246" t="s">
        <v>105</v>
      </c>
    </row>
    <row r="25" spans="1:14" ht="16.5" customHeight="1" x14ac:dyDescent="0.2">
      <c r="A25" s="385" t="s">
        <v>290</v>
      </c>
      <c r="B25" s="386"/>
      <c r="C25" s="386"/>
      <c r="D25" s="386"/>
      <c r="E25" s="386"/>
      <c r="F25" s="386"/>
      <c r="G25" s="386"/>
      <c r="H25" s="386"/>
      <c r="I25" s="386"/>
      <c r="J25" s="386"/>
      <c r="K25" s="386"/>
      <c r="L25" s="387"/>
      <c r="N25" s="246" t="s">
        <v>106</v>
      </c>
    </row>
    <row r="26" spans="1:14" ht="21" customHeight="1" x14ac:dyDescent="0.2">
      <c r="A26" s="294"/>
      <c r="B26" s="291"/>
      <c r="C26" s="183" t="s">
        <v>288</v>
      </c>
      <c r="D26" s="184"/>
      <c r="E26" s="184"/>
      <c r="F26" s="184"/>
      <c r="G26" s="184"/>
      <c r="H26" s="184"/>
      <c r="I26" s="184"/>
      <c r="J26" s="184"/>
      <c r="K26" s="184"/>
      <c r="L26" s="185"/>
      <c r="N26" s="246" t="s">
        <v>194</v>
      </c>
    </row>
    <row r="27" spans="1:14" ht="21" customHeight="1" x14ac:dyDescent="0.25">
      <c r="A27" s="294"/>
      <c r="B27" s="291"/>
      <c r="C27" s="183" t="s">
        <v>289</v>
      </c>
      <c r="D27" s="184"/>
      <c r="E27" s="184"/>
      <c r="F27" s="186"/>
      <c r="G27" s="184"/>
      <c r="H27" s="184"/>
      <c r="I27" s="184"/>
      <c r="J27" s="184"/>
      <c r="K27" s="184"/>
      <c r="L27" s="185"/>
      <c r="N27" s="246" t="s">
        <v>107</v>
      </c>
    </row>
    <row r="28" spans="1:14" ht="9.75" customHeight="1" x14ac:dyDescent="0.2">
      <c r="A28" s="366"/>
      <c r="B28" s="367"/>
      <c r="C28" s="367"/>
      <c r="D28" s="367"/>
      <c r="E28" s="367"/>
      <c r="F28" s="367"/>
      <c r="G28" s="367"/>
      <c r="H28" s="367"/>
      <c r="I28" s="367"/>
      <c r="J28" s="367"/>
      <c r="K28" s="367"/>
      <c r="L28" s="368"/>
      <c r="N28" s="246" t="s">
        <v>269</v>
      </c>
    </row>
    <row r="29" spans="1:14" ht="44.25" customHeight="1" x14ac:dyDescent="0.2">
      <c r="A29" s="389" t="s">
        <v>239</v>
      </c>
      <c r="B29" s="390"/>
      <c r="C29" s="390"/>
      <c r="D29" s="390"/>
      <c r="E29" s="390"/>
      <c r="F29" s="390"/>
      <c r="G29" s="390"/>
      <c r="H29" s="390"/>
      <c r="I29" s="390"/>
      <c r="J29" s="390"/>
      <c r="K29" s="390"/>
      <c r="L29" s="391"/>
      <c r="N29" s="246" t="s">
        <v>108</v>
      </c>
    </row>
    <row r="30" spans="1:14" ht="24.95" customHeight="1" x14ac:dyDescent="0.2">
      <c r="A30" s="379"/>
      <c r="B30" s="380"/>
      <c r="C30" s="380"/>
      <c r="D30" s="360"/>
      <c r="E30" s="361"/>
      <c r="F30" s="361"/>
      <c r="G30" s="361"/>
      <c r="H30" s="362"/>
      <c r="I30" s="381"/>
      <c r="J30" s="381"/>
      <c r="K30" s="381"/>
      <c r="L30" s="32"/>
      <c r="N30" s="246" t="s">
        <v>109</v>
      </c>
    </row>
    <row r="31" spans="1:14" ht="21.95" customHeight="1" thickBot="1" x14ac:dyDescent="0.25">
      <c r="A31" s="378" t="s">
        <v>237</v>
      </c>
      <c r="B31" s="359"/>
      <c r="C31" s="359"/>
      <c r="D31" s="359" t="s">
        <v>230</v>
      </c>
      <c r="E31" s="359"/>
      <c r="F31" s="359"/>
      <c r="G31" s="359"/>
      <c r="H31" s="359"/>
      <c r="I31" s="359" t="s">
        <v>231</v>
      </c>
      <c r="J31" s="359"/>
      <c r="K31" s="359"/>
      <c r="L31" s="187" t="s">
        <v>25</v>
      </c>
      <c r="N31" s="246" t="s">
        <v>270</v>
      </c>
    </row>
    <row r="32" spans="1:14" ht="18.600000000000001" customHeight="1" x14ac:dyDescent="0.2">
      <c r="A32" s="363" t="s">
        <v>262</v>
      </c>
      <c r="B32" s="364"/>
      <c r="C32" s="364"/>
      <c r="D32" s="364"/>
      <c r="E32" s="364"/>
      <c r="F32" s="364"/>
      <c r="G32" s="364"/>
      <c r="H32" s="364"/>
      <c r="I32" s="364"/>
      <c r="J32" s="364"/>
      <c r="K32" s="364"/>
      <c r="L32" s="365"/>
      <c r="N32" s="246" t="s">
        <v>110</v>
      </c>
    </row>
    <row r="33" spans="1:14" ht="21" customHeight="1" x14ac:dyDescent="0.2">
      <c r="A33" s="369"/>
      <c r="B33" s="370"/>
      <c r="C33" s="371" t="s">
        <v>224</v>
      </c>
      <c r="D33" s="372"/>
      <c r="E33" s="372"/>
      <c r="F33" s="372"/>
      <c r="G33" s="372"/>
      <c r="H33" s="372"/>
      <c r="I33" s="372"/>
      <c r="J33" s="372"/>
      <c r="K33" s="372"/>
      <c r="L33" s="373"/>
      <c r="N33" s="246" t="s">
        <v>111</v>
      </c>
    </row>
    <row r="34" spans="1:14" ht="12" customHeight="1" x14ac:dyDescent="0.2">
      <c r="A34" s="366"/>
      <c r="B34" s="367"/>
      <c r="C34" s="367"/>
      <c r="D34" s="367"/>
      <c r="E34" s="367"/>
      <c r="F34" s="367"/>
      <c r="G34" s="367"/>
      <c r="H34" s="367"/>
      <c r="I34" s="367"/>
      <c r="J34" s="367"/>
      <c r="K34" s="367"/>
      <c r="L34" s="368"/>
      <c r="N34" s="246" t="s">
        <v>112</v>
      </c>
    </row>
    <row r="35" spans="1:14" ht="24.95" customHeight="1" x14ac:dyDescent="0.2">
      <c r="A35" s="180"/>
      <c r="B35" s="10"/>
      <c r="C35" s="374"/>
      <c r="D35" s="374"/>
      <c r="E35" s="374"/>
      <c r="F35" s="374"/>
      <c r="G35" s="374"/>
      <c r="H35" s="375"/>
      <c r="I35" s="376"/>
      <c r="J35" s="376"/>
      <c r="K35" s="377"/>
      <c r="L35" s="33"/>
      <c r="N35" s="246" t="s">
        <v>271</v>
      </c>
    </row>
    <row r="36" spans="1:14" ht="21.95" customHeight="1" thickBot="1" x14ac:dyDescent="0.25">
      <c r="A36" s="188"/>
      <c r="B36" s="189"/>
      <c r="C36" s="358" t="s">
        <v>232</v>
      </c>
      <c r="D36" s="358"/>
      <c r="E36" s="358"/>
      <c r="F36" s="358"/>
      <c r="G36" s="358"/>
      <c r="H36" s="359" t="s">
        <v>233</v>
      </c>
      <c r="I36" s="359"/>
      <c r="J36" s="359"/>
      <c r="K36" s="359"/>
      <c r="L36" s="182" t="s">
        <v>25</v>
      </c>
      <c r="N36" s="246" t="s">
        <v>215</v>
      </c>
    </row>
    <row r="37" spans="1:14" x14ac:dyDescent="0.2">
      <c r="N37" s="246" t="s">
        <v>162</v>
      </c>
    </row>
    <row r="38" spans="1:14" x14ac:dyDescent="0.2">
      <c r="N38" s="246" t="s">
        <v>163</v>
      </c>
    </row>
    <row r="39" spans="1:14" x14ac:dyDescent="0.2">
      <c r="N39" s="246" t="s">
        <v>164</v>
      </c>
    </row>
    <row r="40" spans="1:14" x14ac:dyDescent="0.2">
      <c r="N40" s="246" t="s">
        <v>165</v>
      </c>
    </row>
    <row r="41" spans="1:14" x14ac:dyDescent="0.2">
      <c r="N41" s="246" t="s">
        <v>166</v>
      </c>
    </row>
    <row r="42" spans="1:14" x14ac:dyDescent="0.2">
      <c r="N42" s="246" t="s">
        <v>167</v>
      </c>
    </row>
    <row r="43" spans="1:14" x14ac:dyDescent="0.2">
      <c r="N43" s="246" t="s">
        <v>168</v>
      </c>
    </row>
    <row r="44" spans="1:14" x14ac:dyDescent="0.2">
      <c r="N44" s="246" t="s">
        <v>169</v>
      </c>
    </row>
    <row r="45" spans="1:14" x14ac:dyDescent="0.2">
      <c r="N45" s="246" t="s">
        <v>170</v>
      </c>
    </row>
    <row r="46" spans="1:14" x14ac:dyDescent="0.2">
      <c r="N46" s="246" t="s">
        <v>171</v>
      </c>
    </row>
    <row r="47" spans="1:14" x14ac:dyDescent="0.2">
      <c r="N47" s="246" t="s">
        <v>172</v>
      </c>
    </row>
    <row r="48" spans="1:14" x14ac:dyDescent="0.2">
      <c r="N48" s="246" t="s">
        <v>173</v>
      </c>
    </row>
    <row r="49" spans="14:14" x14ac:dyDescent="0.2">
      <c r="N49" s="246" t="s">
        <v>174</v>
      </c>
    </row>
    <row r="50" spans="14:14" x14ac:dyDescent="0.2">
      <c r="N50" s="246" t="s">
        <v>175</v>
      </c>
    </row>
    <row r="51" spans="14:14" x14ac:dyDescent="0.2">
      <c r="N51" s="246" t="s">
        <v>176</v>
      </c>
    </row>
    <row r="52" spans="14:14" x14ac:dyDescent="0.2">
      <c r="N52" s="246" t="s">
        <v>177</v>
      </c>
    </row>
    <row r="53" spans="14:14" x14ac:dyDescent="0.2">
      <c r="N53" s="246" t="s">
        <v>178</v>
      </c>
    </row>
    <row r="54" spans="14:14" x14ac:dyDescent="0.2">
      <c r="N54" s="246" t="s">
        <v>179</v>
      </c>
    </row>
    <row r="55" spans="14:14" x14ac:dyDescent="0.2">
      <c r="N55" s="246" t="s">
        <v>180</v>
      </c>
    </row>
    <row r="56" spans="14:14" x14ac:dyDescent="0.2">
      <c r="N56" s="246" t="s">
        <v>181</v>
      </c>
    </row>
    <row r="57" spans="14:14" x14ac:dyDescent="0.2">
      <c r="N57" s="246" t="s">
        <v>182</v>
      </c>
    </row>
    <row r="58" spans="14:14" x14ac:dyDescent="0.2">
      <c r="N58" s="246" t="s">
        <v>183</v>
      </c>
    </row>
  </sheetData>
  <sheetProtection algorithmName="SHA-512" hashValue="RQ41L+5OpB+TX6FYqmlLkbfc7PeJx0cT7TM1YVPlWBPXwKj5bnFJnPtpR3Ef3ztV3sE3rRLEL0L1N3dTSjB7IA==" saltValue="3ld0hlOROTSPVDP2GpET7A==" spinCount="100000" sheet="1" objects="1" scenarios="1"/>
  <dataConsolidate/>
  <mergeCells count="70">
    <mergeCell ref="A1:J1"/>
    <mergeCell ref="J11:K11"/>
    <mergeCell ref="G11:I11"/>
    <mergeCell ref="F2:G2"/>
    <mergeCell ref="A10:C10"/>
    <mergeCell ref="D10:G10"/>
    <mergeCell ref="A2:C2"/>
    <mergeCell ref="A11:C11"/>
    <mergeCell ref="E11:F11"/>
    <mergeCell ref="A7:C7"/>
    <mergeCell ref="D5:G5"/>
    <mergeCell ref="H7:L7"/>
    <mergeCell ref="H8:L8"/>
    <mergeCell ref="A9:C9"/>
    <mergeCell ref="D9:G9"/>
    <mergeCell ref="H10:K10"/>
    <mergeCell ref="A12:L12"/>
    <mergeCell ref="A24:B24"/>
    <mergeCell ref="A23:B23"/>
    <mergeCell ref="A29:L29"/>
    <mergeCell ref="A28:L28"/>
    <mergeCell ref="A21:B21"/>
    <mergeCell ref="A19:C19"/>
    <mergeCell ref="A25:L25"/>
    <mergeCell ref="A17:L17"/>
    <mergeCell ref="A16:L16"/>
    <mergeCell ref="A13:B13"/>
    <mergeCell ref="A14:B14"/>
    <mergeCell ref="A15:B15"/>
    <mergeCell ref="C23:G23"/>
    <mergeCell ref="C24:G24"/>
    <mergeCell ref="H23:K23"/>
    <mergeCell ref="H24:K24"/>
    <mergeCell ref="A22:L22"/>
    <mergeCell ref="D19:H19"/>
    <mergeCell ref="I18:K18"/>
    <mergeCell ref="I19:K19"/>
    <mergeCell ref="C21:L21"/>
    <mergeCell ref="A18:C18"/>
    <mergeCell ref="A20:L20"/>
    <mergeCell ref="H9:K9"/>
    <mergeCell ref="C36:G36"/>
    <mergeCell ref="H36:K36"/>
    <mergeCell ref="D30:H30"/>
    <mergeCell ref="A32:L32"/>
    <mergeCell ref="A34:L34"/>
    <mergeCell ref="A33:B33"/>
    <mergeCell ref="C33:L33"/>
    <mergeCell ref="C35:G35"/>
    <mergeCell ref="H35:K35"/>
    <mergeCell ref="D31:H31"/>
    <mergeCell ref="I31:K31"/>
    <mergeCell ref="A31:C31"/>
    <mergeCell ref="A30:C30"/>
    <mergeCell ref="I30:K30"/>
    <mergeCell ref="D18:H18"/>
    <mergeCell ref="I2:K2"/>
    <mergeCell ref="D3:G3"/>
    <mergeCell ref="A4:C4"/>
    <mergeCell ref="D8:G8"/>
    <mergeCell ref="A8:C8"/>
    <mergeCell ref="D7:G7"/>
    <mergeCell ref="D6:G6"/>
    <mergeCell ref="A3:C3"/>
    <mergeCell ref="A5:C5"/>
    <mergeCell ref="A6:C6"/>
    <mergeCell ref="H3:K3"/>
    <mergeCell ref="H4:K4"/>
    <mergeCell ref="H5:K5"/>
    <mergeCell ref="H6:K6"/>
  </mergeCells>
  <phoneticPr fontId="8" type="noConversion"/>
  <conditionalFormatting sqref="N1:N1048576">
    <cfRule type="duplicateValues" dxfId="28" priority="1"/>
  </conditionalFormatting>
  <dataValidations xWindow="1053" yWindow="406" count="46">
    <dataValidation type="textLength" operator="lessThan" showInputMessage="1" showErrorMessage="1" errorTitle="Read-only cell." error="This is not a form field. Press Tab to continue. " sqref="J13:L15 E4 E11:F11 F15 A12:L12 D26:L27 A3:C11" xr:uid="{56D31080-C3D2-4B36-954D-181E9FC73987}">
      <formula1>0</formula1>
    </dataValidation>
    <dataValidation errorStyle="warning" operator="greaterThan" allowBlank="1" showInputMessage="1" error="Please enter the beginning date of your reporting period." promptTitle="Reporting Period Start Date" prompt="Enter the Start Date of the Reporting Period." sqref="D4" xr:uid="{9F7CF62D-99C5-4532-B416-B814D76D89A1}"/>
    <dataValidation errorStyle="warning" operator="greaterThan" allowBlank="1" showInputMessage="1" error="Please enter the beginning date of your reporting period." promptTitle="Reporting Period Ending Date" prompt="Enter the Ending Date of the Reporting Period." sqref="F4" xr:uid="{51978C68-F87E-4442-A722-12832B4951B1}"/>
    <dataValidation operator="greaterThan" showInputMessage="1" promptTitle="Project Name." prompt="Enter the Project Name here. " sqref="D3:G3" xr:uid="{CA591E42-5304-49E0-AA7D-3B05B41CBB18}"/>
    <dataValidation operator="greaterThan" showInputMessage="1" errorTitle="Invalid field entry." error="Please enter the date as show in the example, 1/1/2022 or 01/01/2022." prompt="Enter date submitted." sqref="L30" xr:uid="{75B28217-2526-41C3-A205-A21B59EAF11B}"/>
    <dataValidation allowBlank="1" showInputMessage="1" prompt="Enter the date the budget was prepared." sqref="D11" xr:uid="{B994D15E-1392-4FFE-87B2-C3DC297EFBA4}"/>
    <dataValidation allowBlank="1" showInputMessage="1" prompt="Enter your phone number. " sqref="G11" xr:uid="{098BBCAA-6EF8-4020-BA66-7EF3D812A19E}"/>
    <dataValidation type="textLength" errorStyle="warning" operator="lessThan" showInputMessage="1" showErrorMessage="1" errorTitle="Read-only cell." error="This is not a form field. Press Tab to continue. " sqref="A1:A2 A20 A25:L25" xr:uid="{F61F1A19-9220-442C-87D3-C498D794A65C}">
      <formula1>0</formula1>
    </dataValidation>
    <dataValidation type="list" allowBlank="1" showInputMessage="1" promptTitle="HCD and/or CalHFA Approval" prompt="For HCD and CalHFA use only. Select Yes if this budget is approved. " sqref="A21:B21" xr:uid="{3723E897-E45C-40FE-BB2D-4D870A103CDE}">
      <formula1>"Yes,No"</formula1>
    </dataValidation>
    <dataValidation allowBlank="1" showInputMessage="1" showErrorMessage="1" promptTitle="Directions" prompt="Please select from the drop down menu.  If you need to erase, use the Delete button." sqref="F27 F15 C26:C27 C13:C15" xr:uid="{B9F66B00-8089-4899-BCC1-B565D8159EB6}"/>
    <dataValidation allowBlank="1" showInputMessage="1" sqref="W13 C13" xr:uid="{8256DE7B-1062-4178-BBB9-63142C67C823}"/>
    <dataValidation type="textLength" operator="lessThan" showInputMessage="1" errorTitle="Read-only cell." error="This is not a form field. Press Tab to continue. " sqref="A17:L17 A29:L29 C14:C15" xr:uid="{54D1143A-7D81-4075-95FB-9DB7EB263277}">
      <formula1>0</formula1>
    </dataValidation>
    <dataValidation errorStyle="warning" allowBlank="1" showInputMessage="1" promptTitle="Prepared by." prompt="Please enter your name." sqref="D11:G11" xr:uid="{67C29D8B-9042-4009-8177-0BE124F93AA8}"/>
    <dataValidation type="list" allowBlank="1" showInputMessage="1" showErrorMessage="1" promptTitle="Approving Department" prompt="For HCD CalHFA use only. Select the applicable Department that is approving the budget." sqref="A23:B23" xr:uid="{E54FF733-A632-4CE8-B406-6C9D2BDF92F2}">
      <formula1>"HCD,CalHFA"</formula1>
    </dataValidation>
    <dataValidation allowBlank="1" showInputMessage="1" showErrorMessage="1" promptTitle="Total Number of Project Units" prompt="Enter the total number of units in the project." sqref="L3" xr:uid="{D229445F-1BC4-4867-AAD2-D987F53800BA}"/>
    <dataValidation allowBlank="1" showInputMessage="1" showErrorMessage="1" promptTitle="# HCD Assisted/Restricted Units" prompt="Restricted units will show for MHP-type projects or for multiple HCD programs if one is MHP-type; should include manager units but not unrestricted market rate units. Assisted units will show for non-MHP type projects and includes all HCD funded units." sqref="L4" xr:uid="{CF26B8A0-D917-4D44-BD86-A894750F448C}"/>
    <dataValidation allowBlank="1" showInputMessage="1" showErrorMessage="1" promptTitle="Other HCD Proration % Used" prompt="If proration is not used for your loan program, enter 100%. If Project uses a proration percentage other than percentage above, enter that percentage here and provide the reason in the &quot;Proration Comments&quot; yelllow cell below." sqref="L6" xr:uid="{55B031C1-4194-4D3E-B6BD-35F98615728F}"/>
    <dataValidation allowBlank="1" showInputMessage="1" showErrorMessage="1" promptTitle="# of CalHFA COSR Units" prompt="If Project has a CalHFA COSR, enter the number of CalHFA COSR Assisted Units, which is the Number of Regulated Units." sqref="L9" xr:uid="{2DC6B462-AC94-4C5C-A6B2-C363580A20EE}"/>
    <dataValidation errorStyle="warning" operator="lessThan" showInputMessage="1" showErrorMessage="1" errorTitle="Invalid field entry." error="Please enter the Contract Number for each Program. " promptTitle="HCD Contract or CalHFA Number:" prompt="Enter HCD Contract Number or CalHFA Project Number. If more than one HCD contract, enter the HCD lead Contract Number." sqref="D6:G6" xr:uid="{DC7115CB-9E13-428C-BD64-E123D97688BC}"/>
    <dataValidation errorStyle="warning" operator="lessThan" showInputMessage="1" showErrorMessage="1" errorTitle="Invalid field entry." error="Please enter the Contract Number for each Program. " promptTitle="HCD Contract or CalHFA Number:" prompt="If the Project has more than one HCD Contract Number enter the second Contract Number here or the CalHFA Project Number." sqref="D7:G7" xr:uid="{A67B2B01-361C-4A04-8A06-34D5BA38AECF}"/>
    <dataValidation errorStyle="warning" operator="lessThan" showInputMessage="1" showErrorMessage="1" errorTitle="Invalid field entry." error="Please enter the Contract Number for each Program. " promptTitle="HCD Contract or CalHFA Number:" prompt="If the Project has more than one HCD Contract Number enter the third Contract Number here or the CalHFA Project Number." sqref="D8:G8" xr:uid="{A9E43C12-E388-461B-8DF4-B1C567D10E8E}"/>
    <dataValidation errorStyle="warning" operator="lessThan" showInputMessage="1" showErrorMessage="1" errorTitle="Invalid field entry." error="Please enter the Contract Number for each Program. " promptTitle="HCD Contract or CalHFA Number:" prompt="If the Project has more than one HCD Contract Number enter the fourth Contract Number here or the CalHFA Project Number." sqref="D9:G9" xr:uid="{C687BCE4-5F98-4479-926E-D15793A0BAE5}"/>
    <dataValidation errorStyle="warning" allowBlank="1" showInputMessage="1" promptTitle="Prepared by." prompt="Enter the name of the Project person who prepared this budget." sqref="D10:G10" xr:uid="{DBA0C41D-10F1-4EF0-9BE2-60477CB7242E}"/>
    <dataValidation type="list" allowBlank="1" showInputMessage="1" showErrorMessage="1" promptTitle="HCD Project Funding" prompt="Select Yes, if the Project received any HCD funding; otherwise select No." sqref="E2" xr:uid="{0FB93E5C-A842-4293-B175-0C4E038734C6}">
      <formula1>"Yes,No"</formula1>
    </dataValidation>
    <dataValidation type="list" allowBlank="1" showInputMessage="1" showErrorMessage="1" promptTitle="CalHFA Other Project Funding" prompt="Select Yes, if the project received another type of CalHFA Funding (Perm, MIP, Subordinate, Non-COSR); otherwise select No." sqref="L2" xr:uid="{24662AE5-7DE8-4367-8AB9-2820ACA69BFE}">
      <formula1>"Yes,No"</formula1>
    </dataValidation>
    <dataValidation type="list" allowBlank="1" showInputMessage="1" showErrorMessage="1" promptTitle="CalHFA COSR Project Funding" prompt="Select Yes, if the project received CallHFA COSR funding; otherwise select No." sqref="H2" xr:uid="{27769897-427C-4CD8-A6A4-6009EE9AA97A}">
      <formula1>"Yes,No"</formula1>
    </dataValidation>
    <dataValidation type="list" allowBlank="1" showInputMessage="1" showErrorMessage="1" promptTitle="2. Checklist and Cert - 170" prompt="Select Yes if the 2. Checklist and Cert - 170 worksheet has been completed." sqref="A13:B13" xr:uid="{0D8E1E40-A0FD-468D-A9E3-50C41A7160F6}">
      <formula1>"Yes,No"</formula1>
    </dataValidation>
    <dataValidation type="list" allowBlank="1" showInputMessage="1" showErrorMessage="1" promptTitle="3. Cash Flow - 171" prompt="Select Yes if the 3. Cash Flow - 171 worksheet has been completed." sqref="A14:B14" xr:uid="{5715BB11-4B1C-45BF-83E5-069214207977}">
      <formula1>"Yes,No"</formula1>
    </dataValidation>
    <dataValidation type="list" allowBlank="1" showInputMessage="1" showErrorMessage="1" promptTitle="4. Cost of Operations - 172" prompt="Select Yes if the 4. Cost of Operations - 172 worksheet has been completed." sqref="A15:B15" xr:uid="{592418F5-6C01-4B78-B71E-359FD60FBD50}">
      <formula1>"Yes,No"</formula1>
    </dataValidation>
    <dataValidation type="list" allowBlank="1" showInputMessage="1" showErrorMessage="1" promptTitle="Certifier Type" prompt="Select the project connection of the person who is certifying the budget (management agent, sponsor, borrower)." sqref="A18:C18" xr:uid="{6C5F4ECB-2AB3-4416-B747-DB6F0A9D0B03}">
      <formula1>"Managment Agent,Borrower,Sponsor"</formula1>
    </dataValidation>
    <dataValidation allowBlank="1" showInputMessage="1" showErrorMessage="1" promptTitle="Certifier's Name" prompt="Enter the name of the person who is certifying the budget." sqref="D18:H18" xr:uid="{AE8A6B85-10AE-413A-84A5-A9D82EBAF1F5}"/>
    <dataValidation allowBlank="1" showInputMessage="1" showErrorMessage="1" promptTitle="Ceritifier's Title" prompt="Enter the title of the person who is certifying the budget." sqref="I18:K18" xr:uid="{9EEF4B54-312C-430F-80E5-2B1F13C3FB79}"/>
    <dataValidation allowBlank="1" showInputMessage="1" showErrorMessage="1" promptTitle="Date of Certification" prompt="Enter the certification date for this budget." sqref="L18" xr:uid="{1AE33C3D-3557-4B46-9D90-09548BA7EAB5}"/>
    <dataValidation allowBlank="1" showInputMessage="1" showErrorMessage="1" promptTitle="Name of person Approving Budget" prompt="For HCD CalHFA use only. Enter the name of the person who is approving the budget." sqref="C23:G23" xr:uid="{AD419B87-194C-4EF7-9CE0-1EB97D5CD77C}"/>
    <dataValidation allowBlank="1" showInputMessage="1" showErrorMessage="1" promptTitle="Title of Person Approving Budget" prompt="For HCD CalHFA use only. Enter the title of the person who is approving the budget." sqref="H23:K23" xr:uid="{9BC92D9E-B1B7-4E1B-9605-6EAFBADA3E10}"/>
    <dataValidation allowBlank="1" showInputMessage="1" showErrorMessage="1" promptTitle="Date of Approval" prompt="Enter the approval date for this budget." sqref="L23" xr:uid="{EFA33C16-5767-4DE9-B26C-813D6D6F0FCD}"/>
    <dataValidation type="list" allowBlank="1" showInputMessage="1" showErrorMessage="1" promptTitle="5. Actual Cash Flow - 180" prompt="Select Yes if the 5. Actual Cash Flow - 180 worksheet has been completed." sqref="B26" xr:uid="{B7EF36B9-6564-4537-A7C8-3AA22C428394}">
      <formula1>"Yes,No"</formula1>
    </dataValidation>
    <dataValidation type="list" allowBlank="1" showInputMessage="1" showErrorMessage="1" promptTitle="6. Actual Cost of Ops - 181" prompt="Select Yes if the 6. Actual Cost of Ops - 181 worksheet has been completed." sqref="B27" xr:uid="{33547F26-D89F-4EB2-832C-7DAED3FAC38F}">
      <formula1>"Yes,No"</formula1>
    </dataValidation>
    <dataValidation type="list" allowBlank="1" showInputMessage="1" showErrorMessage="1" promptTitle="Certifier Type" prompt="Select the project connection of the person who is certifying the actuals (management agent, sponsor, borrower)." sqref="A30:C30" xr:uid="{EB403754-8626-4CDB-8325-653ED40F75F2}">
      <formula1>"Managment Agent,Borrower,Sponsor"</formula1>
    </dataValidation>
    <dataValidation allowBlank="1" showInputMessage="1" showErrorMessage="1" promptTitle="Certifier's Name" prompt="Enter the name of the person who is certifying the actuals." sqref="D30:H30" xr:uid="{161BA5FC-1C19-46E7-B4F9-C96D55563469}"/>
    <dataValidation allowBlank="1" showInputMessage="1" showErrorMessage="1" promptTitle="Ceritifier's Title" prompt="Enter the title of the person who is certifying the actuals." sqref="I30:K30" xr:uid="{0011CAC8-561A-463F-9A84-EC34437D0951}"/>
    <dataValidation type="list" allowBlank="1" showInputMessage="1" promptTitle="HCD Approval" prompt="For HCD use only. Select Yes if the actuals are approved. " sqref="A33:B33" xr:uid="{6F54C71F-3682-4A55-BBD8-101403E31297}">
      <formula1>"Yes,No"</formula1>
    </dataValidation>
    <dataValidation allowBlank="1" showInputMessage="1" showErrorMessage="1" promptTitle="Name of person Approving Actuals" prompt="For HCD use only. Enter the name of the person who is approving the actuals." sqref="C35:G35" xr:uid="{2D1127BB-F575-44B2-B385-A0646F275E97}"/>
    <dataValidation allowBlank="1" showInputMessage="1" showErrorMessage="1" promptTitle="Person's Title Approving Actual" prompt="For HCD use only. Enter the title of the person who is approving the actuals." sqref="H35:K35" xr:uid="{D6E3D9DB-F2CF-44C7-911D-38941C2A8191}"/>
    <dataValidation allowBlank="1" showInputMessage="1" showErrorMessage="1" promptTitle="Date of Approval" prompt="Enter the approval date for approving these actuals." sqref="L35" xr:uid="{76525E5E-96CB-4B23-96E9-6D795DAD5334}"/>
    <dataValidation type="list" errorStyle="warning" showInputMessage="1" errorTitle="Invalid field entry." error="Please make the selection from the drop-down menu to the right." promptTitle="Project Location-County." prompt="Select the Project County location from the drop-down menu." sqref="D5:G5" xr:uid="{00000000-0002-0000-0100-000001000000}">
      <formula1>$N$1:$N$57</formula1>
    </dataValidation>
  </dataValidations>
  <printOptions horizontalCentered="1"/>
  <pageMargins left="0.25" right="0.25" top="0.5" bottom="0.4" header="0.2" footer="0"/>
  <pageSetup scale="83" orientation="portrait" r:id="rId1"/>
  <headerFooter>
    <oddHeader>&amp;L&amp;9STATE OF CALIFORNIA
&amp;"Arial,Bold"Operating Budget Workbook&amp;R&amp;9DEPARTMENT OF HOUSING &amp; COMMUNITY DEVELOPMENT
CALIFORNIA HOUSING FINANCE AGENCY</oddHeader>
    <oddFooter>&amp;C&amp;9Page &amp;P of &amp;N&amp;R&amp;"Arial,Italic"&amp;9&amp;A</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FF99"/>
    <pageSetUpPr fitToPage="1"/>
  </sheetPr>
  <dimension ref="A1:X90"/>
  <sheetViews>
    <sheetView zoomScaleNormal="100" workbookViewId="0">
      <pane xSplit="4" ySplit="5" topLeftCell="E6" activePane="bottomRight" state="frozen"/>
      <selection pane="topRight" activeCell="E1" sqref="E1"/>
      <selection pane="bottomLeft" activeCell="A6" sqref="A6"/>
      <selection pane="bottomRight" activeCell="L6" sqref="L6"/>
    </sheetView>
  </sheetViews>
  <sheetFormatPr defaultColWidth="9.140625" defaultRowHeight="12.75" x14ac:dyDescent="0.2"/>
  <cols>
    <col min="1" max="1" width="3" style="4" customWidth="1"/>
    <col min="2" max="2" width="17.28515625" style="4" customWidth="1"/>
    <col min="3" max="3" width="37.7109375" style="4" customWidth="1"/>
    <col min="4" max="4" width="7.7109375" style="4" customWidth="1"/>
    <col min="5" max="5" width="13.28515625" style="4" customWidth="1"/>
    <col min="6" max="6" width="11.5703125" style="4" customWidth="1"/>
    <col min="7" max="8" width="12.140625" style="4" hidden="1" customWidth="1"/>
    <col min="9" max="9" width="13.7109375" style="4" hidden="1" customWidth="1"/>
    <col min="10" max="11" width="12.140625" style="4" hidden="1" customWidth="1"/>
    <col min="12" max="13" width="11.5703125" style="4" customWidth="1"/>
    <col min="14" max="14" width="11" style="4" customWidth="1"/>
    <col min="15" max="15" width="11.5703125" style="4" customWidth="1"/>
    <col min="16" max="16" width="57.28515625" style="1" customWidth="1"/>
    <col min="17" max="17" width="57.28515625" style="1" hidden="1" customWidth="1"/>
    <col min="18" max="20" width="9.140625" style="4" customWidth="1"/>
    <col min="21" max="21" width="9.42578125" style="4" customWidth="1"/>
    <col min="22" max="30" width="9.140625" style="4" customWidth="1"/>
    <col min="31" max="16384" width="9.140625" style="4"/>
  </cols>
  <sheetData>
    <row r="1" spans="1:17" ht="17.100000000000001" customHeight="1" x14ac:dyDescent="0.2">
      <c r="A1" s="326" t="s">
        <v>229</v>
      </c>
      <c r="B1" s="327"/>
      <c r="C1" s="327"/>
      <c r="D1" s="327"/>
      <c r="E1" s="327"/>
      <c r="F1" s="327"/>
      <c r="G1" s="327"/>
      <c r="H1" s="327"/>
      <c r="I1" s="327"/>
      <c r="J1" s="327"/>
      <c r="K1" s="327"/>
      <c r="L1" s="327"/>
      <c r="M1" s="327"/>
      <c r="N1" s="327"/>
      <c r="O1" s="327"/>
      <c r="P1" s="327"/>
      <c r="Q1" s="397"/>
    </row>
    <row r="2" spans="1:17" s="80" customFormat="1" ht="15" customHeight="1" x14ac:dyDescent="0.2">
      <c r="A2" s="413" t="str">
        <f>IF('2. Checklist and Cert - 170'!D3="","",'2. Checklist and Cert - 170'!D3)</f>
        <v/>
      </c>
      <c r="B2" s="414"/>
      <c r="C2" s="414"/>
      <c r="D2" s="415"/>
      <c r="E2" s="416"/>
      <c r="F2" s="416"/>
      <c r="G2" s="254" t="s">
        <v>211</v>
      </c>
      <c r="H2" s="255">
        <f>IF('2. Checklist and Cert - 170'!$L$6=0,'2. Checklist and Cert - 170'!$L$5,'2. Checklist and Cert - 170'!$L$6)</f>
        <v>0</v>
      </c>
      <c r="I2" s="256" t="s">
        <v>212</v>
      </c>
      <c r="J2" s="255">
        <f>'2. Checklist and Cert - 170'!L10</f>
        <v>0</v>
      </c>
      <c r="K2" s="253"/>
      <c r="L2" s="254" t="s">
        <v>280</v>
      </c>
      <c r="M2" s="259" t="str">
        <f>IF('2. Checklist and Cert - 170'!D4="","",'2. Checklist and Cert - 170'!D4)</f>
        <v/>
      </c>
      <c r="N2" s="259" t="str">
        <f>IF('2. Checklist and Cert - 170'!E4="","",'2. Checklist and Cert - 170'!E4)</f>
        <v>to</v>
      </c>
      <c r="O2" s="259" t="str">
        <f>IF('2. Checklist and Cert - 170'!F4="","",'2. Checklist and Cert - 170'!F4)</f>
        <v/>
      </c>
    </row>
    <row r="3" spans="1:17" ht="12.95" customHeight="1" x14ac:dyDescent="0.2">
      <c r="A3" s="112"/>
      <c r="B3" s="417" t="s">
        <v>286</v>
      </c>
      <c r="C3" s="418"/>
      <c r="D3" s="262"/>
      <c r="E3" s="191" t="s">
        <v>35</v>
      </c>
      <c r="F3" s="191" t="s">
        <v>36</v>
      </c>
      <c r="G3" s="192" t="s">
        <v>37</v>
      </c>
      <c r="H3" s="191" t="s">
        <v>38</v>
      </c>
      <c r="I3" s="192" t="s">
        <v>39</v>
      </c>
      <c r="J3" s="193" t="s">
        <v>40</v>
      </c>
      <c r="K3" s="193" t="s">
        <v>41</v>
      </c>
      <c r="L3" s="192" t="s">
        <v>42</v>
      </c>
      <c r="M3" s="194" t="s">
        <v>43</v>
      </c>
      <c r="N3" s="194" t="s">
        <v>44</v>
      </c>
      <c r="O3" s="195" t="s">
        <v>45</v>
      </c>
      <c r="P3" s="196" t="s">
        <v>209</v>
      </c>
      <c r="Q3" s="78" t="s">
        <v>210</v>
      </c>
    </row>
    <row r="4" spans="1:17" ht="47.1" customHeight="1" x14ac:dyDescent="0.2">
      <c r="A4" s="197" t="s">
        <v>113</v>
      </c>
      <c r="B4" s="434" t="s">
        <v>47</v>
      </c>
      <c r="C4" s="434"/>
      <c r="D4" s="198" t="s">
        <v>160</v>
      </c>
      <c r="E4" s="199" t="str">
        <f>IF('2. Checklist and Cert - 170'!A21&lt;&gt;"Yes","Total Proposed Budget (including Commercial)","Total Approved Budget (including Commercial)")</f>
        <v>Total Proposed Budget (including Commercial)</v>
      </c>
      <c r="F4" s="199" t="str">
        <f>IF('2. Checklist and Cert - 170'!A21&lt;&gt;"Yes","Proposed Commercial","Approved Commercial")</f>
        <v>Proposed Commercial</v>
      </c>
      <c r="G4" s="200" t="str">
        <f>IF('2. Checklist and Cert - 170'!A21&lt;&gt;"Yes",CONCATENATE("HCD Proposed ",'2. Checklist and Cert - 170'!$M$3," Units"),CONCATENATE("HCD Approved ",'2. Checklist and Cert - 170'!$M$3," Units"))</f>
        <v>HCD Proposed Assisted Units</v>
      </c>
      <c r="H4" s="201" t="str">
        <f>IF('2. Checklist and Cert - 170'!A21&lt;&gt;"Yes",CONCATENATE("HCD Proposed ","Non-",'2. Checklist and Cert - 170'!$M$3," Units"),CONCATENATE("HCD Appproved ","Non-",'2. Checklist and Cert - 170'!$M$3," Units"))</f>
        <v>HCD Proposed Non-Assisted Units</v>
      </c>
      <c r="I4" s="261" t="str">
        <f>IF('2. Checklist and Cert - 170'!A21&lt;&gt;"Yes","CalHFA COSR Proposed Assisted Units","CalHFA COSR Approved Assisted Units")</f>
        <v>CalHFA COSR Proposed Assisted Units</v>
      </c>
      <c r="J4" s="260" t="str">
        <f>IF('2. Checklist and Cert - 170'!A21&lt;&gt;"Yes","CalHFA COSR Proposed Non-Assisted Units","CalHFA COSR Approved Non-Assisted Units")</f>
        <v>CalHFA COSR Proposed Non-Assisted Units</v>
      </c>
      <c r="K4" s="202" t="str">
        <f>IF('2. Checklist and Cert - 170'!A21&lt;&gt;"Yes","CalHFA - Other Programs Proposed","CalHFA - Other Programs Approved")</f>
        <v>CalHFA - Other Programs Proposed</v>
      </c>
      <c r="L4" s="203" t="s">
        <v>203</v>
      </c>
      <c r="M4" s="199" t="s">
        <v>202</v>
      </c>
      <c r="N4" s="199" t="s">
        <v>226</v>
      </c>
      <c r="O4" s="199" t="s">
        <v>227</v>
      </c>
      <c r="P4" s="190" t="s">
        <v>196</v>
      </c>
      <c r="Q4" s="113" t="s">
        <v>228</v>
      </c>
    </row>
    <row r="5" spans="1:17" x14ac:dyDescent="0.2">
      <c r="A5" s="54"/>
      <c r="B5" s="427" t="s">
        <v>50</v>
      </c>
      <c r="C5" s="427"/>
      <c r="D5" s="54"/>
      <c r="E5" s="55"/>
      <c r="F5" s="55"/>
      <c r="G5" s="92"/>
      <c r="H5" s="55"/>
      <c r="I5" s="92"/>
      <c r="J5" s="55"/>
      <c r="K5" s="55"/>
      <c r="L5" s="92"/>
      <c r="M5" s="55"/>
      <c r="N5" s="55"/>
      <c r="O5" s="55"/>
      <c r="P5" s="204"/>
      <c r="Q5" s="280"/>
    </row>
    <row r="6" spans="1:17" ht="12.6" customHeight="1" x14ac:dyDescent="0.2">
      <c r="A6" s="60">
        <v>1</v>
      </c>
      <c r="B6" s="426" t="s">
        <v>26</v>
      </c>
      <c r="C6" s="426"/>
      <c r="D6" s="60">
        <v>5120</v>
      </c>
      <c r="E6" s="62">
        <f>IF(SUM(G6:H6)&gt;0,SUM(G6:H6),IF(SUM(I6:J6)&gt;0,SUM(I6:J6),K6))</f>
        <v>0</v>
      </c>
      <c r="F6" s="11"/>
      <c r="G6" s="31">
        <v>0</v>
      </c>
      <c r="H6" s="63">
        <v>0</v>
      </c>
      <c r="I6" s="31">
        <v>0</v>
      </c>
      <c r="J6" s="63">
        <v>0</v>
      </c>
      <c r="K6" s="63">
        <f>IF(SUM(G6:H6)&gt;0,SUM(G6:H6),IF(SUM(I6:J6)&gt;0,SUM(I6:J6),0))</f>
        <v>0</v>
      </c>
      <c r="L6" s="31">
        <v>0</v>
      </c>
      <c r="M6" s="11">
        <f>SUM(L6/8)*12</f>
        <v>0</v>
      </c>
      <c r="N6" s="205">
        <f t="shared" ref="N6:N12" si="0">E6-M6</f>
        <v>0</v>
      </c>
      <c r="O6" s="34">
        <f>IFERROR(N6/M6,0)</f>
        <v>0</v>
      </c>
      <c r="P6" s="109"/>
      <c r="Q6" s="84"/>
    </row>
    <row r="7" spans="1:17" ht="12.75" customHeight="1" x14ac:dyDescent="0.2">
      <c r="A7" s="60">
        <v>2</v>
      </c>
      <c r="B7" s="426" t="s">
        <v>71</v>
      </c>
      <c r="C7" s="426"/>
      <c r="D7" s="60">
        <v>5121</v>
      </c>
      <c r="E7" s="62">
        <f>IF(SUM(G7:H7)&gt;0,SUM(G7:H7),IF(SUM(I7:J7)&gt;0,SUM(I7:J7),K7))</f>
        <v>0</v>
      </c>
      <c r="F7" s="11"/>
      <c r="G7" s="31">
        <v>0</v>
      </c>
      <c r="H7" s="63">
        <v>0</v>
      </c>
      <c r="I7" s="31">
        <v>0</v>
      </c>
      <c r="J7" s="63">
        <v>0</v>
      </c>
      <c r="K7" s="63">
        <f>IF(SUM(G7:H7)&gt;0,SUM(G7:H7),IF(SUM(I7:J7)&gt;0,SUM(I7:J7),0))</f>
        <v>0</v>
      </c>
      <c r="L7" s="31">
        <v>0</v>
      </c>
      <c r="M7" s="11">
        <f t="shared" ref="M7:M12" si="1">SUM(L7/8)*12</f>
        <v>0</v>
      </c>
      <c r="N7" s="205">
        <f t="shared" si="0"/>
        <v>0</v>
      </c>
      <c r="O7" s="34">
        <f t="shared" ref="O7:O12" si="2">IFERROR(N7/M7,0)</f>
        <v>0</v>
      </c>
      <c r="P7" s="109"/>
      <c r="Q7" s="84"/>
    </row>
    <row r="8" spans="1:17" ht="12.75" customHeight="1" x14ac:dyDescent="0.2">
      <c r="A8" s="60">
        <v>3</v>
      </c>
      <c r="B8" s="426" t="s">
        <v>27</v>
      </c>
      <c r="C8" s="426"/>
      <c r="D8" s="60">
        <v>5140</v>
      </c>
      <c r="E8" s="62">
        <f>F8</f>
        <v>0</v>
      </c>
      <c r="F8" s="63">
        <v>0</v>
      </c>
      <c r="G8" s="93"/>
      <c r="H8" s="11"/>
      <c r="I8" s="93"/>
      <c r="J8" s="11"/>
      <c r="K8" s="11"/>
      <c r="L8" s="31">
        <v>0</v>
      </c>
      <c r="M8" s="11">
        <f t="shared" si="1"/>
        <v>0</v>
      </c>
      <c r="N8" s="205">
        <f t="shared" si="0"/>
        <v>0</v>
      </c>
      <c r="O8" s="34">
        <f t="shared" si="2"/>
        <v>0</v>
      </c>
      <c r="P8" s="109"/>
      <c r="Q8" s="84"/>
    </row>
    <row r="9" spans="1:17" ht="12.75" customHeight="1" x14ac:dyDescent="0.2">
      <c r="A9" s="60">
        <v>4</v>
      </c>
      <c r="B9" s="426" t="s">
        <v>28</v>
      </c>
      <c r="C9" s="426"/>
      <c r="D9" s="60">
        <v>5170</v>
      </c>
      <c r="E9" s="62">
        <f>IF(SUM(F9:H9)&gt;0,SUM(F9:H9),IF(SUM(I9:J9)+F9&gt;0,SUM(I9:J9)+F9,K9))</f>
        <v>0</v>
      </c>
      <c r="F9" s="64">
        <v>0</v>
      </c>
      <c r="G9" s="31">
        <v>0</v>
      </c>
      <c r="H9" s="63">
        <v>0</v>
      </c>
      <c r="I9" s="31">
        <v>0</v>
      </c>
      <c r="J9" s="63">
        <v>0</v>
      </c>
      <c r="K9" s="63">
        <f>IF(SUM(G9:H9)&gt;0,SUM(G9:H9),IF(SUM(I9:J9)&gt;0,SUM(I9:J9),0))</f>
        <v>0</v>
      </c>
      <c r="L9" s="31">
        <v>0</v>
      </c>
      <c r="M9" s="11">
        <f t="shared" si="1"/>
        <v>0</v>
      </c>
      <c r="N9" s="205">
        <f t="shared" si="0"/>
        <v>0</v>
      </c>
      <c r="O9" s="34">
        <f t="shared" si="2"/>
        <v>0</v>
      </c>
      <c r="P9" s="109"/>
      <c r="Q9" s="84"/>
    </row>
    <row r="10" spans="1:17" ht="12.75" customHeight="1" x14ac:dyDescent="0.2">
      <c r="A10" s="60">
        <v>5</v>
      </c>
      <c r="B10" s="426" t="s">
        <v>29</v>
      </c>
      <c r="C10" s="426"/>
      <c r="D10" s="60">
        <v>5180</v>
      </c>
      <c r="E10" s="62">
        <f>IF(SUM(F10:H10)&gt;0,SUM(F10:H10),IF(SUM(I10:J10)+F10&gt;0,SUM(I10:J10)+F10,K10))</f>
        <v>0</v>
      </c>
      <c r="F10" s="64">
        <v>0</v>
      </c>
      <c r="G10" s="31">
        <v>0</v>
      </c>
      <c r="H10" s="63">
        <v>0</v>
      </c>
      <c r="I10" s="31">
        <v>0</v>
      </c>
      <c r="J10" s="63">
        <v>0</v>
      </c>
      <c r="K10" s="63">
        <f>IF(SUM(G10:H10)&gt;0,SUM(G10:H10),IF(SUM(I10:J10)&gt;0,SUM(I10:J10),0))</f>
        <v>0</v>
      </c>
      <c r="L10" s="31">
        <v>0</v>
      </c>
      <c r="M10" s="11">
        <f t="shared" si="1"/>
        <v>0</v>
      </c>
      <c r="N10" s="205">
        <f t="shared" si="0"/>
        <v>0</v>
      </c>
      <c r="O10" s="34">
        <f t="shared" si="2"/>
        <v>0</v>
      </c>
      <c r="P10" s="109"/>
      <c r="Q10" s="84"/>
    </row>
    <row r="11" spans="1:17" ht="12.75" customHeight="1" x14ac:dyDescent="0.2">
      <c r="A11" s="60">
        <v>6</v>
      </c>
      <c r="B11" s="426" t="s">
        <v>254</v>
      </c>
      <c r="C11" s="426"/>
      <c r="D11" s="60">
        <v>5190</v>
      </c>
      <c r="E11" s="11">
        <f>F60</f>
        <v>0</v>
      </c>
      <c r="F11" s="64">
        <v>0</v>
      </c>
      <c r="G11" s="20">
        <f>(E11-F11)*$H$2</f>
        <v>0</v>
      </c>
      <c r="H11" s="11">
        <f>E11-F11-G11</f>
        <v>0</v>
      </c>
      <c r="I11" s="20">
        <f>(E11-F11)*$J$2</f>
        <v>0</v>
      </c>
      <c r="J11" s="11">
        <f>E11-F11-I11</f>
        <v>0</v>
      </c>
      <c r="K11" s="11">
        <f>E11-F11</f>
        <v>0</v>
      </c>
      <c r="L11" s="31">
        <v>0</v>
      </c>
      <c r="M11" s="11">
        <f t="shared" si="1"/>
        <v>0</v>
      </c>
      <c r="N11" s="205">
        <f t="shared" si="0"/>
        <v>0</v>
      </c>
      <c r="O11" s="34">
        <f t="shared" si="2"/>
        <v>0</v>
      </c>
      <c r="P11" s="109"/>
      <c r="Q11" s="84"/>
    </row>
    <row r="12" spans="1:17" ht="12.75" customHeight="1" x14ac:dyDescent="0.2">
      <c r="A12" s="56">
        <v>7</v>
      </c>
      <c r="B12" s="428" t="s">
        <v>49</v>
      </c>
      <c r="C12" s="428"/>
      <c r="D12" s="57" t="s">
        <v>48</v>
      </c>
      <c r="E12" s="58">
        <f t="shared" ref="E12:L12" si="3">SUM(E6:E11)</f>
        <v>0</v>
      </c>
      <c r="F12" s="58">
        <f t="shared" si="3"/>
        <v>0</v>
      </c>
      <c r="G12" s="94">
        <f t="shared" si="3"/>
        <v>0</v>
      </c>
      <c r="H12" s="58">
        <f t="shared" si="3"/>
        <v>0</v>
      </c>
      <c r="I12" s="94">
        <f t="shared" si="3"/>
        <v>0</v>
      </c>
      <c r="J12" s="58">
        <f t="shared" si="3"/>
        <v>0</v>
      </c>
      <c r="K12" s="58">
        <f t="shared" si="3"/>
        <v>0</v>
      </c>
      <c r="L12" s="94">
        <f t="shared" si="3"/>
        <v>0</v>
      </c>
      <c r="M12" s="13">
        <f t="shared" si="1"/>
        <v>0</v>
      </c>
      <c r="N12" s="206">
        <f t="shared" si="0"/>
        <v>0</v>
      </c>
      <c r="O12" s="59">
        <f t="shared" si="2"/>
        <v>0</v>
      </c>
      <c r="P12" s="292"/>
      <c r="Q12" s="293"/>
    </row>
    <row r="13" spans="1:17" ht="12.75" customHeight="1" x14ac:dyDescent="0.2">
      <c r="A13" s="54"/>
      <c r="B13" s="427" t="s">
        <v>51</v>
      </c>
      <c r="C13" s="427"/>
      <c r="D13" s="54"/>
      <c r="E13" s="65"/>
      <c r="F13" s="207"/>
      <c r="G13" s="95"/>
      <c r="H13" s="207"/>
      <c r="I13" s="95"/>
      <c r="J13" s="207"/>
      <c r="K13" s="207"/>
      <c r="L13" s="208"/>
      <c r="M13" s="207"/>
      <c r="N13" s="207"/>
      <c r="O13" s="207"/>
      <c r="P13" s="209"/>
      <c r="Q13" s="118"/>
    </row>
    <row r="14" spans="1:17" ht="12.75" customHeight="1" x14ac:dyDescent="0.2">
      <c r="A14" s="60">
        <v>8</v>
      </c>
      <c r="B14" s="429" t="s">
        <v>85</v>
      </c>
      <c r="C14" s="430"/>
      <c r="D14" s="60"/>
      <c r="E14" s="62"/>
      <c r="F14" s="66">
        <v>0</v>
      </c>
      <c r="G14" s="96">
        <v>0</v>
      </c>
      <c r="H14" s="66">
        <v>0</v>
      </c>
      <c r="I14" s="96">
        <v>0</v>
      </c>
      <c r="J14" s="66">
        <v>0</v>
      </c>
      <c r="K14" s="66">
        <v>0</v>
      </c>
      <c r="L14" s="210"/>
      <c r="M14" s="211"/>
      <c r="N14" s="205">
        <f t="shared" ref="N14:N22" si="4">E14-M14</f>
        <v>0</v>
      </c>
      <c r="O14" s="34"/>
      <c r="P14" s="109"/>
      <c r="Q14" s="84"/>
    </row>
    <row r="15" spans="1:17" ht="12.75" customHeight="1" x14ac:dyDescent="0.2">
      <c r="A15" s="60">
        <v>9</v>
      </c>
      <c r="B15" s="426" t="s">
        <v>30</v>
      </c>
      <c r="C15" s="426"/>
      <c r="D15" s="60">
        <v>5220</v>
      </c>
      <c r="E15" s="62">
        <f>IF(SUM(F15:H15)&gt;0,SUM(F15:H15),IF(SUM(I15:J15)+F15&gt;0,SUM(I15:J15)+F15,K15))</f>
        <v>0</v>
      </c>
      <c r="F15" s="67"/>
      <c r="G15" s="97">
        <f>SUM(G6+G7)*G14</f>
        <v>0</v>
      </c>
      <c r="H15" s="67">
        <f>SUM(H6+H7)*H14</f>
        <v>0</v>
      </c>
      <c r="I15" s="97">
        <f>SUM(I6+I7)*I14</f>
        <v>0</v>
      </c>
      <c r="J15" s="67">
        <f>SUM(J6+J7)*J14</f>
        <v>0</v>
      </c>
      <c r="K15" s="67">
        <f>SUM(K6+K7)*K14</f>
        <v>0</v>
      </c>
      <c r="L15" s="31">
        <v>0</v>
      </c>
      <c r="M15" s="11">
        <f t="shared" ref="M15:M22" si="5">SUM(L15/8)*12</f>
        <v>0</v>
      </c>
      <c r="N15" s="205">
        <f t="shared" si="4"/>
        <v>0</v>
      </c>
      <c r="O15" s="34">
        <f>IFERROR(N15/M15,0)</f>
        <v>0</v>
      </c>
      <c r="P15" s="109"/>
      <c r="Q15" s="87"/>
    </row>
    <row r="16" spans="1:17" ht="12.75" customHeight="1" x14ac:dyDescent="0.2">
      <c r="A16" s="60">
        <v>10</v>
      </c>
      <c r="B16" s="426" t="s">
        <v>31</v>
      </c>
      <c r="C16" s="426"/>
      <c r="D16" s="60">
        <v>5240</v>
      </c>
      <c r="E16" s="62">
        <f>F16</f>
        <v>0</v>
      </c>
      <c r="F16" s="11">
        <f>F14*F8</f>
        <v>0</v>
      </c>
      <c r="G16" s="93"/>
      <c r="H16" s="9"/>
      <c r="I16" s="93"/>
      <c r="J16" s="9"/>
      <c r="K16" s="9"/>
      <c r="L16" s="31">
        <v>0</v>
      </c>
      <c r="M16" s="11">
        <f t="shared" si="5"/>
        <v>0</v>
      </c>
      <c r="N16" s="205">
        <f t="shared" si="4"/>
        <v>0</v>
      </c>
      <c r="O16" s="34">
        <f t="shared" ref="O16:O22" si="6">IFERROR(N16/M16,0)</f>
        <v>0</v>
      </c>
      <c r="P16" s="109"/>
      <c r="Q16" s="87"/>
    </row>
    <row r="17" spans="1:17" ht="12.75" customHeight="1" x14ac:dyDescent="0.2">
      <c r="A17" s="60">
        <v>11</v>
      </c>
      <c r="B17" s="426" t="s">
        <v>32</v>
      </c>
      <c r="C17" s="426"/>
      <c r="D17" s="60">
        <v>5250</v>
      </c>
      <c r="E17" s="62">
        <f>IF(SUM(F17:H17)&gt;0,SUM(F17:H17),IF(SUM(I17:J17)+F17&gt;0,SUM(I17:J17)+F17,K17))</f>
        <v>0</v>
      </c>
      <c r="F17" s="64">
        <v>0</v>
      </c>
      <c r="G17" s="31">
        <v>0</v>
      </c>
      <c r="H17" s="68">
        <v>0</v>
      </c>
      <c r="I17" s="31">
        <v>0</v>
      </c>
      <c r="J17" s="68">
        <v>0</v>
      </c>
      <c r="K17" s="63">
        <f>IF(SUM(G17:H17)&gt;0,SUM(G17:H17),IF(SUM(I17:J17)&gt;0,SUM(I17:J17),0))</f>
        <v>0</v>
      </c>
      <c r="L17" s="107">
        <v>0</v>
      </c>
      <c r="M17" s="9">
        <f t="shared" si="5"/>
        <v>0</v>
      </c>
      <c r="N17" s="205">
        <f t="shared" si="4"/>
        <v>0</v>
      </c>
      <c r="O17" s="34">
        <f t="shared" si="6"/>
        <v>0</v>
      </c>
      <c r="P17" s="109"/>
      <c r="Q17" s="87"/>
    </row>
    <row r="18" spans="1:17" ht="12.75" customHeight="1" x14ac:dyDescent="0.2">
      <c r="A18" s="60">
        <v>12</v>
      </c>
      <c r="B18" s="426" t="s">
        <v>28</v>
      </c>
      <c r="C18" s="426"/>
      <c r="D18" s="60">
        <v>5270</v>
      </c>
      <c r="E18" s="62">
        <f>IF(SUM(F18:H18)&gt;0,SUM(F18:H18),IF(SUM(I18:J18)+F18&gt;0,SUM(I18:J18)+F18,K18))</f>
        <v>0</v>
      </c>
      <c r="F18" s="64">
        <v>0</v>
      </c>
      <c r="G18" s="31">
        <v>0</v>
      </c>
      <c r="H18" s="63">
        <v>0</v>
      </c>
      <c r="I18" s="31">
        <v>0</v>
      </c>
      <c r="J18" s="63">
        <v>0</v>
      </c>
      <c r="K18" s="63">
        <f>IF(SUM(G18:H18)&gt;0,SUM(G18:H18),IF(SUM(I18:J18)&gt;0,SUM(I18:J18),0))</f>
        <v>0</v>
      </c>
      <c r="L18" s="31">
        <v>0</v>
      </c>
      <c r="M18" s="11">
        <f t="shared" si="5"/>
        <v>0</v>
      </c>
      <c r="N18" s="205">
        <f t="shared" si="4"/>
        <v>0</v>
      </c>
      <c r="O18" s="34">
        <f t="shared" si="6"/>
        <v>0</v>
      </c>
      <c r="P18" s="109"/>
      <c r="Q18" s="87"/>
    </row>
    <row r="19" spans="1:17" ht="12.75" customHeight="1" x14ac:dyDescent="0.2">
      <c r="A19" s="60">
        <v>13</v>
      </c>
      <c r="B19" s="426" t="s">
        <v>70</v>
      </c>
      <c r="C19" s="426"/>
      <c r="D19" s="60">
        <v>5290</v>
      </c>
      <c r="E19" s="62">
        <f>IF(SUM(F19:H19)&gt;0,SUM(F19:H19),IF(SUM(I19:J19)+F19&gt;0,SUM(I19:J19)+F19,K19))</f>
        <v>0</v>
      </c>
      <c r="F19" s="64">
        <v>0</v>
      </c>
      <c r="G19" s="31">
        <v>0</v>
      </c>
      <c r="H19" s="63">
        <v>0</v>
      </c>
      <c r="I19" s="31">
        <v>0</v>
      </c>
      <c r="J19" s="63">
        <v>0</v>
      </c>
      <c r="K19" s="63">
        <f>IF(SUM(G19:H19)&gt;0,SUM(G19:H19),IF(SUM(I19:J19)&gt;0,SUM(I19:J19),0))</f>
        <v>0</v>
      </c>
      <c r="L19" s="31">
        <v>0</v>
      </c>
      <c r="M19" s="11">
        <f t="shared" si="5"/>
        <v>0</v>
      </c>
      <c r="N19" s="205">
        <f t="shared" si="4"/>
        <v>0</v>
      </c>
      <c r="O19" s="34">
        <f t="shared" si="6"/>
        <v>0</v>
      </c>
      <c r="P19" s="109"/>
      <c r="Q19" s="86"/>
    </row>
    <row r="20" spans="1:17" ht="12.75" customHeight="1" x14ac:dyDescent="0.2">
      <c r="A20" s="56">
        <v>14</v>
      </c>
      <c r="B20" s="428" t="s">
        <v>52</v>
      </c>
      <c r="C20" s="428"/>
      <c r="D20" s="57" t="s">
        <v>53</v>
      </c>
      <c r="E20" s="58">
        <f>SUM(E15:E19)</f>
        <v>0</v>
      </c>
      <c r="F20" s="58">
        <f>SUM(F15:F19)</f>
        <v>0</v>
      </c>
      <c r="G20" s="94">
        <f>SUM(G15:G19)</f>
        <v>0</v>
      </c>
      <c r="H20" s="58">
        <f>SUM(H15:H19)</f>
        <v>0</v>
      </c>
      <c r="I20" s="94">
        <f t="shared" ref="I20:K20" si="7">SUM(I15:I19)</f>
        <v>0</v>
      </c>
      <c r="J20" s="58">
        <f t="shared" si="7"/>
        <v>0</v>
      </c>
      <c r="K20" s="58">
        <f t="shared" si="7"/>
        <v>0</v>
      </c>
      <c r="L20" s="94">
        <f>SUM(L15:L19)</f>
        <v>0</v>
      </c>
      <c r="M20" s="13">
        <f t="shared" si="5"/>
        <v>0</v>
      </c>
      <c r="N20" s="212">
        <f t="shared" si="4"/>
        <v>0</v>
      </c>
      <c r="O20" s="59">
        <f t="shared" si="6"/>
        <v>0</v>
      </c>
      <c r="P20" s="292"/>
      <c r="Q20" s="293"/>
    </row>
    <row r="21" spans="1:17" ht="12.75" customHeight="1" x14ac:dyDescent="0.2">
      <c r="A21" s="40">
        <v>15</v>
      </c>
      <c r="B21" s="424" t="s">
        <v>57</v>
      </c>
      <c r="C21" s="424"/>
      <c r="D21" s="42" t="s">
        <v>58</v>
      </c>
      <c r="E21" s="44">
        <f>E12-E20</f>
        <v>0</v>
      </c>
      <c r="F21" s="44">
        <f>F12-F20</f>
        <v>0</v>
      </c>
      <c r="G21" s="98">
        <f>G12-G20</f>
        <v>0</v>
      </c>
      <c r="H21" s="44">
        <f>H12-H20</f>
        <v>0</v>
      </c>
      <c r="I21" s="98">
        <f t="shared" ref="I21:K21" si="8">I12-I20</f>
        <v>0</v>
      </c>
      <c r="J21" s="44">
        <f t="shared" si="8"/>
        <v>0</v>
      </c>
      <c r="K21" s="44">
        <f t="shared" si="8"/>
        <v>0</v>
      </c>
      <c r="L21" s="98">
        <f>L12-L20</f>
        <v>0</v>
      </c>
      <c r="M21" s="45">
        <f t="shared" si="5"/>
        <v>0</v>
      </c>
      <c r="N21" s="213">
        <f t="shared" si="4"/>
        <v>0</v>
      </c>
      <c r="O21" s="46">
        <f t="shared" si="6"/>
        <v>0</v>
      </c>
      <c r="P21" s="110"/>
      <c r="Q21" s="88"/>
    </row>
    <row r="22" spans="1:17" ht="12.75" customHeight="1" x14ac:dyDescent="0.2">
      <c r="A22" s="40">
        <v>16</v>
      </c>
      <c r="B22" s="432" t="s">
        <v>291</v>
      </c>
      <c r="C22" s="432"/>
      <c r="D22" s="42">
        <v>5390</v>
      </c>
      <c r="E22" s="41">
        <f>F67</f>
        <v>0</v>
      </c>
      <c r="F22" s="79">
        <v>0</v>
      </c>
      <c r="G22" s="111">
        <f>(E22-F22)*$H$2</f>
        <v>0</v>
      </c>
      <c r="H22" s="41">
        <f>E22-G22-F22</f>
        <v>0</v>
      </c>
      <c r="I22" s="99">
        <f>(E22-F22)*$J$2</f>
        <v>0</v>
      </c>
      <c r="J22" s="41">
        <f>E22-F22-I22</f>
        <v>0</v>
      </c>
      <c r="K22" s="41">
        <f>E22-F22</f>
        <v>0</v>
      </c>
      <c r="L22" s="108">
        <v>0</v>
      </c>
      <c r="M22" s="41">
        <f t="shared" si="5"/>
        <v>0</v>
      </c>
      <c r="N22" s="213">
        <f t="shared" si="4"/>
        <v>0</v>
      </c>
      <c r="O22" s="46">
        <f t="shared" si="6"/>
        <v>0</v>
      </c>
      <c r="P22" s="110"/>
      <c r="Q22" s="85"/>
    </row>
    <row r="23" spans="1:17" ht="12.75" customHeight="1" x14ac:dyDescent="0.2">
      <c r="A23" s="54"/>
      <c r="B23" s="427" t="s">
        <v>195</v>
      </c>
      <c r="C23" s="427"/>
      <c r="D23" s="54"/>
      <c r="E23" s="55"/>
      <c r="F23" s="55"/>
      <c r="G23" s="92"/>
      <c r="H23" s="69"/>
      <c r="I23" s="92"/>
      <c r="J23" s="69"/>
      <c r="K23" s="69"/>
      <c r="L23" s="106"/>
      <c r="M23" s="69"/>
      <c r="N23" s="69"/>
      <c r="O23" s="69"/>
      <c r="P23" s="209"/>
      <c r="Q23" s="118"/>
    </row>
    <row r="24" spans="1:17" ht="12.75" customHeight="1" x14ac:dyDescent="0.2">
      <c r="A24" s="60">
        <v>17</v>
      </c>
      <c r="B24" s="426" t="s">
        <v>87</v>
      </c>
      <c r="C24" s="426"/>
      <c r="D24" s="60">
        <v>5410</v>
      </c>
      <c r="E24" s="63">
        <v>0</v>
      </c>
      <c r="F24" s="64">
        <v>0</v>
      </c>
      <c r="G24" s="20">
        <f t="shared" ref="G24:G25" si="9">(E24-F24)*$H$2</f>
        <v>0</v>
      </c>
      <c r="H24" s="11">
        <f t="shared" ref="H24:H25" si="10">E24-F24-G24</f>
        <v>0</v>
      </c>
      <c r="I24" s="20">
        <v>0</v>
      </c>
      <c r="J24" s="11">
        <f t="shared" ref="J24:J25" si="11">E24-F24-I24</f>
        <v>0</v>
      </c>
      <c r="K24" s="11">
        <f>E24-F24</f>
        <v>0</v>
      </c>
      <c r="L24" s="31">
        <v>0</v>
      </c>
      <c r="M24" s="11">
        <f t="shared" ref="M24:M26" si="12">SUM(L24/8)*12</f>
        <v>0</v>
      </c>
      <c r="N24" s="205">
        <f>E24-M24</f>
        <v>0</v>
      </c>
      <c r="O24" s="34">
        <f t="shared" ref="O24:O26" si="13">IFERROR(N24/M24,0)</f>
        <v>0</v>
      </c>
      <c r="P24" s="109"/>
      <c r="Q24" s="87"/>
    </row>
    <row r="25" spans="1:17" ht="12.75" customHeight="1" x14ac:dyDescent="0.2">
      <c r="A25" s="60">
        <v>18</v>
      </c>
      <c r="B25" s="426" t="s">
        <v>250</v>
      </c>
      <c r="C25" s="426"/>
      <c r="D25" s="60">
        <v>5490</v>
      </c>
      <c r="E25" s="11">
        <f>F74</f>
        <v>0</v>
      </c>
      <c r="F25" s="64">
        <v>0</v>
      </c>
      <c r="G25" s="20">
        <f t="shared" si="9"/>
        <v>0</v>
      </c>
      <c r="H25" s="11">
        <f t="shared" si="10"/>
        <v>0</v>
      </c>
      <c r="I25" s="20">
        <v>0</v>
      </c>
      <c r="J25" s="11">
        <f t="shared" si="11"/>
        <v>0</v>
      </c>
      <c r="K25" s="11">
        <f>E25-F25</f>
        <v>0</v>
      </c>
      <c r="L25" s="31">
        <v>0</v>
      </c>
      <c r="M25" s="11">
        <f t="shared" si="12"/>
        <v>0</v>
      </c>
      <c r="N25" s="205">
        <f>E25-M25</f>
        <v>0</v>
      </c>
      <c r="O25" s="34">
        <f t="shared" si="13"/>
        <v>0</v>
      </c>
      <c r="P25" s="109"/>
      <c r="Q25" s="84"/>
    </row>
    <row r="26" spans="1:17" ht="12.75" customHeight="1" x14ac:dyDescent="0.2">
      <c r="A26" s="56">
        <v>19</v>
      </c>
      <c r="B26" s="425" t="s">
        <v>156</v>
      </c>
      <c r="C26" s="425"/>
      <c r="D26" s="57" t="s">
        <v>155</v>
      </c>
      <c r="E26" s="13">
        <f>SUM(E24:E25)</f>
        <v>0</v>
      </c>
      <c r="F26" s="13">
        <f>SUM(F24:F25)</f>
        <v>0</v>
      </c>
      <c r="G26" s="21">
        <f>SUM(G24:G25)</f>
        <v>0</v>
      </c>
      <c r="H26" s="13">
        <f>SUM(H24:H25)</f>
        <v>0</v>
      </c>
      <c r="I26" s="100">
        <f t="shared" ref="I26:K26" si="14">SUM(I24:I25)</f>
        <v>0</v>
      </c>
      <c r="J26" s="13">
        <f t="shared" si="14"/>
        <v>0</v>
      </c>
      <c r="K26" s="13">
        <f t="shared" si="14"/>
        <v>0</v>
      </c>
      <c r="L26" s="100">
        <f>SUM(L24:L25)</f>
        <v>0</v>
      </c>
      <c r="M26" s="13">
        <f t="shared" si="12"/>
        <v>0</v>
      </c>
      <c r="N26" s="206">
        <f>E26-M26</f>
        <v>0</v>
      </c>
      <c r="O26" s="35">
        <f t="shared" si="13"/>
        <v>0</v>
      </c>
      <c r="P26" s="292"/>
      <c r="Q26" s="293"/>
    </row>
    <row r="27" spans="1:17" ht="12.75" customHeight="1" x14ac:dyDescent="0.2">
      <c r="A27" s="54"/>
      <c r="B27" s="427" t="s">
        <v>54</v>
      </c>
      <c r="C27" s="427"/>
      <c r="D27" s="54"/>
      <c r="E27" s="70"/>
      <c r="F27" s="70"/>
      <c r="G27" s="101"/>
      <c r="H27" s="70"/>
      <c r="I27" s="101"/>
      <c r="J27" s="70"/>
      <c r="K27" s="70"/>
      <c r="L27" s="101"/>
      <c r="M27" s="55"/>
      <c r="N27" s="70"/>
      <c r="O27" s="70"/>
      <c r="P27" s="209"/>
      <c r="Q27" s="118"/>
    </row>
    <row r="28" spans="1:17" ht="12.75" customHeight="1" x14ac:dyDescent="0.2">
      <c r="A28" s="60">
        <v>20</v>
      </c>
      <c r="B28" s="426" t="s">
        <v>33</v>
      </c>
      <c r="C28" s="426"/>
      <c r="D28" s="60">
        <v>5910</v>
      </c>
      <c r="E28" s="63">
        <v>0</v>
      </c>
      <c r="F28" s="64">
        <v>0</v>
      </c>
      <c r="G28" s="20">
        <f>(E28-F28)*$H$2</f>
        <v>0</v>
      </c>
      <c r="H28" s="11">
        <f t="shared" ref="H28:H30" si="15">E28-F28-G28</f>
        <v>0</v>
      </c>
      <c r="I28" s="20">
        <f>(E28-F28)*$J$2</f>
        <v>0</v>
      </c>
      <c r="J28" s="11">
        <f t="shared" ref="J28:J30" si="16">E28-F28-I28</f>
        <v>0</v>
      </c>
      <c r="K28" s="11">
        <f>E28-F28</f>
        <v>0</v>
      </c>
      <c r="L28" s="31">
        <v>0</v>
      </c>
      <c r="M28" s="11">
        <f t="shared" ref="M28:M32" si="17">SUM(L28/8)*12</f>
        <v>0</v>
      </c>
      <c r="N28" s="205">
        <f>E28-M28</f>
        <v>0</v>
      </c>
      <c r="O28" s="34">
        <f t="shared" ref="O28:O34" si="18">IFERROR(N28/M28,0)</f>
        <v>0</v>
      </c>
      <c r="P28" s="109"/>
      <c r="Q28" s="84"/>
    </row>
    <row r="29" spans="1:17" ht="12.75" customHeight="1" x14ac:dyDescent="0.2">
      <c r="A29" s="60">
        <v>21</v>
      </c>
      <c r="B29" s="426" t="s">
        <v>149</v>
      </c>
      <c r="C29" s="426"/>
      <c r="D29" s="60">
        <v>5920</v>
      </c>
      <c r="E29" s="63">
        <v>0</v>
      </c>
      <c r="F29" s="64">
        <v>0</v>
      </c>
      <c r="G29" s="20">
        <f>(E29-F29)*$H$2</f>
        <v>0</v>
      </c>
      <c r="H29" s="11">
        <f t="shared" si="15"/>
        <v>0</v>
      </c>
      <c r="I29" s="20">
        <f>(E29-F29)*$J$2</f>
        <v>0</v>
      </c>
      <c r="J29" s="11">
        <f t="shared" si="16"/>
        <v>0</v>
      </c>
      <c r="K29" s="11">
        <f>E29-F29</f>
        <v>0</v>
      </c>
      <c r="L29" s="31">
        <v>0</v>
      </c>
      <c r="M29" s="11">
        <f t="shared" si="17"/>
        <v>0</v>
      </c>
      <c r="N29" s="205">
        <f>E29-M29</f>
        <v>0</v>
      </c>
      <c r="O29" s="34">
        <f t="shared" si="18"/>
        <v>0</v>
      </c>
      <c r="P29" s="109"/>
      <c r="Q29" s="87"/>
    </row>
    <row r="30" spans="1:17" ht="12.75" customHeight="1" x14ac:dyDescent="0.2">
      <c r="A30" s="60">
        <v>22</v>
      </c>
      <c r="B30" s="426" t="s">
        <v>259</v>
      </c>
      <c r="C30" s="426"/>
      <c r="D30" s="60">
        <v>5990</v>
      </c>
      <c r="E30" s="11">
        <f>F83</f>
        <v>0</v>
      </c>
      <c r="F30" s="64">
        <v>0</v>
      </c>
      <c r="G30" s="20">
        <f>(E30-F30)*$H$2</f>
        <v>0</v>
      </c>
      <c r="H30" s="11">
        <f t="shared" si="15"/>
        <v>0</v>
      </c>
      <c r="I30" s="20">
        <f>(E30-F30)*$J$2</f>
        <v>0</v>
      </c>
      <c r="J30" s="11">
        <f t="shared" si="16"/>
        <v>0</v>
      </c>
      <c r="K30" s="11">
        <f>E30-F30</f>
        <v>0</v>
      </c>
      <c r="L30" s="31">
        <v>0</v>
      </c>
      <c r="M30" s="11">
        <f t="shared" si="17"/>
        <v>0</v>
      </c>
      <c r="N30" s="205">
        <f>E30-M30</f>
        <v>0</v>
      </c>
      <c r="O30" s="34">
        <f t="shared" si="18"/>
        <v>0</v>
      </c>
      <c r="P30" s="109"/>
      <c r="Q30" s="84"/>
    </row>
    <row r="31" spans="1:17" ht="12.75" customHeight="1" x14ac:dyDescent="0.2">
      <c r="A31" s="56">
        <v>23</v>
      </c>
      <c r="B31" s="428" t="s">
        <v>55</v>
      </c>
      <c r="C31" s="428"/>
      <c r="D31" s="57" t="s">
        <v>56</v>
      </c>
      <c r="E31" s="58">
        <f>SUM(E28:E30)</f>
        <v>0</v>
      </c>
      <c r="F31" s="13">
        <f>SUM(F28:F30)</f>
        <v>0</v>
      </c>
      <c r="G31" s="100">
        <f>SUM(G28:G30)</f>
        <v>0</v>
      </c>
      <c r="H31" s="13">
        <f>SUM(H28:H30)</f>
        <v>0</v>
      </c>
      <c r="I31" s="100">
        <f t="shared" ref="I31:K31" si="19">SUM(I28:I30)</f>
        <v>0</v>
      </c>
      <c r="J31" s="13">
        <f t="shared" si="19"/>
        <v>0</v>
      </c>
      <c r="K31" s="13">
        <f t="shared" si="19"/>
        <v>0</v>
      </c>
      <c r="L31" s="100">
        <f>SUM(L28:L30)</f>
        <v>0</v>
      </c>
      <c r="M31" s="13">
        <f t="shared" si="17"/>
        <v>0</v>
      </c>
      <c r="N31" s="206">
        <f>E31-M31</f>
        <v>0</v>
      </c>
      <c r="O31" s="35">
        <f t="shared" si="18"/>
        <v>0</v>
      </c>
      <c r="P31" s="292"/>
      <c r="Q31" s="293"/>
    </row>
    <row r="32" spans="1:17" ht="12.75" customHeight="1" x14ac:dyDescent="0.2">
      <c r="A32" s="47">
        <v>24</v>
      </c>
      <c r="B32" s="424" t="s">
        <v>59</v>
      </c>
      <c r="C32" s="424"/>
      <c r="D32" s="42" t="s">
        <v>60</v>
      </c>
      <c r="E32" s="43">
        <f>E21+E22+E26+E31</f>
        <v>0</v>
      </c>
      <c r="F32" s="41">
        <f>F21+F22+F26+F31</f>
        <v>0</v>
      </c>
      <c r="G32" s="99">
        <f>G21+G22+G26+G31</f>
        <v>0</v>
      </c>
      <c r="H32" s="8">
        <f>H21+H22+H26+H31</f>
        <v>0</v>
      </c>
      <c r="I32" s="102">
        <f t="shared" ref="I32:K32" si="20">I21+I22+I26+I31</f>
        <v>0</v>
      </c>
      <c r="J32" s="8">
        <f t="shared" si="20"/>
        <v>0</v>
      </c>
      <c r="K32" s="8">
        <f t="shared" si="20"/>
        <v>0</v>
      </c>
      <c r="L32" s="102">
        <f>L21+L22+L26+L31</f>
        <v>0</v>
      </c>
      <c r="M32" s="8">
        <f t="shared" si="17"/>
        <v>0</v>
      </c>
      <c r="N32" s="213">
        <f>E32-M32</f>
        <v>0</v>
      </c>
      <c r="O32" s="46">
        <f t="shared" si="18"/>
        <v>0</v>
      </c>
      <c r="P32" s="110"/>
      <c r="Q32" s="85"/>
    </row>
    <row r="33" spans="1:17" ht="12.75" customHeight="1" x14ac:dyDescent="0.2">
      <c r="A33" s="47">
        <v>25</v>
      </c>
      <c r="B33" s="424" t="s">
        <v>159</v>
      </c>
      <c r="C33" s="424"/>
      <c r="D33" s="42" t="s">
        <v>24</v>
      </c>
      <c r="E33" s="43">
        <f>'4. Cost of Operations - 172'!E58</f>
        <v>0</v>
      </c>
      <c r="F33" s="43">
        <f>'4. Cost of Operations - 172'!F58</f>
        <v>0</v>
      </c>
      <c r="G33" s="103">
        <f>'4. Cost of Operations - 172'!G58</f>
        <v>0</v>
      </c>
      <c r="H33" s="43">
        <f>'4. Cost of Operations - 172'!H58</f>
        <v>0</v>
      </c>
      <c r="I33" s="103">
        <f>'4. Cost of Operations - 172'!I58</f>
        <v>0</v>
      </c>
      <c r="J33" s="43">
        <f>'4. Cost of Operations - 172'!J58</f>
        <v>0</v>
      </c>
      <c r="K33" s="43">
        <f>'4. Cost of Operations - 172'!K58</f>
        <v>0</v>
      </c>
      <c r="L33" s="103">
        <f>'4. Cost of Operations - 172'!L58</f>
        <v>0</v>
      </c>
      <c r="M33" s="43">
        <f>'4. Cost of Operations - 172'!M58</f>
        <v>0</v>
      </c>
      <c r="N33" s="43">
        <f>'4. Cost of Operations - 172'!N58</f>
        <v>0</v>
      </c>
      <c r="O33" s="46">
        <f t="shared" si="18"/>
        <v>0</v>
      </c>
      <c r="P33" s="110"/>
      <c r="Q33" s="85"/>
    </row>
    <row r="34" spans="1:17" ht="12.75" customHeight="1" x14ac:dyDescent="0.2">
      <c r="A34" s="47">
        <v>26</v>
      </c>
      <c r="B34" s="424" t="s">
        <v>61</v>
      </c>
      <c r="C34" s="424"/>
      <c r="D34" s="48" t="s">
        <v>62</v>
      </c>
      <c r="E34" s="43">
        <f>E32-E33</f>
        <v>0</v>
      </c>
      <c r="F34" s="41">
        <f>F32-F33</f>
        <v>0</v>
      </c>
      <c r="G34" s="99">
        <f>G32-G33</f>
        <v>0</v>
      </c>
      <c r="H34" s="41">
        <f>H32-H33</f>
        <v>0</v>
      </c>
      <c r="I34" s="99">
        <f t="shared" ref="I34:K34" si="21">I32-I33</f>
        <v>0</v>
      </c>
      <c r="J34" s="41">
        <f t="shared" si="21"/>
        <v>0</v>
      </c>
      <c r="K34" s="41">
        <f t="shared" si="21"/>
        <v>0</v>
      </c>
      <c r="L34" s="99">
        <f t="shared" ref="L34:M34" si="22">L32-L33</f>
        <v>0</v>
      </c>
      <c r="M34" s="41">
        <f t="shared" si="22"/>
        <v>0</v>
      </c>
      <c r="N34" s="213">
        <f>E34-M34</f>
        <v>0</v>
      </c>
      <c r="O34" s="46">
        <f t="shared" si="18"/>
        <v>0</v>
      </c>
      <c r="P34" s="110"/>
      <c r="Q34" s="85"/>
    </row>
    <row r="35" spans="1:17" ht="12.75" customHeight="1" x14ac:dyDescent="0.2">
      <c r="A35" s="71"/>
      <c r="B35" s="427" t="s">
        <v>152</v>
      </c>
      <c r="C35" s="427"/>
      <c r="D35" s="71"/>
      <c r="E35" s="55"/>
      <c r="F35" s="55"/>
      <c r="G35" s="92"/>
      <c r="H35" s="69"/>
      <c r="I35" s="92"/>
      <c r="J35" s="69"/>
      <c r="K35" s="69"/>
      <c r="L35" s="106"/>
      <c r="M35" s="69"/>
      <c r="N35" s="69"/>
      <c r="O35" s="69"/>
      <c r="P35" s="209"/>
      <c r="Q35" s="118"/>
    </row>
    <row r="36" spans="1:17" ht="12.75" customHeight="1" x14ac:dyDescent="0.2">
      <c r="A36" s="74">
        <v>27</v>
      </c>
      <c r="B36" s="75" t="s">
        <v>82</v>
      </c>
      <c r="C36" s="135"/>
      <c r="D36" s="60">
        <v>6820</v>
      </c>
      <c r="E36" s="63">
        <v>0</v>
      </c>
      <c r="F36" s="64">
        <v>0</v>
      </c>
      <c r="G36" s="20">
        <f t="shared" ref="G36:G42" si="23">(E36-F36)*$H$2</f>
        <v>0</v>
      </c>
      <c r="H36" s="11">
        <f t="shared" ref="H36:H42" si="24">E36-F36-G36</f>
        <v>0</v>
      </c>
      <c r="I36" s="20">
        <v>0</v>
      </c>
      <c r="J36" s="11">
        <f>E36-F36</f>
        <v>0</v>
      </c>
      <c r="K36" s="20">
        <f t="shared" ref="K36:K42" si="25">E36-F36</f>
        <v>0</v>
      </c>
      <c r="L36" s="31">
        <v>0</v>
      </c>
      <c r="M36" s="11">
        <f t="shared" ref="M36:M43" si="26">SUM(L36/8)*12</f>
        <v>0</v>
      </c>
      <c r="N36" s="205">
        <f t="shared" ref="N36:N43" si="27">E36-M36</f>
        <v>0</v>
      </c>
      <c r="O36" s="34">
        <f t="shared" ref="O36:O43" si="28">IFERROR(N36/M36,0)</f>
        <v>0</v>
      </c>
      <c r="P36" s="109"/>
      <c r="Q36" s="84"/>
    </row>
    <row r="37" spans="1:17" ht="12.75" customHeight="1" x14ac:dyDescent="0.2">
      <c r="A37" s="74">
        <v>28</v>
      </c>
      <c r="B37" s="75" t="s">
        <v>83</v>
      </c>
      <c r="C37" s="135"/>
      <c r="D37" s="60">
        <v>6825</v>
      </c>
      <c r="E37" s="63">
        <v>0</v>
      </c>
      <c r="F37" s="64">
        <v>0</v>
      </c>
      <c r="G37" s="20">
        <f t="shared" si="23"/>
        <v>0</v>
      </c>
      <c r="H37" s="11">
        <f t="shared" si="24"/>
        <v>0</v>
      </c>
      <c r="I37" s="20">
        <v>0</v>
      </c>
      <c r="J37" s="11">
        <f t="shared" ref="J37:J39" si="29">E37-F37</f>
        <v>0</v>
      </c>
      <c r="K37" s="20">
        <f t="shared" si="25"/>
        <v>0</v>
      </c>
      <c r="L37" s="31">
        <v>0</v>
      </c>
      <c r="M37" s="11">
        <f t="shared" si="26"/>
        <v>0</v>
      </c>
      <c r="N37" s="205">
        <f t="shared" si="27"/>
        <v>0</v>
      </c>
      <c r="O37" s="34">
        <f t="shared" si="28"/>
        <v>0</v>
      </c>
      <c r="P37" s="109"/>
      <c r="Q37" s="84"/>
    </row>
    <row r="38" spans="1:17" ht="12.75" customHeight="1" x14ac:dyDescent="0.2">
      <c r="A38" s="74">
        <v>29</v>
      </c>
      <c r="B38" s="75" t="s">
        <v>84</v>
      </c>
      <c r="C38" s="135"/>
      <c r="D38" s="60">
        <v>6825</v>
      </c>
      <c r="E38" s="63">
        <v>0</v>
      </c>
      <c r="F38" s="64">
        <v>0</v>
      </c>
      <c r="G38" s="20">
        <f t="shared" si="23"/>
        <v>0</v>
      </c>
      <c r="H38" s="11">
        <f t="shared" si="24"/>
        <v>0</v>
      </c>
      <c r="I38" s="20">
        <v>0</v>
      </c>
      <c r="J38" s="11">
        <f t="shared" si="29"/>
        <v>0</v>
      </c>
      <c r="K38" s="20">
        <f t="shared" si="25"/>
        <v>0</v>
      </c>
      <c r="L38" s="31">
        <v>0</v>
      </c>
      <c r="M38" s="11">
        <f t="shared" si="26"/>
        <v>0</v>
      </c>
      <c r="N38" s="205">
        <f t="shared" si="27"/>
        <v>0</v>
      </c>
      <c r="O38" s="34">
        <f t="shared" si="28"/>
        <v>0</v>
      </c>
      <c r="P38" s="109"/>
      <c r="Q38" s="84"/>
    </row>
    <row r="39" spans="1:17" ht="12.75" customHeight="1" x14ac:dyDescent="0.2">
      <c r="A39" s="74">
        <v>30</v>
      </c>
      <c r="B39" s="426" t="s">
        <v>220</v>
      </c>
      <c r="C39" s="426"/>
      <c r="D39" s="60">
        <v>6825</v>
      </c>
      <c r="E39" s="63">
        <v>0</v>
      </c>
      <c r="F39" s="64">
        <v>0</v>
      </c>
      <c r="G39" s="20">
        <f t="shared" si="23"/>
        <v>0</v>
      </c>
      <c r="H39" s="11">
        <f t="shared" si="24"/>
        <v>0</v>
      </c>
      <c r="I39" s="20">
        <v>0</v>
      </c>
      <c r="J39" s="11">
        <f t="shared" si="29"/>
        <v>0</v>
      </c>
      <c r="K39" s="11">
        <f t="shared" si="25"/>
        <v>0</v>
      </c>
      <c r="L39" s="31">
        <v>0</v>
      </c>
      <c r="M39" s="11">
        <f t="shared" si="26"/>
        <v>0</v>
      </c>
      <c r="N39" s="205">
        <f t="shared" si="27"/>
        <v>0</v>
      </c>
      <c r="O39" s="34">
        <f t="shared" si="28"/>
        <v>0</v>
      </c>
      <c r="P39" s="109"/>
      <c r="Q39" s="87"/>
    </row>
    <row r="40" spans="1:17" ht="12.75" customHeight="1" x14ac:dyDescent="0.2">
      <c r="A40" s="74">
        <v>31</v>
      </c>
      <c r="B40" s="426" t="s">
        <v>206</v>
      </c>
      <c r="C40" s="426"/>
      <c r="D40" s="60">
        <v>6825</v>
      </c>
      <c r="E40" s="63">
        <v>0</v>
      </c>
      <c r="F40" s="64">
        <v>0</v>
      </c>
      <c r="G40" s="20">
        <f t="shared" si="23"/>
        <v>0</v>
      </c>
      <c r="H40" s="11">
        <f t="shared" si="24"/>
        <v>0</v>
      </c>
      <c r="I40" s="20">
        <f>(E40-F40)*$J$2</f>
        <v>0</v>
      </c>
      <c r="J40" s="11">
        <f t="shared" ref="J40" si="30">E40-F40-I40</f>
        <v>0</v>
      </c>
      <c r="K40" s="11">
        <f t="shared" si="25"/>
        <v>0</v>
      </c>
      <c r="L40" s="31">
        <v>0</v>
      </c>
      <c r="M40" s="11">
        <f t="shared" ref="M40" si="31">SUM(L40/8)*12</f>
        <v>0</v>
      </c>
      <c r="N40" s="205">
        <f t="shared" si="27"/>
        <v>0</v>
      </c>
      <c r="O40" s="34">
        <f t="shared" ref="O40" si="32">IFERROR(N40/M40,0)</f>
        <v>0</v>
      </c>
      <c r="P40" s="109"/>
      <c r="Q40" s="87"/>
    </row>
    <row r="41" spans="1:17" ht="12.75" customHeight="1" x14ac:dyDescent="0.2">
      <c r="A41" s="74">
        <v>32</v>
      </c>
      <c r="B41" s="426" t="s">
        <v>34</v>
      </c>
      <c r="C41" s="426"/>
      <c r="D41" s="60">
        <v>6890</v>
      </c>
      <c r="E41" s="63">
        <v>0</v>
      </c>
      <c r="F41" s="64">
        <v>0</v>
      </c>
      <c r="G41" s="20">
        <f t="shared" si="23"/>
        <v>0</v>
      </c>
      <c r="H41" s="11">
        <f t="shared" si="24"/>
        <v>0</v>
      </c>
      <c r="I41" s="20">
        <v>0</v>
      </c>
      <c r="J41" s="11">
        <f t="shared" ref="J41:J42" si="33">E41-F41</f>
        <v>0</v>
      </c>
      <c r="K41" s="11">
        <f t="shared" si="25"/>
        <v>0</v>
      </c>
      <c r="L41" s="31">
        <v>0</v>
      </c>
      <c r="M41" s="11">
        <f t="shared" si="26"/>
        <v>0</v>
      </c>
      <c r="N41" s="205">
        <f t="shared" si="27"/>
        <v>0</v>
      </c>
      <c r="O41" s="34">
        <f t="shared" si="28"/>
        <v>0</v>
      </c>
      <c r="P41" s="109"/>
      <c r="Q41" s="87"/>
    </row>
    <row r="42" spans="1:17" ht="12.75" customHeight="1" x14ac:dyDescent="0.2">
      <c r="A42" s="74">
        <v>33</v>
      </c>
      <c r="B42" s="426" t="s">
        <v>253</v>
      </c>
      <c r="C42" s="426"/>
      <c r="D42" s="74">
        <v>6890</v>
      </c>
      <c r="E42" s="11">
        <f>F90</f>
        <v>0</v>
      </c>
      <c r="F42" s="64">
        <v>0</v>
      </c>
      <c r="G42" s="20">
        <f t="shared" si="23"/>
        <v>0</v>
      </c>
      <c r="H42" s="11">
        <f t="shared" si="24"/>
        <v>0</v>
      </c>
      <c r="I42" s="20">
        <v>0</v>
      </c>
      <c r="J42" s="11">
        <f t="shared" si="33"/>
        <v>0</v>
      </c>
      <c r="K42" s="11">
        <f t="shared" si="25"/>
        <v>0</v>
      </c>
      <c r="L42" s="31">
        <v>0</v>
      </c>
      <c r="M42" s="11">
        <f t="shared" si="26"/>
        <v>0</v>
      </c>
      <c r="N42" s="205">
        <f t="shared" si="27"/>
        <v>0</v>
      </c>
      <c r="O42" s="34">
        <f t="shared" si="28"/>
        <v>0</v>
      </c>
      <c r="P42" s="109"/>
      <c r="Q42" s="84"/>
    </row>
    <row r="43" spans="1:17" ht="12.75" customHeight="1" x14ac:dyDescent="0.2">
      <c r="A43" s="72">
        <v>34</v>
      </c>
      <c r="B43" s="428" t="s">
        <v>77</v>
      </c>
      <c r="C43" s="428"/>
      <c r="D43" s="57" t="s">
        <v>78</v>
      </c>
      <c r="E43" s="13">
        <f>SUM(E36:E42)</f>
        <v>0</v>
      </c>
      <c r="F43" s="73">
        <f>SUM(F36:F42)</f>
        <v>0</v>
      </c>
      <c r="G43" s="104">
        <f>SUM(G36:G42)</f>
        <v>0</v>
      </c>
      <c r="H43" s="73">
        <f>SUM(H36:H42)</f>
        <v>0</v>
      </c>
      <c r="I43" s="104">
        <f t="shared" ref="I43:K43" si="34">SUM(I36:I42)</f>
        <v>0</v>
      </c>
      <c r="J43" s="73">
        <f t="shared" si="34"/>
        <v>0</v>
      </c>
      <c r="K43" s="73">
        <f t="shared" si="34"/>
        <v>0</v>
      </c>
      <c r="L43" s="104">
        <f>SUM(L36:L42)</f>
        <v>0</v>
      </c>
      <c r="M43" s="73">
        <f t="shared" si="26"/>
        <v>0</v>
      </c>
      <c r="N43" s="206">
        <f t="shared" si="27"/>
        <v>0</v>
      </c>
      <c r="O43" s="35">
        <f t="shared" si="28"/>
        <v>0</v>
      </c>
      <c r="P43" s="292"/>
      <c r="Q43" s="293"/>
    </row>
    <row r="44" spans="1:17" ht="12.75" customHeight="1" x14ac:dyDescent="0.2">
      <c r="A44" s="54"/>
      <c r="B44" s="427" t="s">
        <v>81</v>
      </c>
      <c r="C44" s="427"/>
      <c r="D44" s="54"/>
      <c r="E44" s="55"/>
      <c r="F44" s="76"/>
      <c r="G44" s="105"/>
      <c r="H44" s="76"/>
      <c r="I44" s="105"/>
      <c r="J44" s="76"/>
      <c r="K44" s="76"/>
      <c r="L44" s="105"/>
      <c r="M44" s="76"/>
      <c r="N44" s="76"/>
      <c r="O44" s="76"/>
      <c r="P44" s="209"/>
      <c r="Q44" s="118"/>
    </row>
    <row r="45" spans="1:17" ht="12.75" customHeight="1" x14ac:dyDescent="0.2">
      <c r="A45" s="60">
        <v>35</v>
      </c>
      <c r="B45" s="426" t="s">
        <v>74</v>
      </c>
      <c r="C45" s="426"/>
      <c r="D45" s="60">
        <v>1320</v>
      </c>
      <c r="E45" s="63">
        <v>0</v>
      </c>
      <c r="F45" s="64">
        <v>0</v>
      </c>
      <c r="G45" s="20">
        <f>(E45-F45)*$H$2</f>
        <v>0</v>
      </c>
      <c r="H45" s="11">
        <f t="shared" ref="H45:H49" si="35">E45-F45-G45</f>
        <v>0</v>
      </c>
      <c r="I45" s="20">
        <f t="shared" ref="I45" si="36">(E45-F45)*$J$2</f>
        <v>0</v>
      </c>
      <c r="J45" s="11">
        <f t="shared" ref="J45" si="37">E45-F45-I45</f>
        <v>0</v>
      </c>
      <c r="K45" s="79">
        <f>E45-F45</f>
        <v>0</v>
      </c>
      <c r="L45" s="31">
        <v>0</v>
      </c>
      <c r="M45" s="11">
        <f t="shared" ref="M45:M51" si="38">SUM(L45/8)*12</f>
        <v>0</v>
      </c>
      <c r="N45" s="205">
        <f t="shared" ref="N45:N51" si="39">E45-M45</f>
        <v>0</v>
      </c>
      <c r="O45" s="34">
        <f t="shared" ref="O45:O51" si="40">IFERROR(N45/M45,0)</f>
        <v>0</v>
      </c>
      <c r="P45" s="109"/>
      <c r="Q45" s="89"/>
    </row>
    <row r="46" spans="1:17" ht="12.75" customHeight="1" x14ac:dyDescent="0.2">
      <c r="A46" s="60">
        <v>36</v>
      </c>
      <c r="B46" s="426" t="s">
        <v>75</v>
      </c>
      <c r="C46" s="426"/>
      <c r="D46" s="60">
        <v>1330</v>
      </c>
      <c r="E46" s="63">
        <v>0</v>
      </c>
      <c r="F46" s="64">
        <v>0</v>
      </c>
      <c r="G46" s="20">
        <f>(E46-F46)*$H$2</f>
        <v>0</v>
      </c>
      <c r="H46" s="11">
        <f t="shared" si="35"/>
        <v>0</v>
      </c>
      <c r="I46" s="20">
        <v>0</v>
      </c>
      <c r="J46" s="11">
        <f t="shared" ref="J46:J49" si="41">E46-F46</f>
        <v>0</v>
      </c>
      <c r="K46" s="79">
        <f>E46-F46</f>
        <v>0</v>
      </c>
      <c r="L46" s="31">
        <v>0</v>
      </c>
      <c r="M46" s="11">
        <f t="shared" si="38"/>
        <v>0</v>
      </c>
      <c r="N46" s="205">
        <f t="shared" si="39"/>
        <v>0</v>
      </c>
      <c r="O46" s="34">
        <f t="shared" si="40"/>
        <v>0</v>
      </c>
      <c r="P46" s="109"/>
      <c r="Q46" s="89"/>
    </row>
    <row r="47" spans="1:17" ht="12.75" customHeight="1" x14ac:dyDescent="0.2">
      <c r="A47" s="60">
        <v>37</v>
      </c>
      <c r="B47" s="426" t="s">
        <v>76</v>
      </c>
      <c r="C47" s="426"/>
      <c r="D47" s="60">
        <v>1330</v>
      </c>
      <c r="E47" s="63">
        <v>0</v>
      </c>
      <c r="F47" s="64">
        <v>0</v>
      </c>
      <c r="G47" s="20">
        <f>(E47-F47)*$H$2</f>
        <v>0</v>
      </c>
      <c r="H47" s="11">
        <f t="shared" si="35"/>
        <v>0</v>
      </c>
      <c r="I47" s="20">
        <v>0</v>
      </c>
      <c r="J47" s="11">
        <f t="shared" si="41"/>
        <v>0</v>
      </c>
      <c r="K47" s="79">
        <f>E47-F47</f>
        <v>0</v>
      </c>
      <c r="L47" s="31">
        <v>0</v>
      </c>
      <c r="M47" s="11">
        <f t="shared" si="38"/>
        <v>0</v>
      </c>
      <c r="N47" s="205">
        <f t="shared" si="39"/>
        <v>0</v>
      </c>
      <c r="O47" s="34">
        <f t="shared" si="40"/>
        <v>0</v>
      </c>
      <c r="P47" s="109"/>
      <c r="Q47" s="89"/>
    </row>
    <row r="48" spans="1:17" ht="12.6" customHeight="1" x14ac:dyDescent="0.2">
      <c r="A48" s="60">
        <v>38</v>
      </c>
      <c r="B48" s="61" t="s">
        <v>46</v>
      </c>
      <c r="C48" s="135"/>
      <c r="D48" s="60">
        <v>1330</v>
      </c>
      <c r="E48" s="63">
        <v>0</v>
      </c>
      <c r="F48" s="64">
        <v>0</v>
      </c>
      <c r="G48" s="20">
        <f>(E48-F48)*$H$2</f>
        <v>0</v>
      </c>
      <c r="H48" s="11">
        <f t="shared" si="35"/>
        <v>0</v>
      </c>
      <c r="I48" s="20">
        <v>0</v>
      </c>
      <c r="J48" s="11">
        <f t="shared" si="41"/>
        <v>0</v>
      </c>
      <c r="K48" s="79">
        <f>E48-F48</f>
        <v>0</v>
      </c>
      <c r="L48" s="31">
        <v>0</v>
      </c>
      <c r="M48" s="11">
        <f t="shared" si="38"/>
        <v>0</v>
      </c>
      <c r="N48" s="205">
        <f t="shared" si="39"/>
        <v>0</v>
      </c>
      <c r="O48" s="34">
        <f t="shared" si="40"/>
        <v>0</v>
      </c>
      <c r="P48" s="109"/>
      <c r="Q48" s="89"/>
    </row>
    <row r="49" spans="1:18" ht="12.75" customHeight="1" x14ac:dyDescent="0.2">
      <c r="A49" s="60">
        <v>39</v>
      </c>
      <c r="B49" s="61" t="s">
        <v>46</v>
      </c>
      <c r="C49" s="135"/>
      <c r="D49" s="60">
        <v>1330</v>
      </c>
      <c r="E49" s="63">
        <v>0</v>
      </c>
      <c r="F49" s="64">
        <v>0</v>
      </c>
      <c r="G49" s="20">
        <f>(E49-F49)*$H$2</f>
        <v>0</v>
      </c>
      <c r="H49" s="11">
        <f t="shared" si="35"/>
        <v>0</v>
      </c>
      <c r="I49" s="20">
        <v>0</v>
      </c>
      <c r="J49" s="11">
        <f t="shared" si="41"/>
        <v>0</v>
      </c>
      <c r="K49" s="79">
        <f>E49-F49</f>
        <v>0</v>
      </c>
      <c r="L49" s="31">
        <v>0</v>
      </c>
      <c r="M49" s="11">
        <f t="shared" si="38"/>
        <v>0</v>
      </c>
      <c r="N49" s="205">
        <f t="shared" si="39"/>
        <v>0</v>
      </c>
      <c r="O49" s="34">
        <f t="shared" si="40"/>
        <v>0</v>
      </c>
      <c r="P49" s="109"/>
      <c r="Q49" s="89"/>
    </row>
    <row r="50" spans="1:18" ht="12.75" customHeight="1" x14ac:dyDescent="0.2">
      <c r="A50" s="56">
        <v>40</v>
      </c>
      <c r="B50" s="428" t="s">
        <v>79</v>
      </c>
      <c r="C50" s="428"/>
      <c r="D50" s="57" t="s">
        <v>80</v>
      </c>
      <c r="E50" s="13">
        <f>SUM(E45:E49)</f>
        <v>0</v>
      </c>
      <c r="F50" s="73">
        <f>SUM(F45:F49)</f>
        <v>0</v>
      </c>
      <c r="G50" s="104">
        <f>SUM(G45:G49)</f>
        <v>0</v>
      </c>
      <c r="H50" s="73">
        <f>SUM(H45:H49)</f>
        <v>0</v>
      </c>
      <c r="I50" s="104">
        <f t="shared" ref="I50:K50" si="42">SUM(I45:I49)</f>
        <v>0</v>
      </c>
      <c r="J50" s="73">
        <f t="shared" si="42"/>
        <v>0</v>
      </c>
      <c r="K50" s="73">
        <f t="shared" si="42"/>
        <v>0</v>
      </c>
      <c r="L50" s="104">
        <f>SUM(L45:L49)</f>
        <v>0</v>
      </c>
      <c r="M50" s="73">
        <f t="shared" si="38"/>
        <v>0</v>
      </c>
      <c r="N50" s="206">
        <f t="shared" si="39"/>
        <v>0</v>
      </c>
      <c r="O50" s="35">
        <f t="shared" si="40"/>
        <v>0</v>
      </c>
      <c r="P50" s="292"/>
      <c r="Q50" s="293"/>
    </row>
    <row r="51" spans="1:18" ht="12.75" customHeight="1" x14ac:dyDescent="0.2">
      <c r="A51" s="40">
        <v>41</v>
      </c>
      <c r="B51" s="424" t="s">
        <v>69</v>
      </c>
      <c r="C51" s="424"/>
      <c r="D51" s="47"/>
      <c r="E51" s="43">
        <f>E34-E43-E50</f>
        <v>0</v>
      </c>
      <c r="F51" s="41">
        <f>F34-F43-F50</f>
        <v>0</v>
      </c>
      <c r="G51" s="99">
        <f>G34-G43-G50</f>
        <v>0</v>
      </c>
      <c r="H51" s="41">
        <f>H34-H43-H50</f>
        <v>0</v>
      </c>
      <c r="I51" s="99">
        <f t="shared" ref="I51:K51" si="43">I34-I43-I50</f>
        <v>0</v>
      </c>
      <c r="J51" s="41">
        <f t="shared" si="43"/>
        <v>0</v>
      </c>
      <c r="K51" s="41">
        <f t="shared" si="43"/>
        <v>0</v>
      </c>
      <c r="L51" s="99">
        <f>L34-L43-L50</f>
        <v>0</v>
      </c>
      <c r="M51" s="41">
        <f t="shared" si="38"/>
        <v>0</v>
      </c>
      <c r="N51" s="213">
        <f t="shared" si="39"/>
        <v>0</v>
      </c>
      <c r="O51" s="46">
        <f t="shared" si="40"/>
        <v>0</v>
      </c>
      <c r="P51" s="110"/>
      <c r="Q51" s="90"/>
    </row>
    <row r="52" spans="1:18" ht="12.75" customHeight="1" x14ac:dyDescent="0.2">
      <c r="A52" s="40">
        <v>42</v>
      </c>
      <c r="B52" s="431" t="s">
        <v>207</v>
      </c>
      <c r="C52" s="431"/>
      <c r="D52" s="40"/>
      <c r="E52" s="41"/>
      <c r="F52" s="41"/>
      <c r="G52" s="111"/>
      <c r="H52" s="41"/>
      <c r="I52" s="99">
        <f>IF(I34&lt;0,-I34+I40,0)</f>
        <v>0</v>
      </c>
      <c r="J52" s="41"/>
      <c r="K52" s="41"/>
      <c r="L52" s="99"/>
      <c r="M52" s="41"/>
      <c r="N52" s="213"/>
      <c r="O52" s="46"/>
      <c r="P52" s="214"/>
      <c r="Q52" s="217"/>
    </row>
    <row r="53" spans="1:18" ht="8.1" customHeight="1" x14ac:dyDescent="0.2">
      <c r="I53" s="125"/>
    </row>
    <row r="54" spans="1:18" customFormat="1" ht="17.100000000000001" customHeight="1" x14ac:dyDescent="0.2">
      <c r="A54" s="215"/>
      <c r="B54" s="433" t="s">
        <v>265</v>
      </c>
      <c r="C54" s="433"/>
      <c r="D54" s="433"/>
      <c r="E54" s="433"/>
      <c r="F54" s="216" t="s">
        <v>117</v>
      </c>
      <c r="G54" s="4"/>
      <c r="H54" s="125"/>
      <c r="I54" s="4"/>
      <c r="J54" s="125"/>
      <c r="K54" s="125"/>
      <c r="L54" s="28"/>
      <c r="M54" s="28"/>
      <c r="N54" s="28"/>
      <c r="O54" s="28"/>
      <c r="P54" s="28"/>
      <c r="Q54" s="28"/>
      <c r="R54" s="28"/>
    </row>
    <row r="55" spans="1:18" customFormat="1" ht="12.95" customHeight="1" x14ac:dyDescent="0.2">
      <c r="A55" s="215"/>
      <c r="B55" s="421" t="s">
        <v>150</v>
      </c>
      <c r="C55" s="421"/>
      <c r="D55" s="421"/>
      <c r="E55" s="421"/>
      <c r="F55" s="50"/>
      <c r="G55" s="4"/>
      <c r="H55" s="125"/>
      <c r="I55" s="125"/>
      <c r="J55" s="125"/>
      <c r="K55" s="125"/>
      <c r="L55" s="28"/>
      <c r="M55" s="28"/>
      <c r="N55" s="28"/>
      <c r="O55" s="28"/>
      <c r="P55" s="28"/>
      <c r="Q55" s="28"/>
      <c r="R55" s="28"/>
    </row>
    <row r="56" spans="1:18" customFormat="1" ht="12.95" customHeight="1" x14ac:dyDescent="0.2">
      <c r="A56" s="53">
        <v>43</v>
      </c>
      <c r="B56" s="419"/>
      <c r="C56" s="419"/>
      <c r="D56" s="419"/>
      <c r="E56" s="419"/>
      <c r="F56" s="51"/>
      <c r="G56" s="4"/>
      <c r="H56" s="125"/>
      <c r="I56" s="125"/>
      <c r="J56" s="125"/>
      <c r="K56" s="125"/>
      <c r="L56" s="124"/>
      <c r="M56" s="124"/>
      <c r="N56" s="124"/>
      <c r="O56" s="124"/>
      <c r="P56" s="124"/>
      <c r="Q56" s="124"/>
      <c r="R56" s="124"/>
    </row>
    <row r="57" spans="1:18" customFormat="1" ht="12.95" customHeight="1" x14ac:dyDescent="0.2">
      <c r="A57" s="53">
        <v>44</v>
      </c>
      <c r="B57" s="419"/>
      <c r="C57" s="419"/>
      <c r="D57" s="419"/>
      <c r="E57" s="419"/>
      <c r="F57" s="51"/>
      <c r="G57" s="4"/>
      <c r="H57" s="125"/>
      <c r="I57" s="125"/>
      <c r="J57" s="125"/>
      <c r="K57" s="125"/>
      <c r="L57" s="124"/>
      <c r="M57" s="124"/>
      <c r="N57" s="124"/>
      <c r="O57" s="124"/>
      <c r="P57" s="124"/>
      <c r="Q57" s="124"/>
      <c r="R57" s="124"/>
    </row>
    <row r="58" spans="1:18" customFormat="1" ht="12.95" customHeight="1" x14ac:dyDescent="0.2">
      <c r="A58" s="53">
        <v>45</v>
      </c>
      <c r="B58" s="419"/>
      <c r="C58" s="419"/>
      <c r="D58" s="419"/>
      <c r="E58" s="419"/>
      <c r="F58" s="51"/>
      <c r="G58" s="4"/>
      <c r="H58" s="125"/>
      <c r="I58" s="125"/>
      <c r="J58" s="125"/>
      <c r="K58" s="125"/>
      <c r="L58" s="124"/>
      <c r="M58" s="124"/>
      <c r="N58" s="124"/>
      <c r="O58" s="124"/>
      <c r="P58" s="124"/>
      <c r="Q58" s="124"/>
      <c r="R58" s="124"/>
    </row>
    <row r="59" spans="1:18" customFormat="1" ht="12.95" customHeight="1" x14ac:dyDescent="0.2">
      <c r="A59" s="53">
        <v>46</v>
      </c>
      <c r="B59" s="419"/>
      <c r="C59" s="419"/>
      <c r="D59" s="419"/>
      <c r="E59" s="419"/>
      <c r="F59" s="51"/>
      <c r="G59" s="4"/>
      <c r="H59" s="125"/>
      <c r="I59" s="125"/>
      <c r="J59" s="125"/>
      <c r="K59" s="125"/>
      <c r="L59" s="124"/>
      <c r="M59" s="124"/>
      <c r="N59" s="124"/>
      <c r="O59" s="124"/>
      <c r="P59" s="124"/>
      <c r="Q59" s="124"/>
      <c r="R59" s="124"/>
    </row>
    <row r="60" spans="1:18" customFormat="1" ht="12.95" customHeight="1" x14ac:dyDescent="0.2">
      <c r="A60" s="53">
        <v>47</v>
      </c>
      <c r="B60" s="423" t="s">
        <v>151</v>
      </c>
      <c r="C60" s="423"/>
      <c r="D60" s="423"/>
      <c r="E60" s="423"/>
      <c r="F60" s="52">
        <f>SUM(F56:K59)</f>
        <v>0</v>
      </c>
      <c r="G60" s="4"/>
      <c r="H60" s="49"/>
      <c r="I60" s="49"/>
      <c r="J60" s="49"/>
      <c r="K60" s="49"/>
      <c r="L60" s="124"/>
      <c r="M60" s="124"/>
      <c r="N60" s="124"/>
      <c r="O60" s="124"/>
      <c r="P60" s="124"/>
      <c r="Q60" s="124"/>
      <c r="R60" s="124"/>
    </row>
    <row r="61" spans="1:18" customFormat="1" ht="12.95" customHeight="1" x14ac:dyDescent="0.2">
      <c r="A61" s="53"/>
      <c r="B61" s="420"/>
      <c r="C61" s="420"/>
      <c r="D61" s="420"/>
      <c r="E61" s="420"/>
      <c r="F61" s="50"/>
      <c r="G61" s="39"/>
      <c r="H61" s="39"/>
      <c r="I61" s="39"/>
      <c r="J61" s="39"/>
      <c r="K61" s="39"/>
      <c r="L61" s="124"/>
      <c r="M61" s="124"/>
      <c r="N61" s="124"/>
      <c r="O61" s="124"/>
      <c r="P61" s="124"/>
      <c r="Q61" s="124"/>
      <c r="R61" s="124"/>
    </row>
    <row r="62" spans="1:18" customFormat="1" ht="12.95" customHeight="1" x14ac:dyDescent="0.2">
      <c r="A62" s="53"/>
      <c r="B62" s="421" t="s">
        <v>186</v>
      </c>
      <c r="C62" s="421"/>
      <c r="D62" s="421"/>
      <c r="E62" s="421"/>
      <c r="F62" s="50"/>
      <c r="G62" s="4"/>
      <c r="H62" s="125"/>
      <c r="I62" s="125"/>
      <c r="J62" s="125"/>
      <c r="K62" s="125"/>
      <c r="L62" s="28"/>
      <c r="M62" s="28"/>
      <c r="N62" s="28"/>
      <c r="O62" s="28"/>
      <c r="P62" s="28"/>
      <c r="Q62" s="28"/>
      <c r="R62" s="28"/>
    </row>
    <row r="63" spans="1:18" customFormat="1" ht="12.95" customHeight="1" x14ac:dyDescent="0.2">
      <c r="A63" s="53">
        <v>48</v>
      </c>
      <c r="B63" s="419"/>
      <c r="C63" s="419"/>
      <c r="D63" s="419"/>
      <c r="E63" s="419"/>
      <c r="F63" s="51"/>
      <c r="G63" s="4"/>
      <c r="H63" s="125"/>
      <c r="I63" s="125"/>
      <c r="J63" s="125"/>
      <c r="K63" s="125"/>
      <c r="L63" s="124"/>
      <c r="M63" s="124"/>
      <c r="N63" s="124"/>
      <c r="O63" s="124"/>
      <c r="P63" s="124"/>
      <c r="Q63" s="124"/>
      <c r="R63" s="124"/>
    </row>
    <row r="64" spans="1:18" customFormat="1" ht="12.95" customHeight="1" x14ac:dyDescent="0.2">
      <c r="A64" s="53">
        <v>49</v>
      </c>
      <c r="B64" s="419"/>
      <c r="C64" s="419"/>
      <c r="D64" s="419"/>
      <c r="E64" s="419"/>
      <c r="F64" s="51"/>
      <c r="G64" s="4"/>
      <c r="H64" s="125"/>
      <c r="I64" s="125"/>
      <c r="J64" s="125"/>
      <c r="K64" s="125"/>
      <c r="L64" s="124"/>
      <c r="M64" s="124"/>
      <c r="N64" s="124"/>
      <c r="O64" s="124"/>
      <c r="P64" s="124"/>
      <c r="Q64" s="124"/>
      <c r="R64" s="124"/>
    </row>
    <row r="65" spans="1:18" customFormat="1" ht="12.95" customHeight="1" x14ac:dyDescent="0.2">
      <c r="A65" s="53">
        <v>50</v>
      </c>
      <c r="B65" s="419"/>
      <c r="C65" s="419"/>
      <c r="D65" s="419"/>
      <c r="E65" s="419"/>
      <c r="F65" s="51"/>
      <c r="G65" s="4"/>
      <c r="H65" s="125"/>
      <c r="I65" s="125"/>
      <c r="J65" s="125"/>
      <c r="K65" s="125"/>
      <c r="L65" s="124"/>
      <c r="M65" s="124"/>
      <c r="N65" s="124"/>
      <c r="O65" s="124"/>
      <c r="P65" s="124"/>
      <c r="Q65" s="124"/>
      <c r="R65" s="124"/>
    </row>
    <row r="66" spans="1:18" customFormat="1" ht="12.95" customHeight="1" x14ac:dyDescent="0.2">
      <c r="A66" s="53">
        <v>51</v>
      </c>
      <c r="B66" s="419"/>
      <c r="C66" s="419"/>
      <c r="D66" s="419"/>
      <c r="E66" s="419"/>
      <c r="F66" s="51"/>
      <c r="G66" s="4"/>
      <c r="H66" s="125"/>
      <c r="I66" s="125"/>
      <c r="J66" s="125"/>
      <c r="K66" s="125"/>
      <c r="L66" s="124"/>
      <c r="M66" s="124"/>
      <c r="N66" s="124"/>
      <c r="O66" s="124"/>
      <c r="P66" s="124"/>
      <c r="Q66" s="124"/>
      <c r="R66" s="124"/>
    </row>
    <row r="67" spans="1:18" customFormat="1" ht="12.95" customHeight="1" x14ac:dyDescent="0.2">
      <c r="A67" s="53">
        <v>52</v>
      </c>
      <c r="B67" s="423" t="s">
        <v>154</v>
      </c>
      <c r="C67" s="423"/>
      <c r="D67" s="423"/>
      <c r="E67" s="423"/>
      <c r="F67" s="52">
        <f>SUM(F63:F66)</f>
        <v>0</v>
      </c>
      <c r="G67" s="4"/>
      <c r="H67" s="49"/>
      <c r="I67" s="49"/>
      <c r="J67" s="49"/>
      <c r="K67" s="49"/>
      <c r="L67" s="124"/>
      <c r="M67" s="124"/>
      <c r="N67" s="124"/>
      <c r="O67" s="124"/>
      <c r="P67" s="124"/>
      <c r="Q67" s="124"/>
      <c r="R67" s="124"/>
    </row>
    <row r="68" spans="1:18" customFormat="1" ht="12.95" customHeight="1" x14ac:dyDescent="0.2">
      <c r="A68" s="53"/>
      <c r="B68" s="420"/>
      <c r="C68" s="420"/>
      <c r="D68" s="420"/>
      <c r="E68" s="420"/>
      <c r="F68" s="50"/>
      <c r="G68" s="39"/>
      <c r="H68" s="39"/>
      <c r="I68" s="39"/>
      <c r="J68" s="39"/>
      <c r="K68" s="39"/>
      <c r="L68" s="124"/>
      <c r="M68" s="124"/>
      <c r="N68" s="124"/>
      <c r="O68" s="124"/>
      <c r="P68" s="124"/>
      <c r="Q68" s="124"/>
      <c r="R68" s="124"/>
    </row>
    <row r="69" spans="1:18" customFormat="1" ht="12.95" customHeight="1" x14ac:dyDescent="0.2">
      <c r="A69" s="53"/>
      <c r="B69" s="421" t="s">
        <v>157</v>
      </c>
      <c r="C69" s="421"/>
      <c r="D69" s="421"/>
      <c r="E69" s="421"/>
      <c r="F69" s="50"/>
      <c r="G69" s="4"/>
      <c r="H69" s="125"/>
      <c r="I69" s="125"/>
      <c r="J69" s="125"/>
      <c r="K69" s="125"/>
      <c r="L69" s="28"/>
      <c r="M69" s="28"/>
      <c r="N69" s="28"/>
      <c r="O69" s="28"/>
      <c r="P69" s="28"/>
      <c r="Q69" s="28"/>
      <c r="R69" s="28"/>
    </row>
    <row r="70" spans="1:18" customFormat="1" ht="12.95" customHeight="1" x14ac:dyDescent="0.2">
      <c r="A70" s="53">
        <v>53</v>
      </c>
      <c r="B70" s="419"/>
      <c r="C70" s="419"/>
      <c r="D70" s="419"/>
      <c r="E70" s="419"/>
      <c r="F70" s="51"/>
      <c r="G70" s="4"/>
      <c r="H70" s="125"/>
      <c r="I70" s="125"/>
      <c r="J70" s="125"/>
      <c r="K70" s="125"/>
      <c r="L70" s="124"/>
      <c r="M70" s="124"/>
      <c r="N70" s="124"/>
      <c r="O70" s="124"/>
      <c r="P70" s="124"/>
      <c r="Q70" s="124"/>
      <c r="R70" s="124"/>
    </row>
    <row r="71" spans="1:18" customFormat="1" ht="12.95" customHeight="1" x14ac:dyDescent="0.2">
      <c r="A71" s="53">
        <v>54</v>
      </c>
      <c r="B71" s="419"/>
      <c r="C71" s="419"/>
      <c r="D71" s="419"/>
      <c r="E71" s="419"/>
      <c r="F71" s="51"/>
      <c r="G71" s="4"/>
      <c r="H71" s="125"/>
      <c r="I71" s="125"/>
      <c r="J71" s="125"/>
      <c r="K71" s="125"/>
      <c r="L71" s="124"/>
      <c r="M71" s="124"/>
      <c r="N71" s="124"/>
      <c r="O71" s="124"/>
      <c r="P71" s="124"/>
      <c r="Q71" s="124"/>
      <c r="R71" s="124"/>
    </row>
    <row r="72" spans="1:18" customFormat="1" ht="12.95" customHeight="1" x14ac:dyDescent="0.2">
      <c r="A72" s="53">
        <v>55</v>
      </c>
      <c r="B72" s="419"/>
      <c r="C72" s="419"/>
      <c r="D72" s="419"/>
      <c r="E72" s="419"/>
      <c r="F72" s="51"/>
      <c r="G72" s="4"/>
      <c r="H72" s="125"/>
      <c r="I72" s="125"/>
      <c r="J72" s="125"/>
      <c r="K72" s="125"/>
      <c r="L72" s="124"/>
      <c r="M72" s="124"/>
      <c r="N72" s="124"/>
      <c r="O72" s="124"/>
      <c r="P72" s="124"/>
      <c r="Q72" s="124"/>
      <c r="R72" s="124"/>
    </row>
    <row r="73" spans="1:18" customFormat="1" ht="12.95" customHeight="1" x14ac:dyDescent="0.2">
      <c r="A73" s="53">
        <v>56</v>
      </c>
      <c r="B73" s="419"/>
      <c r="C73" s="419"/>
      <c r="D73" s="419"/>
      <c r="E73" s="419"/>
      <c r="F73" s="51"/>
      <c r="G73" s="4"/>
      <c r="H73" s="125"/>
      <c r="I73" s="125"/>
      <c r="J73" s="125"/>
      <c r="K73" s="125"/>
      <c r="L73" s="124"/>
      <c r="M73" s="124"/>
      <c r="N73" s="124"/>
      <c r="O73" s="124"/>
      <c r="P73" s="124"/>
      <c r="Q73" s="124"/>
      <c r="R73" s="124"/>
    </row>
    <row r="74" spans="1:18" customFormat="1" ht="12.95" customHeight="1" x14ac:dyDescent="0.2">
      <c r="A74" s="53">
        <v>57</v>
      </c>
      <c r="B74" s="423" t="s">
        <v>158</v>
      </c>
      <c r="C74" s="423"/>
      <c r="D74" s="423"/>
      <c r="E74" s="423"/>
      <c r="F74" s="52">
        <f>SUM(F70:F73)</f>
        <v>0</v>
      </c>
      <c r="G74" s="4"/>
      <c r="H74" s="49"/>
      <c r="I74" s="49"/>
      <c r="J74" s="49"/>
      <c r="K74" s="49"/>
      <c r="L74" s="124"/>
      <c r="M74" s="124"/>
      <c r="N74" s="124"/>
      <c r="O74" s="124"/>
      <c r="P74" s="124"/>
      <c r="Q74" s="124"/>
      <c r="R74" s="124"/>
    </row>
    <row r="75" spans="1:18" customFormat="1" ht="12.95" customHeight="1" x14ac:dyDescent="0.2">
      <c r="A75" s="53"/>
      <c r="B75" s="420"/>
      <c r="C75" s="420"/>
      <c r="D75" s="420"/>
      <c r="E75" s="420"/>
      <c r="F75" s="50"/>
      <c r="G75" s="39"/>
      <c r="H75" s="39"/>
      <c r="I75" s="39"/>
      <c r="J75" s="39"/>
      <c r="K75" s="39"/>
      <c r="L75" s="124"/>
      <c r="M75" s="124"/>
      <c r="N75" s="124"/>
      <c r="O75" s="124"/>
      <c r="P75" s="124"/>
      <c r="Q75" s="124"/>
      <c r="R75" s="124"/>
    </row>
    <row r="76" spans="1:18" customFormat="1" ht="12.95" customHeight="1" x14ac:dyDescent="0.2">
      <c r="A76" s="53"/>
      <c r="B76" s="421" t="s">
        <v>187</v>
      </c>
      <c r="C76" s="421"/>
      <c r="D76" s="421"/>
      <c r="E76" s="421"/>
      <c r="F76" s="50"/>
      <c r="G76" s="4"/>
      <c r="H76" s="125"/>
      <c r="I76" s="125"/>
      <c r="J76" s="125"/>
      <c r="K76" s="125"/>
      <c r="L76" s="28"/>
      <c r="M76" s="28"/>
      <c r="N76" s="28"/>
      <c r="O76" s="28"/>
      <c r="P76" s="28"/>
      <c r="Q76" s="28"/>
      <c r="R76" s="28"/>
    </row>
    <row r="77" spans="1:18" customFormat="1" ht="12.95" customHeight="1" x14ac:dyDescent="0.2">
      <c r="A77" s="53">
        <v>58</v>
      </c>
      <c r="B77" s="419"/>
      <c r="C77" s="419"/>
      <c r="D77" s="419"/>
      <c r="E77" s="419"/>
      <c r="F77" s="51"/>
      <c r="G77" s="4"/>
      <c r="H77" s="125"/>
      <c r="I77" s="125"/>
      <c r="J77" s="125"/>
      <c r="K77" s="125"/>
      <c r="L77" s="124"/>
      <c r="M77" s="124"/>
      <c r="N77" s="124"/>
      <c r="O77" s="124"/>
      <c r="P77" s="124"/>
      <c r="Q77" s="124"/>
      <c r="R77" s="124"/>
    </row>
    <row r="78" spans="1:18" customFormat="1" ht="12.95" customHeight="1" x14ac:dyDescent="0.2">
      <c r="A78" s="53">
        <v>59</v>
      </c>
      <c r="B78" s="419"/>
      <c r="C78" s="419"/>
      <c r="D78" s="419"/>
      <c r="E78" s="419"/>
      <c r="F78" s="51"/>
      <c r="G78" s="4"/>
      <c r="H78" s="125"/>
      <c r="I78" s="125"/>
      <c r="J78" s="125"/>
      <c r="K78" s="125"/>
      <c r="L78" s="124"/>
      <c r="M78" s="124"/>
      <c r="N78" s="124"/>
      <c r="O78" s="124"/>
      <c r="P78" s="124"/>
      <c r="Q78" s="124"/>
      <c r="R78" s="124"/>
    </row>
    <row r="79" spans="1:18" customFormat="1" ht="12.95" customHeight="1" x14ac:dyDescent="0.2">
      <c r="A79" s="53">
        <v>60</v>
      </c>
      <c r="B79" s="419"/>
      <c r="C79" s="419"/>
      <c r="D79" s="419"/>
      <c r="E79" s="419"/>
      <c r="F79" s="51"/>
      <c r="G79" s="4"/>
      <c r="H79" s="125"/>
      <c r="I79" s="125"/>
      <c r="J79" s="125"/>
      <c r="K79" s="125"/>
      <c r="L79" s="124"/>
      <c r="M79" s="124"/>
      <c r="N79" s="124"/>
      <c r="O79" s="124"/>
      <c r="P79" s="124"/>
      <c r="Q79" s="124"/>
      <c r="R79" s="124"/>
    </row>
    <row r="80" spans="1:18" customFormat="1" ht="12.95" customHeight="1" x14ac:dyDescent="0.2">
      <c r="A80" s="53">
        <v>61</v>
      </c>
      <c r="B80" s="419"/>
      <c r="C80" s="419"/>
      <c r="D80" s="419"/>
      <c r="E80" s="419"/>
      <c r="F80" s="51"/>
      <c r="G80" s="4"/>
      <c r="H80" s="125"/>
      <c r="I80" s="125"/>
      <c r="J80" s="125"/>
      <c r="K80" s="125"/>
      <c r="L80" s="124"/>
      <c r="M80" s="124"/>
      <c r="N80" s="124"/>
      <c r="O80" s="124"/>
      <c r="P80" s="124"/>
      <c r="Q80" s="124"/>
      <c r="R80" s="124"/>
    </row>
    <row r="81" spans="1:24" customFormat="1" ht="12.95" customHeight="1" x14ac:dyDescent="0.2">
      <c r="A81" s="53">
        <v>62</v>
      </c>
      <c r="B81" s="422"/>
      <c r="C81" s="422"/>
      <c r="D81" s="422"/>
      <c r="E81" s="422"/>
      <c r="F81" s="51"/>
      <c r="G81" s="4"/>
      <c r="H81" s="49"/>
      <c r="I81" s="49"/>
      <c r="J81" s="49"/>
      <c r="K81" s="49"/>
      <c r="L81" s="124"/>
      <c r="M81" s="124"/>
      <c r="N81" s="124"/>
      <c r="O81" s="124"/>
      <c r="P81" s="124"/>
      <c r="Q81" s="124"/>
      <c r="R81" s="124"/>
    </row>
    <row r="82" spans="1:24" customFormat="1" ht="12.95" customHeight="1" x14ac:dyDescent="0.2">
      <c r="A82" s="53">
        <v>63</v>
      </c>
      <c r="B82" s="422"/>
      <c r="C82" s="422"/>
      <c r="D82" s="422"/>
      <c r="E82" s="422"/>
      <c r="F82" s="51"/>
      <c r="G82" s="4"/>
      <c r="H82" s="125"/>
      <c r="I82" s="125"/>
      <c r="J82" s="125"/>
      <c r="K82" s="125"/>
      <c r="L82" s="28"/>
      <c r="M82" s="28"/>
      <c r="N82" s="28"/>
      <c r="O82" s="28"/>
      <c r="P82" s="28"/>
      <c r="Q82" s="28"/>
      <c r="R82" s="28"/>
    </row>
    <row r="83" spans="1:24" customFormat="1" ht="12.95" customHeight="1" x14ac:dyDescent="0.2">
      <c r="A83" s="53">
        <v>64</v>
      </c>
      <c r="B83" s="423" t="s">
        <v>188</v>
      </c>
      <c r="C83" s="423"/>
      <c r="D83" s="423"/>
      <c r="E83" s="423"/>
      <c r="F83" s="52">
        <f>SUM(F77:F82)</f>
        <v>0</v>
      </c>
      <c r="G83" s="4"/>
      <c r="H83" s="125"/>
      <c r="I83" s="125"/>
      <c r="J83" s="125"/>
      <c r="K83" s="125"/>
      <c r="L83" s="124"/>
      <c r="M83" s="124"/>
      <c r="N83" s="124"/>
      <c r="O83" s="124"/>
      <c r="P83" s="124"/>
      <c r="Q83" s="124"/>
      <c r="R83" s="124"/>
    </row>
    <row r="84" spans="1:24" customFormat="1" ht="12.95" customHeight="1" x14ac:dyDescent="0.2">
      <c r="A84" s="53"/>
      <c r="B84" s="420"/>
      <c r="C84" s="420"/>
      <c r="D84" s="420"/>
      <c r="E84" s="420"/>
      <c r="F84" s="50"/>
      <c r="G84" s="39"/>
      <c r="H84" s="39"/>
      <c r="I84" s="39"/>
      <c r="J84" s="39"/>
      <c r="K84" s="39"/>
      <c r="L84" s="39"/>
      <c r="M84" s="39"/>
      <c r="N84" s="39"/>
      <c r="O84" s="39"/>
      <c r="P84" s="39"/>
      <c r="Q84" s="39"/>
      <c r="R84" s="39"/>
      <c r="T84" s="124"/>
      <c r="U84" s="124"/>
      <c r="V84" s="124"/>
      <c r="W84" s="124"/>
      <c r="X84" s="39"/>
    </row>
    <row r="85" spans="1:24" customFormat="1" ht="12.95" customHeight="1" x14ac:dyDescent="0.2">
      <c r="A85" s="53"/>
      <c r="B85" s="421" t="s">
        <v>120</v>
      </c>
      <c r="C85" s="421"/>
      <c r="D85" s="421"/>
      <c r="E85" s="421"/>
      <c r="F85" s="50"/>
      <c r="G85" s="4"/>
      <c r="H85" s="125"/>
      <c r="I85" s="125"/>
      <c r="J85" s="125"/>
      <c r="K85" s="125"/>
      <c r="L85" s="125"/>
      <c r="M85" s="125"/>
      <c r="N85" s="125"/>
      <c r="O85" s="125"/>
      <c r="P85" s="125"/>
      <c r="Q85" s="125"/>
      <c r="R85" s="125"/>
      <c r="T85" s="28"/>
      <c r="U85" s="28"/>
      <c r="V85" s="28"/>
      <c r="W85" s="28"/>
      <c r="X85" s="28"/>
    </row>
    <row r="86" spans="1:24" customFormat="1" ht="12.95" customHeight="1" x14ac:dyDescent="0.2">
      <c r="A86" s="53">
        <v>65</v>
      </c>
      <c r="B86" s="419"/>
      <c r="C86" s="419"/>
      <c r="D86" s="419"/>
      <c r="E86" s="419"/>
      <c r="F86" s="51"/>
      <c r="G86" s="4"/>
      <c r="H86" s="125"/>
      <c r="I86" s="125"/>
      <c r="J86" s="125"/>
      <c r="K86" s="125"/>
      <c r="L86" s="125"/>
      <c r="M86" s="125"/>
      <c r="N86" s="125"/>
      <c r="O86" s="125"/>
      <c r="P86" s="125"/>
      <c r="Q86" s="125"/>
      <c r="R86" s="125"/>
      <c r="T86" s="124"/>
      <c r="U86" s="124"/>
      <c r="V86" s="124"/>
      <c r="W86" s="124"/>
      <c r="X86" s="124"/>
    </row>
    <row r="87" spans="1:24" customFormat="1" ht="12.95" customHeight="1" x14ac:dyDescent="0.2">
      <c r="A87" s="53">
        <v>66</v>
      </c>
      <c r="B87" s="419"/>
      <c r="C87" s="419"/>
      <c r="D87" s="419"/>
      <c r="E87" s="419"/>
      <c r="F87" s="51"/>
      <c r="G87" s="4"/>
      <c r="H87" s="125"/>
      <c r="I87" s="125"/>
      <c r="J87" s="125"/>
      <c r="K87" s="125"/>
      <c r="L87" s="125"/>
      <c r="M87" s="125"/>
      <c r="N87" s="125"/>
      <c r="O87" s="125"/>
      <c r="P87" s="125"/>
      <c r="Q87" s="125"/>
      <c r="R87" s="125"/>
      <c r="T87" s="124"/>
      <c r="U87" s="124"/>
      <c r="V87" s="124"/>
      <c r="W87" s="124"/>
      <c r="X87" s="124"/>
    </row>
    <row r="88" spans="1:24" customFormat="1" ht="12.95" customHeight="1" x14ac:dyDescent="0.2">
      <c r="A88" s="53">
        <v>67</v>
      </c>
      <c r="B88" s="419"/>
      <c r="C88" s="419"/>
      <c r="D88" s="419"/>
      <c r="E88" s="419"/>
      <c r="F88" s="51"/>
      <c r="G88" s="4"/>
      <c r="H88" s="125"/>
      <c r="I88" s="125"/>
      <c r="J88" s="125"/>
      <c r="K88" s="125"/>
      <c r="L88" s="125"/>
      <c r="M88" s="125"/>
      <c r="N88" s="125"/>
      <c r="O88" s="125"/>
      <c r="P88" s="125"/>
      <c r="Q88" s="125"/>
      <c r="R88" s="125"/>
      <c r="T88" s="124"/>
      <c r="U88" s="124"/>
      <c r="V88" s="124"/>
      <c r="W88" s="124"/>
      <c r="X88" s="124"/>
    </row>
    <row r="89" spans="1:24" customFormat="1" ht="12.95" customHeight="1" x14ac:dyDescent="0.2">
      <c r="A89" s="53">
        <v>68</v>
      </c>
      <c r="B89" s="419"/>
      <c r="C89" s="419"/>
      <c r="D89" s="419"/>
      <c r="E89" s="419"/>
      <c r="F89" s="51"/>
      <c r="G89" s="4"/>
      <c r="H89" s="125"/>
      <c r="I89" s="125"/>
      <c r="J89" s="125"/>
      <c r="K89" s="125"/>
      <c r="L89" s="125"/>
      <c r="M89" s="125"/>
      <c r="N89" s="125"/>
      <c r="O89" s="125"/>
      <c r="P89" s="125"/>
      <c r="Q89" s="125"/>
      <c r="R89" s="125"/>
      <c r="T89" s="124"/>
      <c r="U89" s="124"/>
      <c r="V89" s="124"/>
      <c r="W89" s="124"/>
      <c r="X89" s="124"/>
    </row>
    <row r="90" spans="1:24" customFormat="1" ht="12.95" customHeight="1" x14ac:dyDescent="0.2">
      <c r="A90" s="53">
        <v>69</v>
      </c>
      <c r="B90" s="423" t="s">
        <v>123</v>
      </c>
      <c r="C90" s="423"/>
      <c r="D90" s="423"/>
      <c r="E90" s="423"/>
      <c r="F90" s="52">
        <f>SUM(F86:F89)</f>
        <v>0</v>
      </c>
      <c r="G90" s="4"/>
      <c r="H90" s="49"/>
      <c r="I90" s="49"/>
      <c r="J90" s="49"/>
      <c r="K90" s="49"/>
      <c r="L90" s="49"/>
      <c r="M90" s="49"/>
      <c r="N90" s="49"/>
      <c r="O90" s="49"/>
      <c r="P90" s="49"/>
      <c r="Q90" s="49"/>
      <c r="R90" s="49"/>
      <c r="S90" s="38"/>
      <c r="T90" s="124"/>
      <c r="U90" s="124"/>
      <c r="V90" s="124"/>
      <c r="W90" s="124"/>
      <c r="X90" s="38"/>
    </row>
  </sheetData>
  <sheetProtection algorithmName="SHA-512" hashValue="gfo9w1CoB9jix9zl8bYHqcqiByugAXY2oHmtm181lpo6roB6nRItmGy6Yby2VNsFw5tOqdxX77mTaJuwlqnqwA==" saltValue="DmY4S0mKY+oo2584hc9wRQ==" spinCount="100000" sheet="1" objects="1" scenarios="1" autoFilter="0"/>
  <mergeCells count="85">
    <mergeCell ref="B90:E90"/>
    <mergeCell ref="B73:E73"/>
    <mergeCell ref="B77:E77"/>
    <mergeCell ref="B59:E59"/>
    <mergeCell ref="B60:E60"/>
    <mergeCell ref="B62:E62"/>
    <mergeCell ref="B74:E74"/>
    <mergeCell ref="B76:E76"/>
    <mergeCell ref="B72:E72"/>
    <mergeCell ref="B61:E61"/>
    <mergeCell ref="B68:E68"/>
    <mergeCell ref="B75:E75"/>
    <mergeCell ref="B63:E63"/>
    <mergeCell ref="B64:E64"/>
    <mergeCell ref="B65:E65"/>
    <mergeCell ref="B66:E66"/>
    <mergeCell ref="B54:E54"/>
    <mergeCell ref="B4:C4"/>
    <mergeCell ref="B71:E71"/>
    <mergeCell ref="B67:E67"/>
    <mergeCell ref="B69:E69"/>
    <mergeCell ref="B70:E70"/>
    <mergeCell ref="B12:C12"/>
    <mergeCell ref="B13:C13"/>
    <mergeCell ref="B25:C25"/>
    <mergeCell ref="B24:C24"/>
    <mergeCell ref="B56:E56"/>
    <mergeCell ref="B57:E57"/>
    <mergeCell ref="B58:E58"/>
    <mergeCell ref="B41:C41"/>
    <mergeCell ref="B44:C44"/>
    <mergeCell ref="B19:C19"/>
    <mergeCell ref="B15:C15"/>
    <mergeCell ref="B14:C14"/>
    <mergeCell ref="B50:C50"/>
    <mergeCell ref="B52:C52"/>
    <mergeCell ref="B47:C47"/>
    <mergeCell ref="B17:C17"/>
    <mergeCell ref="B18:C18"/>
    <mergeCell ref="B20:C20"/>
    <mergeCell ref="B21:C21"/>
    <mergeCell ref="B32:C32"/>
    <mergeCell ref="B33:C33"/>
    <mergeCell ref="B45:C45"/>
    <mergeCell ref="B39:C39"/>
    <mergeCell ref="B23:C23"/>
    <mergeCell ref="B22:C22"/>
    <mergeCell ref="B5:C5"/>
    <mergeCell ref="B6:C6"/>
    <mergeCell ref="B7:C7"/>
    <mergeCell ref="B11:C11"/>
    <mergeCell ref="B9:C9"/>
    <mergeCell ref="B8:C8"/>
    <mergeCell ref="A1:Q1"/>
    <mergeCell ref="B34:C34"/>
    <mergeCell ref="B26:C26"/>
    <mergeCell ref="B51:C51"/>
    <mergeCell ref="B46:C46"/>
    <mergeCell ref="B29:C29"/>
    <mergeCell ref="B30:C30"/>
    <mergeCell ref="B40:C40"/>
    <mergeCell ref="B27:C27"/>
    <mergeCell ref="B28:C28"/>
    <mergeCell ref="B43:C43"/>
    <mergeCell ref="B31:C31"/>
    <mergeCell ref="B35:C35"/>
    <mergeCell ref="B42:C42"/>
    <mergeCell ref="B10:C10"/>
    <mergeCell ref="B16:C16"/>
    <mergeCell ref="A2:D2"/>
    <mergeCell ref="E2:F2"/>
    <mergeCell ref="B3:C3"/>
    <mergeCell ref="B89:E89"/>
    <mergeCell ref="B84:E84"/>
    <mergeCell ref="B85:E85"/>
    <mergeCell ref="B86:E86"/>
    <mergeCell ref="B87:E87"/>
    <mergeCell ref="B88:E88"/>
    <mergeCell ref="B78:E78"/>
    <mergeCell ref="B79:E79"/>
    <mergeCell ref="B80:E80"/>
    <mergeCell ref="B81:E81"/>
    <mergeCell ref="B82:E82"/>
    <mergeCell ref="B83:E83"/>
    <mergeCell ref="B55:E55"/>
  </mergeCells>
  <phoneticPr fontId="0" type="noConversion"/>
  <conditionalFormatting sqref="O6:O52">
    <cfRule type="expression" dxfId="27" priority="32" stopIfTrue="1">
      <formula>OR(O6&gt;0.1,O6&lt;-0.1)</formula>
    </cfRule>
  </conditionalFormatting>
  <conditionalFormatting sqref="K6:K7 K9:K10 K17:K19">
    <cfRule type="expression" dxfId="26" priority="34">
      <formula>OR(SUM(G6:H6)&gt;0,(SUM(I6:J6)&gt;0))</formula>
    </cfRule>
  </conditionalFormatting>
  <conditionalFormatting sqref="I52">
    <cfRule type="cellIs" dxfId="25" priority="8" operator="greaterThan">
      <formula>0</formula>
    </cfRule>
  </conditionalFormatting>
  <conditionalFormatting sqref="F9:F11">
    <cfRule type="expression" dxfId="24" priority="7">
      <formula>E9&gt;0</formula>
    </cfRule>
  </conditionalFormatting>
  <conditionalFormatting sqref="F17:F19">
    <cfRule type="expression" dxfId="23" priority="6">
      <formula>E17&gt;0</formula>
    </cfRule>
  </conditionalFormatting>
  <conditionalFormatting sqref="F22">
    <cfRule type="expression" dxfId="22" priority="5">
      <formula>E22&gt;0</formula>
    </cfRule>
  </conditionalFormatting>
  <conditionalFormatting sqref="F24:F25">
    <cfRule type="expression" dxfId="21" priority="4">
      <formula>E24&gt;0</formula>
    </cfRule>
  </conditionalFormatting>
  <conditionalFormatting sqref="F28:F30">
    <cfRule type="expression" dxfId="20" priority="3">
      <formula>E28&gt;0</formula>
    </cfRule>
  </conditionalFormatting>
  <conditionalFormatting sqref="F36:F42">
    <cfRule type="expression" dxfId="19" priority="2">
      <formula>E36&gt;0</formula>
    </cfRule>
  </conditionalFormatting>
  <conditionalFormatting sqref="F45:F49">
    <cfRule type="expression" dxfId="18" priority="1">
      <formula>E45&gt;0</formula>
    </cfRule>
  </conditionalFormatting>
  <conditionalFormatting sqref="E3:K3">
    <cfRule type="expression" dxfId="17" priority="39">
      <formula>$D$3="Yes"</formula>
    </cfRule>
  </conditionalFormatting>
  <dataValidations xWindow="891" yWindow="564" count="5">
    <dataValidation errorStyle="warning" allowBlank="1" showInputMessage="1" showErrorMessage="1" sqref="Q3" xr:uid="{757DD513-C22D-47ED-A7E7-79FBBA5F058C}"/>
    <dataValidation allowBlank="1" showInputMessage="1" showErrorMessage="1" promptTitle="Acct. 6890 Misc. Financial Exp" prompt="Provide expense description here; enter itemized amount at right. Expense descriptions should be intelligible, do not describe using &quot;Miscellaneous&quot; or &quot;Other&quot;._x000a_Total for this account will flow to Line #32 above." sqref="Q86:R89" xr:uid="{943D0280-ED93-49DB-82C6-E87D6875CCCF}"/>
    <dataValidation allowBlank="1" showInputMessage="1" showErrorMessage="1" promptTitle="Comments or Variance Explanation" prompt="HCD and CalHFA use only. Enter comments regarding dollar amounts or budget variances corresponding to this account as described in column 2.  Substantial year over year increases or decreases must be explained." sqref="Q24:Q26 Q14:Q22 Q28:Q34 Q36:Q43 Q6:Q12 Q45:Q52" xr:uid="{CB0C67B3-1EC8-4ADB-B712-222F2E5F0857}"/>
    <dataValidation type="list" allowBlank="1" showInputMessage="1" showErrorMessage="1" promptTitle="Ready for HCD or CalHFA Review?" prompt="HCD and CalHFA use only. Select Yes if the budget is ready for Department Review." sqref="D3" xr:uid="{C4C5136E-A32F-41EE-926E-0B356FADD548}">
      <formula1>"Yes,No"</formula1>
    </dataValidation>
    <dataValidation allowBlank="1" showInputMessage="1" showErrorMessage="1" promptTitle="Comments or Variance Explanation" prompt="Enter comments regarding dollar amounts or budget variances corresponding to this account as described in column 2.  Substantial year over year increases or decreases must be explained." sqref="P6:P12 P14:P22 P24:P26 P28:P34 P36:P43 P45:P51" xr:uid="{7CECFC93-3AFA-4A31-A9B9-961FAAFF8B2E}"/>
  </dataValidations>
  <printOptions horizontalCentered="1"/>
  <pageMargins left="0.25" right="0.25" top="0.4" bottom="0.4" header="0.2" footer="0.2"/>
  <pageSetup scale="53" orientation="landscape" r:id="rId1"/>
  <headerFooter>
    <oddFooter>&amp;C&amp;9Page &amp;P of &amp;N&amp;R&amp;"Arial,Italic"&amp;9&amp;A</oddFooter>
  </headerFooter>
  <rowBreaks count="1" manualBreakCount="1">
    <brk id="52" max="16"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FF99"/>
    <pageSetUpPr fitToPage="1"/>
  </sheetPr>
  <dimension ref="A1:U135"/>
  <sheetViews>
    <sheetView zoomScaleNormal="100" workbookViewId="0">
      <pane xSplit="4" ySplit="5" topLeftCell="E6" activePane="bottomRight" state="frozen"/>
      <selection pane="topRight" activeCell="E1" sqref="E1"/>
      <selection pane="bottomLeft" activeCell="A6" sqref="A6"/>
      <selection pane="bottomRight" activeCell="E6" sqref="E6"/>
    </sheetView>
  </sheetViews>
  <sheetFormatPr defaultColWidth="9.140625" defaultRowHeight="12.75" x14ac:dyDescent="0.2"/>
  <cols>
    <col min="1" max="1" width="3" style="81" customWidth="1"/>
    <col min="2" max="2" width="17.28515625" style="80" customWidth="1"/>
    <col min="3" max="3" width="33.5703125" style="80" customWidth="1"/>
    <col min="4" max="4" width="7.7109375" style="80" customWidth="1"/>
    <col min="5" max="5" width="13.5703125" style="80" customWidth="1"/>
    <col min="6" max="6" width="11.5703125" style="80" customWidth="1"/>
    <col min="7" max="8" width="12.140625" style="80" hidden="1" customWidth="1"/>
    <col min="9" max="9" width="13.140625" style="4" hidden="1" customWidth="1"/>
    <col min="10" max="11" width="12.140625" style="80" hidden="1" customWidth="1"/>
    <col min="12" max="12" width="12.140625" style="80" customWidth="1"/>
    <col min="13" max="13" width="11.5703125" style="80" customWidth="1"/>
    <col min="14" max="14" width="11" style="80" customWidth="1"/>
    <col min="15" max="15" width="11.5703125" style="80" customWidth="1"/>
    <col min="16" max="16" width="57.28515625" style="80" customWidth="1"/>
    <col min="17" max="17" width="57.28515625" style="80" hidden="1" customWidth="1"/>
    <col min="18" max="18" width="8.42578125" style="265" hidden="1" customWidth="1"/>
    <col min="19" max="16384" width="9.140625" style="80"/>
  </cols>
  <sheetData>
    <row r="1" spans="1:18" ht="16.5" customHeight="1" x14ac:dyDescent="0.2">
      <c r="A1" s="326" t="s">
        <v>223</v>
      </c>
      <c r="B1" s="327"/>
      <c r="C1" s="327"/>
      <c r="D1" s="327"/>
      <c r="E1" s="327"/>
      <c r="F1" s="327"/>
      <c r="G1" s="327"/>
      <c r="H1" s="327"/>
      <c r="I1" s="327"/>
      <c r="J1" s="327"/>
      <c r="K1" s="327"/>
      <c r="L1" s="327"/>
      <c r="M1" s="327"/>
      <c r="N1" s="327"/>
      <c r="O1" s="327"/>
      <c r="P1" s="327"/>
      <c r="Q1" s="251"/>
      <c r="R1" s="264"/>
    </row>
    <row r="2" spans="1:18" ht="15" customHeight="1" x14ac:dyDescent="0.2">
      <c r="A2" s="435" t="str">
        <f>IF('2. Checklist and Cert - 170'!D3="","",'2. Checklist and Cert - 170'!D3)</f>
        <v/>
      </c>
      <c r="B2" s="436"/>
      <c r="C2" s="436"/>
      <c r="D2" s="437"/>
      <c r="E2" s="416"/>
      <c r="F2" s="416"/>
      <c r="G2" s="254" t="s">
        <v>211</v>
      </c>
      <c r="H2" s="255">
        <f>'3. Cash Flow - 171'!H2</f>
        <v>0</v>
      </c>
      <c r="I2" s="256" t="s">
        <v>212</v>
      </c>
      <c r="J2" s="255">
        <f>'3. Cash Flow - 171'!J2</f>
        <v>0</v>
      </c>
      <c r="K2" s="257"/>
      <c r="L2" s="254" t="s">
        <v>280</v>
      </c>
      <c r="M2" s="259" t="str">
        <f>IF('2. Checklist and Cert - 170'!D4="","",'2. Checklist and Cert - 170'!D4)</f>
        <v/>
      </c>
      <c r="N2" s="259" t="str">
        <f>IF('2. Checklist and Cert - 170'!E4="","",'2. Checklist and Cert - 170'!E4)</f>
        <v>to</v>
      </c>
      <c r="O2" s="259" t="str">
        <f>IF('2. Checklist and Cert - 170'!F4="","",'2. Checklist and Cert - 170'!F4)</f>
        <v/>
      </c>
    </row>
    <row r="3" spans="1:18" ht="12.95" customHeight="1" x14ac:dyDescent="0.2">
      <c r="A3" s="218"/>
      <c r="B3" s="438"/>
      <c r="C3" s="439"/>
      <c r="D3" s="219"/>
      <c r="E3" s="193" t="s">
        <v>35</v>
      </c>
      <c r="F3" s="193" t="s">
        <v>36</v>
      </c>
      <c r="G3" s="192" t="s">
        <v>37</v>
      </c>
      <c r="H3" s="193" t="s">
        <v>38</v>
      </c>
      <c r="I3" s="193" t="s">
        <v>39</v>
      </c>
      <c r="J3" s="193" t="s">
        <v>40</v>
      </c>
      <c r="K3" s="193" t="s">
        <v>41</v>
      </c>
      <c r="L3" s="220" t="s">
        <v>42</v>
      </c>
      <c r="M3" s="221" t="s">
        <v>43</v>
      </c>
      <c r="N3" s="194" t="s">
        <v>44</v>
      </c>
      <c r="O3" s="194" t="s">
        <v>45</v>
      </c>
      <c r="P3" s="196" t="s">
        <v>209</v>
      </c>
      <c r="Q3" s="78" t="s">
        <v>210</v>
      </c>
      <c r="R3" s="266" t="s">
        <v>285</v>
      </c>
    </row>
    <row r="4" spans="1:18" s="81" customFormat="1" ht="46.5" customHeight="1" x14ac:dyDescent="0.2">
      <c r="A4" s="222" t="s">
        <v>113</v>
      </c>
      <c r="B4" s="444" t="s">
        <v>47</v>
      </c>
      <c r="C4" s="445"/>
      <c r="D4" s="121" t="s">
        <v>160</v>
      </c>
      <c r="E4" s="199" t="str">
        <f>'3. Cash Flow - 171'!E4</f>
        <v>Total Proposed Budget (including Commercial)</v>
      </c>
      <c r="F4" s="199" t="str">
        <f>'3. Cash Flow - 171'!F4</f>
        <v>Proposed Commercial</v>
      </c>
      <c r="G4" s="200" t="str">
        <f>'3. Cash Flow - 171'!G4</f>
        <v>HCD Proposed Assisted Units</v>
      </c>
      <c r="H4" s="201" t="str">
        <f>'3. Cash Flow - 171'!H4</f>
        <v>HCD Proposed Non-Assisted Units</v>
      </c>
      <c r="I4" s="260" t="str">
        <f>'3. Cash Flow - 171'!I4</f>
        <v>CalHFA COSR Proposed Assisted Units</v>
      </c>
      <c r="J4" s="260" t="str">
        <f>'3. Cash Flow - 171'!J4</f>
        <v>CalHFA COSR Proposed Non-Assisted Units</v>
      </c>
      <c r="K4" s="202" t="str">
        <f>'3. Cash Flow - 171'!K4</f>
        <v>CalHFA - Other Programs Proposed</v>
      </c>
      <c r="L4" s="203" t="str">
        <f>'3. Cash Flow - 171'!L4</f>
        <v>Current Year 8 Month Actuals</v>
      </c>
      <c r="M4" s="203" t="str">
        <f>'3. Cash Flow - 171'!M4</f>
        <v>12 Month Actuals Projected</v>
      </c>
      <c r="N4" s="203" t="str">
        <f>'3. Cash Flow - 171'!N4</f>
        <v>Budget vs. 12 Months of Current Year 12 Months Variance in $</v>
      </c>
      <c r="O4" s="203" t="str">
        <f>'3. Cash Flow - 171'!O4</f>
        <v>Budget vs. Current Year 12 Months Variance in %</v>
      </c>
      <c r="P4" s="223" t="s">
        <v>196</v>
      </c>
      <c r="Q4" s="216" t="s">
        <v>228</v>
      </c>
      <c r="R4" s="267" t="s">
        <v>284</v>
      </c>
    </row>
    <row r="5" spans="1:18" ht="12.95" customHeight="1" x14ac:dyDescent="0.2">
      <c r="A5" s="54"/>
      <c r="B5" s="427" t="s">
        <v>63</v>
      </c>
      <c r="C5" s="427"/>
      <c r="D5" s="54"/>
      <c r="E5" s="37"/>
      <c r="F5" s="37"/>
      <c r="G5" s="224"/>
      <c r="H5" s="37"/>
      <c r="I5" s="37"/>
      <c r="J5" s="37"/>
      <c r="K5" s="37"/>
      <c r="L5" s="225"/>
      <c r="M5" s="226"/>
      <c r="N5" s="226"/>
      <c r="O5" s="226"/>
      <c r="P5" s="225"/>
      <c r="Q5" s="226"/>
      <c r="R5" s="268"/>
    </row>
    <row r="6" spans="1:18" ht="12.95" customHeight="1" x14ac:dyDescent="0.2">
      <c r="A6" s="60">
        <v>1</v>
      </c>
      <c r="B6" s="426" t="s">
        <v>127</v>
      </c>
      <c r="C6" s="426"/>
      <c r="D6" s="60">
        <v>6203</v>
      </c>
      <c r="E6" s="63">
        <v>0</v>
      </c>
      <c r="F6" s="64">
        <v>0</v>
      </c>
      <c r="G6" s="5">
        <f>(E6-F6)*$H$2</f>
        <v>0</v>
      </c>
      <c r="H6" s="9">
        <f>E6-F6-G6</f>
        <v>0</v>
      </c>
      <c r="I6" s="9">
        <f>(E6-F6)*$J$2</f>
        <v>0</v>
      </c>
      <c r="J6" s="9">
        <f>E6-F6-I6</f>
        <v>0</v>
      </c>
      <c r="K6" s="9">
        <f>E6-F6</f>
        <v>0</v>
      </c>
      <c r="L6" s="31">
        <v>0</v>
      </c>
      <c r="M6" s="11">
        <f>SUM(L6/8)*12</f>
        <v>0</v>
      </c>
      <c r="N6" s="36">
        <f t="shared" ref="N6:N21" si="0">E6-M6</f>
        <v>0</v>
      </c>
      <c r="O6" s="34">
        <f>IFERROR(N6/M6,0)</f>
        <v>0</v>
      </c>
      <c r="P6" s="109"/>
      <c r="Q6" s="84"/>
      <c r="R6" s="269">
        <f>IF('2. Checklist and Cert - 170'!$L$3=0,0,E6/'2. Checklist and Cert - 170'!$L$3/12)</f>
        <v>0</v>
      </c>
    </row>
    <row r="7" spans="1:18" ht="12.95" customHeight="1" x14ac:dyDescent="0.2">
      <c r="A7" s="60">
        <v>2</v>
      </c>
      <c r="B7" s="426" t="s">
        <v>128</v>
      </c>
      <c r="C7" s="426"/>
      <c r="D7" s="60">
        <v>6204</v>
      </c>
      <c r="E7" s="63">
        <v>0</v>
      </c>
      <c r="F7" s="64">
        <v>0</v>
      </c>
      <c r="G7" s="5">
        <f t="shared" ref="G7:G20" si="1">(E7-F7)*$H$2</f>
        <v>0</v>
      </c>
      <c r="H7" s="9">
        <f t="shared" ref="H7:H19" si="2">E7-F7-G7</f>
        <v>0</v>
      </c>
      <c r="I7" s="9">
        <f t="shared" ref="I7:I20" si="3">(E7-F7)*$J$2</f>
        <v>0</v>
      </c>
      <c r="J7" s="9">
        <f t="shared" ref="J7:J20" si="4">E7-F7-I7</f>
        <v>0</v>
      </c>
      <c r="K7" s="9">
        <f t="shared" ref="K7:K20" si="5">E7-F7</f>
        <v>0</v>
      </c>
      <c r="L7" s="31">
        <v>0</v>
      </c>
      <c r="M7" s="11">
        <f t="shared" ref="M7:M21" si="6">SUM(L7/8)*12</f>
        <v>0</v>
      </c>
      <c r="N7" s="36">
        <f t="shared" si="0"/>
        <v>0</v>
      </c>
      <c r="O7" s="34">
        <f t="shared" ref="O7:O21" si="7">IFERROR(N7/M7,0)</f>
        <v>0</v>
      </c>
      <c r="P7" s="109"/>
      <c r="Q7" s="84"/>
      <c r="R7" s="269">
        <f>IF('2. Checklist and Cert - 170'!$L$3=0,0,E7/'2. Checklist and Cert - 170'!$L$3/12)</f>
        <v>0</v>
      </c>
    </row>
    <row r="8" spans="1:18" ht="12.95" customHeight="1" x14ac:dyDescent="0.2">
      <c r="A8" s="60">
        <v>3</v>
      </c>
      <c r="B8" s="426" t="s">
        <v>129</v>
      </c>
      <c r="C8" s="426"/>
      <c r="D8" s="60">
        <v>6210</v>
      </c>
      <c r="E8" s="63">
        <v>0</v>
      </c>
      <c r="F8" s="64">
        <v>0</v>
      </c>
      <c r="G8" s="5">
        <f t="shared" si="1"/>
        <v>0</v>
      </c>
      <c r="H8" s="9">
        <f t="shared" si="2"/>
        <v>0</v>
      </c>
      <c r="I8" s="9">
        <f t="shared" si="3"/>
        <v>0</v>
      </c>
      <c r="J8" s="9">
        <f t="shared" si="4"/>
        <v>0</v>
      </c>
      <c r="K8" s="9">
        <f t="shared" si="5"/>
        <v>0</v>
      </c>
      <c r="L8" s="31">
        <v>0</v>
      </c>
      <c r="M8" s="11">
        <f t="shared" si="6"/>
        <v>0</v>
      </c>
      <c r="N8" s="36">
        <f t="shared" si="0"/>
        <v>0</v>
      </c>
      <c r="O8" s="34">
        <f t="shared" si="7"/>
        <v>0</v>
      </c>
      <c r="P8" s="109"/>
      <c r="Q8" s="84"/>
      <c r="R8" s="269">
        <f>IF('2. Checklist and Cert - 170'!$L$3=0,0,E8/'2. Checklist and Cert - 170'!$L$3/12)</f>
        <v>0</v>
      </c>
    </row>
    <row r="9" spans="1:18" ht="12.95" customHeight="1" x14ac:dyDescent="0.2">
      <c r="A9" s="60">
        <v>4</v>
      </c>
      <c r="B9" s="426" t="s">
        <v>4</v>
      </c>
      <c r="C9" s="426"/>
      <c r="D9" s="60">
        <v>6250</v>
      </c>
      <c r="E9" s="63">
        <v>0</v>
      </c>
      <c r="F9" s="64">
        <v>0</v>
      </c>
      <c r="G9" s="5">
        <f t="shared" si="1"/>
        <v>0</v>
      </c>
      <c r="H9" s="9">
        <f t="shared" si="2"/>
        <v>0</v>
      </c>
      <c r="I9" s="9">
        <f t="shared" si="3"/>
        <v>0</v>
      </c>
      <c r="J9" s="9">
        <f t="shared" si="4"/>
        <v>0</v>
      </c>
      <c r="K9" s="9">
        <f t="shared" si="5"/>
        <v>0</v>
      </c>
      <c r="L9" s="31">
        <v>0</v>
      </c>
      <c r="M9" s="11">
        <f t="shared" si="6"/>
        <v>0</v>
      </c>
      <c r="N9" s="36">
        <f t="shared" si="0"/>
        <v>0</v>
      </c>
      <c r="O9" s="34">
        <f t="shared" si="7"/>
        <v>0</v>
      </c>
      <c r="P9" s="109"/>
      <c r="Q9" s="84"/>
      <c r="R9" s="269">
        <f>IF('2. Checklist and Cert - 170'!$L$3=0,0,E9/'2. Checklist and Cert - 170'!$L$3/12)</f>
        <v>0</v>
      </c>
    </row>
    <row r="10" spans="1:18" ht="12.95" customHeight="1" x14ac:dyDescent="0.2">
      <c r="A10" s="60">
        <v>5</v>
      </c>
      <c r="B10" s="426" t="s">
        <v>5</v>
      </c>
      <c r="C10" s="426"/>
      <c r="D10" s="60">
        <v>6310</v>
      </c>
      <c r="E10" s="63">
        <v>0</v>
      </c>
      <c r="F10" s="64">
        <v>0</v>
      </c>
      <c r="G10" s="5">
        <f t="shared" si="1"/>
        <v>0</v>
      </c>
      <c r="H10" s="9">
        <f t="shared" si="2"/>
        <v>0</v>
      </c>
      <c r="I10" s="9">
        <f t="shared" si="3"/>
        <v>0</v>
      </c>
      <c r="J10" s="9">
        <f t="shared" si="4"/>
        <v>0</v>
      </c>
      <c r="K10" s="9">
        <f t="shared" si="5"/>
        <v>0</v>
      </c>
      <c r="L10" s="31">
        <v>0</v>
      </c>
      <c r="M10" s="11">
        <f t="shared" si="6"/>
        <v>0</v>
      </c>
      <c r="N10" s="36">
        <f t="shared" si="0"/>
        <v>0</v>
      </c>
      <c r="O10" s="34">
        <f t="shared" si="7"/>
        <v>0</v>
      </c>
      <c r="P10" s="109"/>
      <c r="Q10" s="84"/>
      <c r="R10" s="269">
        <f>IF('2. Checklist and Cert - 170'!$L$3=0,0,E10/'2. Checklist and Cert - 170'!$L$3/12)</f>
        <v>0</v>
      </c>
    </row>
    <row r="11" spans="1:18" ht="12.95" customHeight="1" x14ac:dyDescent="0.2">
      <c r="A11" s="60">
        <v>6</v>
      </c>
      <c r="B11" s="426" t="s">
        <v>130</v>
      </c>
      <c r="C11" s="426"/>
      <c r="D11" s="60">
        <v>6311</v>
      </c>
      <c r="E11" s="63">
        <v>0</v>
      </c>
      <c r="F11" s="64">
        <v>0</v>
      </c>
      <c r="G11" s="5">
        <f t="shared" si="1"/>
        <v>0</v>
      </c>
      <c r="H11" s="9">
        <f t="shared" si="2"/>
        <v>0</v>
      </c>
      <c r="I11" s="9">
        <f t="shared" si="3"/>
        <v>0</v>
      </c>
      <c r="J11" s="9">
        <f t="shared" si="4"/>
        <v>0</v>
      </c>
      <c r="K11" s="9">
        <f t="shared" si="5"/>
        <v>0</v>
      </c>
      <c r="L11" s="31">
        <v>0</v>
      </c>
      <c r="M11" s="11">
        <f t="shared" si="6"/>
        <v>0</v>
      </c>
      <c r="N11" s="36">
        <f t="shared" si="0"/>
        <v>0</v>
      </c>
      <c r="O11" s="34">
        <f t="shared" si="7"/>
        <v>0</v>
      </c>
      <c r="P11" s="109"/>
      <c r="Q11" s="84"/>
      <c r="R11" s="269">
        <f>IF('2. Checklist and Cert - 170'!$L$3=0,0,E11/'2. Checklist and Cert - 170'!$L$3/12)</f>
        <v>0</v>
      </c>
    </row>
    <row r="12" spans="1:18" ht="12.95" customHeight="1" x14ac:dyDescent="0.2">
      <c r="A12" s="60">
        <v>7</v>
      </c>
      <c r="B12" s="441" t="s">
        <v>6</v>
      </c>
      <c r="C12" s="441"/>
      <c r="D12" s="60">
        <v>6312</v>
      </c>
      <c r="E12" s="63">
        <v>0</v>
      </c>
      <c r="F12" s="64">
        <v>0</v>
      </c>
      <c r="G12" s="5">
        <f t="shared" si="1"/>
        <v>0</v>
      </c>
      <c r="H12" s="9">
        <f t="shared" si="2"/>
        <v>0</v>
      </c>
      <c r="I12" s="9">
        <f t="shared" si="3"/>
        <v>0</v>
      </c>
      <c r="J12" s="9">
        <f t="shared" si="4"/>
        <v>0</v>
      </c>
      <c r="K12" s="9">
        <f t="shared" si="5"/>
        <v>0</v>
      </c>
      <c r="L12" s="31">
        <v>0</v>
      </c>
      <c r="M12" s="11">
        <f t="shared" si="6"/>
        <v>0</v>
      </c>
      <c r="N12" s="36">
        <f t="shared" si="0"/>
        <v>0</v>
      </c>
      <c r="O12" s="34">
        <f t="shared" si="7"/>
        <v>0</v>
      </c>
      <c r="P12" s="109"/>
      <c r="Q12" s="84"/>
      <c r="R12" s="269">
        <f>IF('2. Checklist and Cert - 170'!$L$3=0,0,E12/'2. Checklist and Cert - 170'!$L$3/12)</f>
        <v>0</v>
      </c>
    </row>
    <row r="13" spans="1:18" ht="12.95" customHeight="1" x14ac:dyDescent="0.2">
      <c r="A13" s="60">
        <v>8</v>
      </c>
      <c r="B13" s="441" t="s">
        <v>131</v>
      </c>
      <c r="C13" s="441"/>
      <c r="D13" s="60">
        <v>6320</v>
      </c>
      <c r="E13" s="63">
        <v>0</v>
      </c>
      <c r="F13" s="64">
        <v>0</v>
      </c>
      <c r="G13" s="5">
        <f t="shared" si="1"/>
        <v>0</v>
      </c>
      <c r="H13" s="9">
        <f t="shared" si="2"/>
        <v>0</v>
      </c>
      <c r="I13" s="9">
        <f t="shared" si="3"/>
        <v>0</v>
      </c>
      <c r="J13" s="9">
        <f t="shared" si="4"/>
        <v>0</v>
      </c>
      <c r="K13" s="9">
        <f t="shared" si="5"/>
        <v>0</v>
      </c>
      <c r="L13" s="31">
        <v>0</v>
      </c>
      <c r="M13" s="11">
        <f t="shared" si="6"/>
        <v>0</v>
      </c>
      <c r="N13" s="36">
        <f t="shared" si="0"/>
        <v>0</v>
      </c>
      <c r="O13" s="34">
        <f t="shared" si="7"/>
        <v>0</v>
      </c>
      <c r="P13" s="109"/>
      <c r="Q13" s="84"/>
      <c r="R13" s="269">
        <f>IF('2. Checklist and Cert - 170'!$L$3=0,0,E13/'2. Checklist and Cert - 170'!$L$3/12)</f>
        <v>0</v>
      </c>
    </row>
    <row r="14" spans="1:18" ht="12.95" customHeight="1" x14ac:dyDescent="0.2">
      <c r="A14" s="60">
        <v>9</v>
      </c>
      <c r="B14" s="426" t="s">
        <v>7</v>
      </c>
      <c r="C14" s="426"/>
      <c r="D14" s="60">
        <v>6330</v>
      </c>
      <c r="E14" s="63">
        <v>0</v>
      </c>
      <c r="F14" s="64">
        <v>0</v>
      </c>
      <c r="G14" s="5">
        <f t="shared" si="1"/>
        <v>0</v>
      </c>
      <c r="H14" s="9">
        <f t="shared" si="2"/>
        <v>0</v>
      </c>
      <c r="I14" s="9">
        <f t="shared" si="3"/>
        <v>0</v>
      </c>
      <c r="J14" s="9">
        <f t="shared" si="4"/>
        <v>0</v>
      </c>
      <c r="K14" s="9">
        <f t="shared" si="5"/>
        <v>0</v>
      </c>
      <c r="L14" s="31">
        <v>0</v>
      </c>
      <c r="M14" s="11">
        <f t="shared" si="6"/>
        <v>0</v>
      </c>
      <c r="N14" s="36">
        <f t="shared" si="0"/>
        <v>0</v>
      </c>
      <c r="O14" s="34">
        <f t="shared" si="7"/>
        <v>0</v>
      </c>
      <c r="P14" s="109"/>
      <c r="Q14" s="84"/>
      <c r="R14" s="269">
        <f>IF('2. Checklist and Cert - 170'!$L$3=0,0,E14/'2. Checklist and Cert - 170'!$L$3/12)</f>
        <v>0</v>
      </c>
    </row>
    <row r="15" spans="1:18" ht="12.95" customHeight="1" x14ac:dyDescent="0.2">
      <c r="A15" s="60">
        <v>10</v>
      </c>
      <c r="B15" s="426" t="s">
        <v>132</v>
      </c>
      <c r="C15" s="426"/>
      <c r="D15" s="60">
        <v>6331</v>
      </c>
      <c r="E15" s="63">
        <v>0</v>
      </c>
      <c r="F15" s="64">
        <v>0</v>
      </c>
      <c r="G15" s="5">
        <f t="shared" si="1"/>
        <v>0</v>
      </c>
      <c r="H15" s="9">
        <f t="shared" si="2"/>
        <v>0</v>
      </c>
      <c r="I15" s="9">
        <f t="shared" si="3"/>
        <v>0</v>
      </c>
      <c r="J15" s="9">
        <f t="shared" si="4"/>
        <v>0</v>
      </c>
      <c r="K15" s="9">
        <f t="shared" si="5"/>
        <v>0</v>
      </c>
      <c r="L15" s="31">
        <v>0</v>
      </c>
      <c r="M15" s="11">
        <f t="shared" si="6"/>
        <v>0</v>
      </c>
      <c r="N15" s="36">
        <f t="shared" si="0"/>
        <v>0</v>
      </c>
      <c r="O15" s="34">
        <f t="shared" si="7"/>
        <v>0</v>
      </c>
      <c r="P15" s="109"/>
      <c r="Q15" s="84"/>
      <c r="R15" s="269">
        <f>IF('2. Checklist and Cert - 170'!$L$3=0,0,E15/'2. Checklist and Cert - 170'!$L$3/12)</f>
        <v>0</v>
      </c>
    </row>
    <row r="16" spans="1:18" ht="12.95" customHeight="1" x14ac:dyDescent="0.2">
      <c r="A16" s="60">
        <v>11</v>
      </c>
      <c r="B16" s="426" t="s">
        <v>8</v>
      </c>
      <c r="C16" s="426"/>
      <c r="D16" s="60">
        <v>6340</v>
      </c>
      <c r="E16" s="63">
        <v>0</v>
      </c>
      <c r="F16" s="64">
        <v>0</v>
      </c>
      <c r="G16" s="5">
        <f t="shared" si="1"/>
        <v>0</v>
      </c>
      <c r="H16" s="9">
        <f t="shared" si="2"/>
        <v>0</v>
      </c>
      <c r="I16" s="9">
        <f t="shared" si="3"/>
        <v>0</v>
      </c>
      <c r="J16" s="9">
        <f t="shared" si="4"/>
        <v>0</v>
      </c>
      <c r="K16" s="9">
        <f t="shared" si="5"/>
        <v>0</v>
      </c>
      <c r="L16" s="31">
        <v>0</v>
      </c>
      <c r="M16" s="11">
        <f t="shared" si="6"/>
        <v>0</v>
      </c>
      <c r="N16" s="36">
        <f t="shared" si="0"/>
        <v>0</v>
      </c>
      <c r="O16" s="34">
        <f t="shared" si="7"/>
        <v>0</v>
      </c>
      <c r="P16" s="109"/>
      <c r="Q16" s="84"/>
      <c r="R16" s="269">
        <f>IF('2. Checklist and Cert - 170'!$L$3=0,0,E16/'2. Checklist and Cert - 170'!$L$3/12)</f>
        <v>0</v>
      </c>
    </row>
    <row r="17" spans="1:18" ht="12.95" customHeight="1" x14ac:dyDescent="0.2">
      <c r="A17" s="60">
        <v>12</v>
      </c>
      <c r="B17" s="426" t="s">
        <v>133</v>
      </c>
      <c r="C17" s="426"/>
      <c r="D17" s="60">
        <v>6350</v>
      </c>
      <c r="E17" s="63">
        <v>0</v>
      </c>
      <c r="F17" s="64">
        <v>0</v>
      </c>
      <c r="G17" s="5">
        <f t="shared" si="1"/>
        <v>0</v>
      </c>
      <c r="H17" s="9">
        <f t="shared" si="2"/>
        <v>0</v>
      </c>
      <c r="I17" s="9">
        <f t="shared" si="3"/>
        <v>0</v>
      </c>
      <c r="J17" s="9">
        <f t="shared" si="4"/>
        <v>0</v>
      </c>
      <c r="K17" s="9">
        <f t="shared" si="5"/>
        <v>0</v>
      </c>
      <c r="L17" s="31">
        <v>0</v>
      </c>
      <c r="M17" s="11">
        <f t="shared" si="6"/>
        <v>0</v>
      </c>
      <c r="N17" s="36">
        <f t="shared" si="0"/>
        <v>0</v>
      </c>
      <c r="O17" s="34">
        <f t="shared" si="7"/>
        <v>0</v>
      </c>
      <c r="P17" s="109"/>
      <c r="Q17" s="84"/>
      <c r="R17" s="269">
        <f>IF('2. Checklist and Cert - 170'!$L$3=0,0,E17/'2. Checklist and Cert - 170'!$L$3/12)</f>
        <v>0</v>
      </c>
    </row>
    <row r="18" spans="1:18" ht="12.95" customHeight="1" x14ac:dyDescent="0.2">
      <c r="A18" s="60">
        <v>13</v>
      </c>
      <c r="B18" s="426" t="s">
        <v>134</v>
      </c>
      <c r="C18" s="426"/>
      <c r="D18" s="60">
        <v>6351</v>
      </c>
      <c r="E18" s="63">
        <v>0</v>
      </c>
      <c r="F18" s="64">
        <v>0</v>
      </c>
      <c r="G18" s="5">
        <f t="shared" si="1"/>
        <v>0</v>
      </c>
      <c r="H18" s="9">
        <f t="shared" si="2"/>
        <v>0</v>
      </c>
      <c r="I18" s="9">
        <f t="shared" si="3"/>
        <v>0</v>
      </c>
      <c r="J18" s="9">
        <f t="shared" si="4"/>
        <v>0</v>
      </c>
      <c r="K18" s="9">
        <f t="shared" si="5"/>
        <v>0</v>
      </c>
      <c r="L18" s="31">
        <v>0</v>
      </c>
      <c r="M18" s="11">
        <f t="shared" si="6"/>
        <v>0</v>
      </c>
      <c r="N18" s="36">
        <f t="shared" si="0"/>
        <v>0</v>
      </c>
      <c r="O18" s="34">
        <f t="shared" si="7"/>
        <v>0</v>
      </c>
      <c r="P18" s="109"/>
      <c r="Q18" s="84"/>
      <c r="R18" s="269">
        <f>IF('2. Checklist and Cert - 170'!$L$3=0,0,E18/'2. Checklist and Cert - 170'!$L$3/12)</f>
        <v>0</v>
      </c>
    </row>
    <row r="19" spans="1:18" ht="12.95" customHeight="1" x14ac:dyDescent="0.2">
      <c r="A19" s="60">
        <v>14</v>
      </c>
      <c r="B19" s="426" t="s">
        <v>135</v>
      </c>
      <c r="C19" s="426"/>
      <c r="D19" s="60">
        <v>6370</v>
      </c>
      <c r="E19" s="63">
        <v>0</v>
      </c>
      <c r="F19" s="64">
        <v>0</v>
      </c>
      <c r="G19" s="5">
        <f t="shared" si="1"/>
        <v>0</v>
      </c>
      <c r="H19" s="9">
        <f t="shared" si="2"/>
        <v>0</v>
      </c>
      <c r="I19" s="9">
        <f t="shared" si="3"/>
        <v>0</v>
      </c>
      <c r="J19" s="9">
        <f t="shared" si="4"/>
        <v>0</v>
      </c>
      <c r="K19" s="9">
        <f t="shared" si="5"/>
        <v>0</v>
      </c>
      <c r="L19" s="31">
        <v>0</v>
      </c>
      <c r="M19" s="11">
        <f t="shared" si="6"/>
        <v>0</v>
      </c>
      <c r="N19" s="36">
        <f t="shared" si="0"/>
        <v>0</v>
      </c>
      <c r="O19" s="34">
        <f t="shared" si="7"/>
        <v>0</v>
      </c>
      <c r="P19" s="109"/>
      <c r="Q19" s="84"/>
      <c r="R19" s="269">
        <f>IF('2. Checklist and Cert - 170'!$L$3=0,0,E19/'2. Checklist and Cert - 170'!$L$3/12)</f>
        <v>0</v>
      </c>
    </row>
    <row r="20" spans="1:18" ht="12.95" customHeight="1" x14ac:dyDescent="0.2">
      <c r="A20" s="60">
        <v>15</v>
      </c>
      <c r="B20" s="443" t="s">
        <v>258</v>
      </c>
      <c r="C20" s="443"/>
      <c r="D20" s="60">
        <v>6390</v>
      </c>
      <c r="E20" s="11">
        <f>F80</f>
        <v>0</v>
      </c>
      <c r="F20" s="64">
        <v>0</v>
      </c>
      <c r="G20" s="5">
        <f t="shared" si="1"/>
        <v>0</v>
      </c>
      <c r="H20" s="9">
        <f>E20-F20-G20</f>
        <v>0</v>
      </c>
      <c r="I20" s="9">
        <f t="shared" si="3"/>
        <v>0</v>
      </c>
      <c r="J20" s="9">
        <f t="shared" si="4"/>
        <v>0</v>
      </c>
      <c r="K20" s="9">
        <f t="shared" si="5"/>
        <v>0</v>
      </c>
      <c r="L20" s="31">
        <v>0</v>
      </c>
      <c r="M20" s="11">
        <f t="shared" si="6"/>
        <v>0</v>
      </c>
      <c r="N20" s="36">
        <f t="shared" si="0"/>
        <v>0</v>
      </c>
      <c r="O20" s="34">
        <f t="shared" si="7"/>
        <v>0</v>
      </c>
      <c r="P20" s="109"/>
      <c r="Q20" s="84"/>
      <c r="R20" s="269">
        <f>IF('2. Checklist and Cert - 170'!$L$3=0,0,E20/'2. Checklist and Cert - 170'!$L$3/12)</f>
        <v>0</v>
      </c>
    </row>
    <row r="21" spans="1:18" ht="12.95" customHeight="1" x14ac:dyDescent="0.2">
      <c r="A21" s="56">
        <v>16</v>
      </c>
      <c r="B21" s="428" t="s">
        <v>65</v>
      </c>
      <c r="C21" s="428"/>
      <c r="D21" s="57" t="s">
        <v>64</v>
      </c>
      <c r="E21" s="13">
        <f t="shared" ref="E21:J21" si="8">SUM(E6:E20)</f>
        <v>0</v>
      </c>
      <c r="F21" s="13">
        <f t="shared" si="8"/>
        <v>0</v>
      </c>
      <c r="G21" s="6">
        <f t="shared" si="8"/>
        <v>0</v>
      </c>
      <c r="H21" s="7">
        <f t="shared" si="8"/>
        <v>0</v>
      </c>
      <c r="I21" s="7">
        <f t="shared" si="8"/>
        <v>0</v>
      </c>
      <c r="J21" s="7">
        <f t="shared" si="8"/>
        <v>0</v>
      </c>
      <c r="K21" s="7">
        <f t="shared" ref="K21" si="9">SUM(K6:K20)</f>
        <v>0</v>
      </c>
      <c r="L21" s="100">
        <f>SUM(L6:L20)</f>
        <v>0</v>
      </c>
      <c r="M21" s="13">
        <f t="shared" si="6"/>
        <v>0</v>
      </c>
      <c r="N21" s="13">
        <f t="shared" si="0"/>
        <v>0</v>
      </c>
      <c r="O21" s="35">
        <f t="shared" si="7"/>
        <v>0</v>
      </c>
      <c r="P21" s="116"/>
      <c r="Q21" s="117"/>
      <c r="R21" s="269">
        <f>IF('2. Checklist and Cert - 170'!$L$3=0,0,E21/'2. Checklist and Cert - 170'!$L$3/12)</f>
        <v>0</v>
      </c>
    </row>
    <row r="22" spans="1:18" ht="12.95" customHeight="1" x14ac:dyDescent="0.2">
      <c r="A22" s="54"/>
      <c r="B22" s="427" t="s">
        <v>86</v>
      </c>
      <c r="C22" s="427"/>
      <c r="D22" s="54"/>
      <c r="E22" s="55"/>
      <c r="F22" s="55"/>
      <c r="G22" s="106"/>
      <c r="H22" s="69"/>
      <c r="I22" s="69"/>
      <c r="J22" s="69"/>
      <c r="K22" s="69"/>
      <c r="L22" s="92"/>
      <c r="M22" s="55"/>
      <c r="N22" s="37"/>
      <c r="O22" s="77"/>
      <c r="P22" s="92"/>
      <c r="Q22" s="55"/>
      <c r="R22" s="263"/>
    </row>
    <row r="23" spans="1:18" ht="12.95" customHeight="1" x14ac:dyDescent="0.2">
      <c r="A23" s="60">
        <v>17</v>
      </c>
      <c r="B23" s="426" t="s">
        <v>9</v>
      </c>
      <c r="C23" s="426"/>
      <c r="D23" s="60">
        <v>6450</v>
      </c>
      <c r="E23" s="63">
        <v>0</v>
      </c>
      <c r="F23" s="64">
        <v>0</v>
      </c>
      <c r="G23" s="5">
        <f t="shared" ref="G23:G26" si="10">(E23-F23)*$H$2</f>
        <v>0</v>
      </c>
      <c r="H23" s="9">
        <f t="shared" ref="H23:H26" si="11">E23-F23-G23</f>
        <v>0</v>
      </c>
      <c r="I23" s="9">
        <f>(E23-F23)*$J$2</f>
        <v>0</v>
      </c>
      <c r="J23" s="9">
        <f t="shared" ref="J23:J26" si="12">E23-F23-I23</f>
        <v>0</v>
      </c>
      <c r="K23" s="9">
        <f t="shared" ref="K23:K26" si="13">E23-F23</f>
        <v>0</v>
      </c>
      <c r="L23" s="31">
        <v>0</v>
      </c>
      <c r="M23" s="11">
        <f t="shared" ref="M23:M27" si="14">SUM(L23/8)*12</f>
        <v>0</v>
      </c>
      <c r="N23" s="36">
        <f>E23-M23</f>
        <v>0</v>
      </c>
      <c r="O23" s="34">
        <f t="shared" ref="O23:O27" si="15">IFERROR(N23/M23,0)</f>
        <v>0</v>
      </c>
      <c r="P23" s="109"/>
      <c r="Q23" s="84"/>
      <c r="R23" s="269">
        <f>IF('2. Checklist and Cert - 170'!$L$3=0,0,E23/'2. Checklist and Cert - 170'!$L$3/12)</f>
        <v>0</v>
      </c>
    </row>
    <row r="24" spans="1:18" ht="12.95" customHeight="1" x14ac:dyDescent="0.2">
      <c r="A24" s="60">
        <v>18</v>
      </c>
      <c r="B24" s="426" t="s">
        <v>10</v>
      </c>
      <c r="C24" s="426"/>
      <c r="D24" s="60">
        <v>6451</v>
      </c>
      <c r="E24" s="63">
        <v>0</v>
      </c>
      <c r="F24" s="64">
        <v>0</v>
      </c>
      <c r="G24" s="5">
        <f t="shared" si="10"/>
        <v>0</v>
      </c>
      <c r="H24" s="9">
        <f t="shared" si="11"/>
        <v>0</v>
      </c>
      <c r="I24" s="9">
        <f>(E24-F24)*$J$2</f>
        <v>0</v>
      </c>
      <c r="J24" s="9">
        <f t="shared" si="12"/>
        <v>0</v>
      </c>
      <c r="K24" s="9">
        <f t="shared" si="13"/>
        <v>0</v>
      </c>
      <c r="L24" s="31">
        <v>0</v>
      </c>
      <c r="M24" s="11">
        <f t="shared" si="14"/>
        <v>0</v>
      </c>
      <c r="N24" s="36">
        <f>E24-M24</f>
        <v>0</v>
      </c>
      <c r="O24" s="34">
        <f t="shared" si="15"/>
        <v>0</v>
      </c>
      <c r="P24" s="109"/>
      <c r="Q24" s="84"/>
      <c r="R24" s="269">
        <f>IF('2. Checklist and Cert - 170'!$L$3=0,0,E24/'2. Checklist and Cert - 170'!$L$3/12)</f>
        <v>0</v>
      </c>
    </row>
    <row r="25" spans="1:18" ht="12.95" customHeight="1" x14ac:dyDescent="0.2">
      <c r="A25" s="60">
        <v>19</v>
      </c>
      <c r="B25" s="426" t="s">
        <v>11</v>
      </c>
      <c r="C25" s="426"/>
      <c r="D25" s="60">
        <v>6452</v>
      </c>
      <c r="E25" s="63">
        <v>0</v>
      </c>
      <c r="F25" s="64">
        <v>0</v>
      </c>
      <c r="G25" s="5">
        <f t="shared" si="10"/>
        <v>0</v>
      </c>
      <c r="H25" s="9">
        <f t="shared" si="11"/>
        <v>0</v>
      </c>
      <c r="I25" s="9">
        <f>(E25-F25)*$J$2</f>
        <v>0</v>
      </c>
      <c r="J25" s="9">
        <f t="shared" si="12"/>
        <v>0</v>
      </c>
      <c r="K25" s="9">
        <f t="shared" si="13"/>
        <v>0</v>
      </c>
      <c r="L25" s="31">
        <v>0</v>
      </c>
      <c r="M25" s="11">
        <f t="shared" si="14"/>
        <v>0</v>
      </c>
      <c r="N25" s="36">
        <f>E25-M25</f>
        <v>0</v>
      </c>
      <c r="O25" s="34">
        <f t="shared" si="15"/>
        <v>0</v>
      </c>
      <c r="P25" s="109"/>
      <c r="Q25" s="84"/>
      <c r="R25" s="269">
        <f>IF('2. Checklist and Cert - 170'!$L$3=0,0,E25/'2. Checklist and Cert - 170'!$L$3/12)</f>
        <v>0</v>
      </c>
    </row>
    <row r="26" spans="1:18" ht="12.95" customHeight="1" x14ac:dyDescent="0.2">
      <c r="A26" s="60">
        <v>20</v>
      </c>
      <c r="B26" s="426" t="s">
        <v>12</v>
      </c>
      <c r="C26" s="426"/>
      <c r="D26" s="60">
        <v>6453</v>
      </c>
      <c r="E26" s="63">
        <v>0</v>
      </c>
      <c r="F26" s="64">
        <v>0</v>
      </c>
      <c r="G26" s="5">
        <f t="shared" si="10"/>
        <v>0</v>
      </c>
      <c r="H26" s="9">
        <f t="shared" si="11"/>
        <v>0</v>
      </c>
      <c r="I26" s="9">
        <f>(E26-F26)*$J$2</f>
        <v>0</v>
      </c>
      <c r="J26" s="9">
        <f t="shared" si="12"/>
        <v>0</v>
      </c>
      <c r="K26" s="9">
        <f t="shared" si="13"/>
        <v>0</v>
      </c>
      <c r="L26" s="31">
        <v>0</v>
      </c>
      <c r="M26" s="11">
        <f t="shared" si="14"/>
        <v>0</v>
      </c>
      <c r="N26" s="36">
        <f>E26-M26</f>
        <v>0</v>
      </c>
      <c r="O26" s="34">
        <f t="shared" si="15"/>
        <v>0</v>
      </c>
      <c r="P26" s="109"/>
      <c r="Q26" s="84"/>
      <c r="R26" s="269">
        <f>IF('2. Checklist and Cert - 170'!$L$3=0,0,E26/'2. Checklist and Cert - 170'!$L$3/12)</f>
        <v>0</v>
      </c>
    </row>
    <row r="27" spans="1:18" ht="12.95" customHeight="1" x14ac:dyDescent="0.2">
      <c r="A27" s="56">
        <v>21</v>
      </c>
      <c r="B27" s="428" t="s">
        <v>72</v>
      </c>
      <c r="C27" s="428"/>
      <c r="D27" s="57" t="s">
        <v>13</v>
      </c>
      <c r="E27" s="13">
        <f t="shared" ref="E27:J27" si="16">SUM(E23:E26)</f>
        <v>0</v>
      </c>
      <c r="F27" s="13">
        <f t="shared" si="16"/>
        <v>0</v>
      </c>
      <c r="G27" s="6">
        <f t="shared" si="16"/>
        <v>0</v>
      </c>
      <c r="H27" s="7">
        <f t="shared" si="16"/>
        <v>0</v>
      </c>
      <c r="I27" s="7">
        <f t="shared" si="16"/>
        <v>0</v>
      </c>
      <c r="J27" s="7">
        <f t="shared" si="16"/>
        <v>0</v>
      </c>
      <c r="K27" s="7">
        <f t="shared" ref="K27" si="17">SUM(K23:K26)</f>
        <v>0</v>
      </c>
      <c r="L27" s="100">
        <f>SUM(L23:L26)</f>
        <v>0</v>
      </c>
      <c r="M27" s="13">
        <f t="shared" si="14"/>
        <v>0</v>
      </c>
      <c r="N27" s="13">
        <f>E27-M27</f>
        <v>0</v>
      </c>
      <c r="O27" s="35">
        <f t="shared" si="15"/>
        <v>0</v>
      </c>
      <c r="P27" s="292"/>
      <c r="Q27" s="293"/>
      <c r="R27" s="269">
        <f>IF('2. Checklist and Cert - 170'!$L$3=0,0,E27/'2. Checklist and Cert - 170'!$L$3/12)</f>
        <v>0</v>
      </c>
    </row>
    <row r="28" spans="1:18" ht="12.95" customHeight="1" x14ac:dyDescent="0.2">
      <c r="A28" s="54"/>
      <c r="B28" s="427" t="s">
        <v>136</v>
      </c>
      <c r="C28" s="427"/>
      <c r="D28" s="54"/>
      <c r="E28" s="55"/>
      <c r="F28" s="55"/>
      <c r="G28" s="106"/>
      <c r="H28" s="69"/>
      <c r="I28" s="69"/>
      <c r="J28" s="69"/>
      <c r="K28" s="69"/>
      <c r="L28" s="92"/>
      <c r="M28" s="55"/>
      <c r="N28" s="37"/>
      <c r="O28" s="77"/>
      <c r="P28" s="92"/>
      <c r="Q28" s="55"/>
      <c r="R28" s="263"/>
    </row>
    <row r="29" spans="1:18" ht="12.95" customHeight="1" x14ac:dyDescent="0.2">
      <c r="A29" s="60">
        <v>22</v>
      </c>
      <c r="B29" s="426" t="s">
        <v>137</v>
      </c>
      <c r="C29" s="426"/>
      <c r="D29" s="60">
        <v>6510</v>
      </c>
      <c r="E29" s="63">
        <v>0</v>
      </c>
      <c r="F29" s="64">
        <v>0</v>
      </c>
      <c r="G29" s="5">
        <f t="shared" ref="G29:G40" si="18">(E29-F29)*$H$2</f>
        <v>0</v>
      </c>
      <c r="H29" s="9">
        <f t="shared" ref="H29:H40" si="19">E29-F29-G29</f>
        <v>0</v>
      </c>
      <c r="I29" s="9">
        <f t="shared" ref="I29:I40" si="20">(E29-F29)*$J$2</f>
        <v>0</v>
      </c>
      <c r="J29" s="9">
        <f t="shared" ref="J29:J40" si="21">E29-F29-I29</f>
        <v>0</v>
      </c>
      <c r="K29" s="9">
        <f t="shared" ref="K29:K40" si="22">E29-F29</f>
        <v>0</v>
      </c>
      <c r="L29" s="31">
        <v>0</v>
      </c>
      <c r="M29" s="11">
        <f t="shared" ref="M29:M41" si="23">SUM(L29/8)*12</f>
        <v>0</v>
      </c>
      <c r="N29" s="36">
        <f t="shared" ref="N29:N41" si="24">E29-M29</f>
        <v>0</v>
      </c>
      <c r="O29" s="34">
        <f t="shared" ref="O29:O41" si="25">IFERROR(N29/M29,0)</f>
        <v>0</v>
      </c>
      <c r="P29" s="109"/>
      <c r="Q29" s="84"/>
      <c r="R29" s="269">
        <f>IF('2. Checklist and Cert - 170'!$L$3=0,0,E29/'2. Checklist and Cert - 170'!$L$3/12)</f>
        <v>0</v>
      </c>
    </row>
    <row r="30" spans="1:18" ht="12.95" customHeight="1" x14ac:dyDescent="0.2">
      <c r="A30" s="60">
        <v>23</v>
      </c>
      <c r="B30" s="426" t="s">
        <v>138</v>
      </c>
      <c r="C30" s="426"/>
      <c r="D30" s="60">
        <v>6515</v>
      </c>
      <c r="E30" s="63">
        <v>0</v>
      </c>
      <c r="F30" s="64">
        <v>0</v>
      </c>
      <c r="G30" s="5">
        <f t="shared" si="18"/>
        <v>0</v>
      </c>
      <c r="H30" s="9">
        <f t="shared" si="19"/>
        <v>0</v>
      </c>
      <c r="I30" s="9">
        <f t="shared" si="20"/>
        <v>0</v>
      </c>
      <c r="J30" s="9">
        <f t="shared" si="21"/>
        <v>0</v>
      </c>
      <c r="K30" s="9">
        <f t="shared" si="22"/>
        <v>0</v>
      </c>
      <c r="L30" s="31">
        <v>0</v>
      </c>
      <c r="M30" s="11">
        <f t="shared" si="23"/>
        <v>0</v>
      </c>
      <c r="N30" s="36">
        <f t="shared" si="24"/>
        <v>0</v>
      </c>
      <c r="O30" s="34">
        <f t="shared" si="25"/>
        <v>0</v>
      </c>
      <c r="P30" s="109"/>
      <c r="Q30" s="84"/>
      <c r="R30" s="269">
        <f>IF('2. Checklist and Cert - 170'!$L$3=0,0,E30/'2. Checklist and Cert - 170'!$L$3/12)</f>
        <v>0</v>
      </c>
    </row>
    <row r="31" spans="1:18" ht="12.95" customHeight="1" x14ac:dyDescent="0.2">
      <c r="A31" s="60">
        <v>24</v>
      </c>
      <c r="B31" s="426" t="s">
        <v>139</v>
      </c>
      <c r="C31" s="426"/>
      <c r="D31" s="60">
        <v>6520</v>
      </c>
      <c r="E31" s="63">
        <v>0</v>
      </c>
      <c r="F31" s="64">
        <v>0</v>
      </c>
      <c r="G31" s="5">
        <f t="shared" si="18"/>
        <v>0</v>
      </c>
      <c r="H31" s="9">
        <f t="shared" si="19"/>
        <v>0</v>
      </c>
      <c r="I31" s="9">
        <f t="shared" si="20"/>
        <v>0</v>
      </c>
      <c r="J31" s="9">
        <f t="shared" si="21"/>
        <v>0</v>
      </c>
      <c r="K31" s="9">
        <f t="shared" si="22"/>
        <v>0</v>
      </c>
      <c r="L31" s="31">
        <v>0</v>
      </c>
      <c r="M31" s="11">
        <f t="shared" si="23"/>
        <v>0</v>
      </c>
      <c r="N31" s="36">
        <f t="shared" si="24"/>
        <v>0</v>
      </c>
      <c r="O31" s="34">
        <f t="shared" si="25"/>
        <v>0</v>
      </c>
      <c r="P31" s="109"/>
      <c r="Q31" s="84"/>
      <c r="R31" s="269">
        <f>IF('2. Checklist and Cert - 170'!$L$3=0,0,E31/'2. Checklist and Cert - 170'!$L$3/12)</f>
        <v>0</v>
      </c>
    </row>
    <row r="32" spans="1:18" ht="12.95" customHeight="1" x14ac:dyDescent="0.2">
      <c r="A32" s="60">
        <v>25</v>
      </c>
      <c r="B32" s="426" t="s">
        <v>140</v>
      </c>
      <c r="C32" s="426"/>
      <c r="D32" s="60">
        <v>6521</v>
      </c>
      <c r="E32" s="63">
        <v>0</v>
      </c>
      <c r="F32" s="64">
        <v>0</v>
      </c>
      <c r="G32" s="5">
        <f t="shared" si="18"/>
        <v>0</v>
      </c>
      <c r="H32" s="9">
        <f t="shared" si="19"/>
        <v>0</v>
      </c>
      <c r="I32" s="9">
        <f t="shared" si="20"/>
        <v>0</v>
      </c>
      <c r="J32" s="9">
        <f t="shared" si="21"/>
        <v>0</v>
      </c>
      <c r="K32" s="9">
        <f t="shared" si="22"/>
        <v>0</v>
      </c>
      <c r="L32" s="31">
        <v>0</v>
      </c>
      <c r="M32" s="11">
        <f t="shared" si="23"/>
        <v>0</v>
      </c>
      <c r="N32" s="36">
        <f t="shared" si="24"/>
        <v>0</v>
      </c>
      <c r="O32" s="34">
        <f t="shared" si="25"/>
        <v>0</v>
      </c>
      <c r="P32" s="109"/>
      <c r="Q32" s="84"/>
      <c r="R32" s="269">
        <f>IF('2. Checklist and Cert - 170'!$L$3=0,0,E32/'2. Checklist and Cert - 170'!$L$3/12)</f>
        <v>0</v>
      </c>
    </row>
    <row r="33" spans="1:18" ht="12.95" customHeight="1" x14ac:dyDescent="0.2">
      <c r="A33" s="74">
        <v>26</v>
      </c>
      <c r="B33" s="426" t="s">
        <v>14</v>
      </c>
      <c r="C33" s="426"/>
      <c r="D33" s="74">
        <v>6525</v>
      </c>
      <c r="E33" s="63">
        <v>0</v>
      </c>
      <c r="F33" s="64">
        <v>0</v>
      </c>
      <c r="G33" s="5">
        <f t="shared" si="18"/>
        <v>0</v>
      </c>
      <c r="H33" s="9">
        <f t="shared" si="19"/>
        <v>0</v>
      </c>
      <c r="I33" s="9">
        <f t="shared" si="20"/>
        <v>0</v>
      </c>
      <c r="J33" s="9">
        <f t="shared" si="21"/>
        <v>0</v>
      </c>
      <c r="K33" s="9">
        <f t="shared" si="22"/>
        <v>0</v>
      </c>
      <c r="L33" s="31">
        <v>0</v>
      </c>
      <c r="M33" s="11">
        <f t="shared" si="23"/>
        <v>0</v>
      </c>
      <c r="N33" s="36">
        <f t="shared" si="24"/>
        <v>0</v>
      </c>
      <c r="O33" s="34">
        <f t="shared" si="25"/>
        <v>0</v>
      </c>
      <c r="P33" s="109"/>
      <c r="Q33" s="84"/>
      <c r="R33" s="269">
        <f>IF('2. Checklist and Cert - 170'!$L$3=0,0,E33/'2. Checklist and Cert - 170'!$L$3/12)</f>
        <v>0</v>
      </c>
    </row>
    <row r="34" spans="1:18" ht="12.95" customHeight="1" x14ac:dyDescent="0.2">
      <c r="A34" s="60">
        <v>27</v>
      </c>
      <c r="B34" s="426" t="s">
        <v>145</v>
      </c>
      <c r="C34" s="426"/>
      <c r="D34" s="60">
        <v>6530</v>
      </c>
      <c r="E34" s="63">
        <v>0</v>
      </c>
      <c r="F34" s="64">
        <v>0</v>
      </c>
      <c r="G34" s="5">
        <f t="shared" si="18"/>
        <v>0</v>
      </c>
      <c r="H34" s="9">
        <f t="shared" si="19"/>
        <v>0</v>
      </c>
      <c r="I34" s="9">
        <f t="shared" si="20"/>
        <v>0</v>
      </c>
      <c r="J34" s="9">
        <f t="shared" si="21"/>
        <v>0</v>
      </c>
      <c r="K34" s="9">
        <f t="shared" si="22"/>
        <v>0</v>
      </c>
      <c r="L34" s="31">
        <v>0</v>
      </c>
      <c r="M34" s="11">
        <f t="shared" si="23"/>
        <v>0</v>
      </c>
      <c r="N34" s="36">
        <f t="shared" si="24"/>
        <v>0</v>
      </c>
      <c r="O34" s="34">
        <f t="shared" si="25"/>
        <v>0</v>
      </c>
      <c r="P34" s="109"/>
      <c r="Q34" s="84"/>
      <c r="R34" s="269">
        <f>IF('2. Checklist and Cert - 170'!$L$3=0,0,E34/'2. Checklist and Cert - 170'!$L$3/12)</f>
        <v>0</v>
      </c>
    </row>
    <row r="35" spans="1:18" ht="12.95" customHeight="1" x14ac:dyDescent="0.2">
      <c r="A35" s="60">
        <v>28</v>
      </c>
      <c r="B35" s="426" t="s">
        <v>141</v>
      </c>
      <c r="C35" s="426"/>
      <c r="D35" s="60">
        <v>6531</v>
      </c>
      <c r="E35" s="63">
        <v>0</v>
      </c>
      <c r="F35" s="64">
        <v>0</v>
      </c>
      <c r="G35" s="5">
        <f t="shared" si="18"/>
        <v>0</v>
      </c>
      <c r="H35" s="9">
        <f t="shared" si="19"/>
        <v>0</v>
      </c>
      <c r="I35" s="9">
        <f t="shared" si="20"/>
        <v>0</v>
      </c>
      <c r="J35" s="9">
        <f t="shared" si="21"/>
        <v>0</v>
      </c>
      <c r="K35" s="9">
        <f t="shared" si="22"/>
        <v>0</v>
      </c>
      <c r="L35" s="31">
        <v>0</v>
      </c>
      <c r="M35" s="11">
        <f t="shared" si="23"/>
        <v>0</v>
      </c>
      <c r="N35" s="36">
        <f t="shared" si="24"/>
        <v>0</v>
      </c>
      <c r="O35" s="34">
        <f t="shared" si="25"/>
        <v>0</v>
      </c>
      <c r="P35" s="109"/>
      <c r="Q35" s="84"/>
      <c r="R35" s="269">
        <f>IF('2. Checklist and Cert - 170'!$L$3=0,0,E35/'2. Checklist and Cert - 170'!$L$3/12)</f>
        <v>0</v>
      </c>
    </row>
    <row r="36" spans="1:18" ht="12.95" customHeight="1" x14ac:dyDescent="0.2">
      <c r="A36" s="60">
        <v>29</v>
      </c>
      <c r="B36" s="426" t="s">
        <v>15</v>
      </c>
      <c r="C36" s="426"/>
      <c r="D36" s="60">
        <v>6546</v>
      </c>
      <c r="E36" s="63">
        <v>0</v>
      </c>
      <c r="F36" s="64">
        <v>0</v>
      </c>
      <c r="G36" s="5">
        <f t="shared" si="18"/>
        <v>0</v>
      </c>
      <c r="H36" s="9">
        <f t="shared" si="19"/>
        <v>0</v>
      </c>
      <c r="I36" s="9">
        <f t="shared" si="20"/>
        <v>0</v>
      </c>
      <c r="J36" s="9">
        <f t="shared" si="21"/>
        <v>0</v>
      </c>
      <c r="K36" s="9">
        <f t="shared" si="22"/>
        <v>0</v>
      </c>
      <c r="L36" s="31">
        <v>0</v>
      </c>
      <c r="M36" s="11">
        <f t="shared" si="23"/>
        <v>0</v>
      </c>
      <c r="N36" s="36">
        <f t="shared" si="24"/>
        <v>0</v>
      </c>
      <c r="O36" s="34">
        <f t="shared" si="25"/>
        <v>0</v>
      </c>
      <c r="P36" s="109"/>
      <c r="Q36" s="84"/>
      <c r="R36" s="269">
        <f>IF('2. Checklist and Cert - 170'!$L$3=0,0,E36/'2. Checklist and Cert - 170'!$L$3/12)</f>
        <v>0</v>
      </c>
    </row>
    <row r="37" spans="1:18" ht="12.95" customHeight="1" x14ac:dyDescent="0.2">
      <c r="A37" s="60">
        <v>30</v>
      </c>
      <c r="B37" s="426" t="s">
        <v>16</v>
      </c>
      <c r="C37" s="426"/>
      <c r="D37" s="60">
        <v>6548</v>
      </c>
      <c r="E37" s="63">
        <v>0</v>
      </c>
      <c r="F37" s="64">
        <v>0</v>
      </c>
      <c r="G37" s="5">
        <f t="shared" si="18"/>
        <v>0</v>
      </c>
      <c r="H37" s="9">
        <f t="shared" si="19"/>
        <v>0</v>
      </c>
      <c r="I37" s="9">
        <f t="shared" si="20"/>
        <v>0</v>
      </c>
      <c r="J37" s="9">
        <f t="shared" si="21"/>
        <v>0</v>
      </c>
      <c r="K37" s="9">
        <f t="shared" si="22"/>
        <v>0</v>
      </c>
      <c r="L37" s="31">
        <v>0</v>
      </c>
      <c r="M37" s="11">
        <f t="shared" si="23"/>
        <v>0</v>
      </c>
      <c r="N37" s="36">
        <f t="shared" si="24"/>
        <v>0</v>
      </c>
      <c r="O37" s="34">
        <f t="shared" si="25"/>
        <v>0</v>
      </c>
      <c r="P37" s="109"/>
      <c r="Q37" s="84"/>
      <c r="R37" s="269">
        <f>IF('2. Checklist and Cert - 170'!$L$3=0,0,E37/'2. Checklist and Cert - 170'!$L$3/12)</f>
        <v>0</v>
      </c>
    </row>
    <row r="38" spans="1:18" ht="12.95" customHeight="1" x14ac:dyDescent="0.2">
      <c r="A38" s="74">
        <v>31</v>
      </c>
      <c r="B38" s="426" t="s">
        <v>142</v>
      </c>
      <c r="C38" s="426"/>
      <c r="D38" s="60">
        <v>6570</v>
      </c>
      <c r="E38" s="63">
        <v>0</v>
      </c>
      <c r="F38" s="64">
        <v>0</v>
      </c>
      <c r="G38" s="5">
        <f t="shared" si="18"/>
        <v>0</v>
      </c>
      <c r="H38" s="9">
        <f t="shared" si="19"/>
        <v>0</v>
      </c>
      <c r="I38" s="9">
        <f t="shared" si="20"/>
        <v>0</v>
      </c>
      <c r="J38" s="9">
        <f t="shared" si="21"/>
        <v>0</v>
      </c>
      <c r="K38" s="9">
        <f t="shared" si="22"/>
        <v>0</v>
      </c>
      <c r="L38" s="31">
        <v>0</v>
      </c>
      <c r="M38" s="11">
        <f t="shared" si="23"/>
        <v>0</v>
      </c>
      <c r="N38" s="36">
        <f t="shared" si="24"/>
        <v>0</v>
      </c>
      <c r="O38" s="34">
        <f t="shared" si="25"/>
        <v>0</v>
      </c>
      <c r="P38" s="109"/>
      <c r="Q38" s="84"/>
      <c r="R38" s="269">
        <f>IF('2. Checklist and Cert - 170'!$L$3=0,0,E38/'2. Checklist and Cert - 170'!$L$3/12)</f>
        <v>0</v>
      </c>
    </row>
    <row r="39" spans="1:18" ht="12.95" customHeight="1" x14ac:dyDescent="0.2">
      <c r="A39" s="74">
        <v>32</v>
      </c>
      <c r="B39" s="426" t="s">
        <v>146</v>
      </c>
      <c r="C39" s="426"/>
      <c r="D39" s="60">
        <v>6580</v>
      </c>
      <c r="E39" s="63">
        <v>0</v>
      </c>
      <c r="F39" s="64">
        <v>0</v>
      </c>
      <c r="G39" s="5">
        <f t="shared" si="18"/>
        <v>0</v>
      </c>
      <c r="H39" s="9">
        <f t="shared" si="19"/>
        <v>0</v>
      </c>
      <c r="I39" s="9">
        <f t="shared" si="20"/>
        <v>0</v>
      </c>
      <c r="J39" s="9">
        <f t="shared" si="21"/>
        <v>0</v>
      </c>
      <c r="K39" s="9">
        <f t="shared" si="22"/>
        <v>0</v>
      </c>
      <c r="L39" s="31">
        <v>0</v>
      </c>
      <c r="M39" s="11">
        <f t="shared" si="23"/>
        <v>0</v>
      </c>
      <c r="N39" s="36">
        <f t="shared" si="24"/>
        <v>0</v>
      </c>
      <c r="O39" s="34">
        <f t="shared" si="25"/>
        <v>0</v>
      </c>
      <c r="P39" s="109"/>
      <c r="Q39" s="84"/>
      <c r="R39" s="269">
        <f>IF('2. Checklist and Cert - 170'!$L$3=0,0,E39/'2. Checklist and Cert - 170'!$L$3/12)</f>
        <v>0</v>
      </c>
    </row>
    <row r="40" spans="1:18" ht="12.95" customHeight="1" x14ac:dyDescent="0.2">
      <c r="A40" s="60">
        <v>33</v>
      </c>
      <c r="B40" s="440" t="s">
        <v>257</v>
      </c>
      <c r="C40" s="440"/>
      <c r="D40" s="60">
        <v>6590</v>
      </c>
      <c r="E40" s="11">
        <f>F101</f>
        <v>0</v>
      </c>
      <c r="F40" s="64">
        <v>0</v>
      </c>
      <c r="G40" s="5">
        <f t="shared" si="18"/>
        <v>0</v>
      </c>
      <c r="H40" s="9">
        <f t="shared" si="19"/>
        <v>0</v>
      </c>
      <c r="I40" s="9">
        <f t="shared" si="20"/>
        <v>0</v>
      </c>
      <c r="J40" s="9">
        <f t="shared" si="21"/>
        <v>0</v>
      </c>
      <c r="K40" s="9">
        <f t="shared" si="22"/>
        <v>0</v>
      </c>
      <c r="L40" s="31">
        <v>0</v>
      </c>
      <c r="M40" s="11">
        <f t="shared" si="23"/>
        <v>0</v>
      </c>
      <c r="N40" s="36">
        <f t="shared" si="24"/>
        <v>0</v>
      </c>
      <c r="O40" s="34">
        <f t="shared" si="25"/>
        <v>0</v>
      </c>
      <c r="P40" s="109"/>
      <c r="Q40" s="84"/>
      <c r="R40" s="269">
        <f>IF('2. Checklist and Cert - 170'!$L$3=0,0,E40/'2. Checklist and Cert - 170'!$L$3/12)</f>
        <v>0</v>
      </c>
    </row>
    <row r="41" spans="1:18" ht="12.95" customHeight="1" x14ac:dyDescent="0.2">
      <c r="A41" s="56">
        <v>34</v>
      </c>
      <c r="B41" s="428" t="s">
        <v>66</v>
      </c>
      <c r="C41" s="428"/>
      <c r="D41" s="57" t="s">
        <v>17</v>
      </c>
      <c r="E41" s="13">
        <f t="shared" ref="E41:J41" si="26">SUM(E29:E40)</f>
        <v>0</v>
      </c>
      <c r="F41" s="13">
        <f t="shared" si="26"/>
        <v>0</v>
      </c>
      <c r="G41" s="6">
        <f t="shared" si="26"/>
        <v>0</v>
      </c>
      <c r="H41" s="7">
        <f t="shared" si="26"/>
        <v>0</v>
      </c>
      <c r="I41" s="7">
        <f t="shared" si="26"/>
        <v>0</v>
      </c>
      <c r="J41" s="7">
        <f t="shared" si="26"/>
        <v>0</v>
      </c>
      <c r="K41" s="7">
        <f t="shared" ref="K41" si="27">SUM(K29:K40)</f>
        <v>0</v>
      </c>
      <c r="L41" s="100">
        <f>SUM(L29:L40)</f>
        <v>0</v>
      </c>
      <c r="M41" s="13">
        <f t="shared" si="23"/>
        <v>0</v>
      </c>
      <c r="N41" s="13">
        <f t="shared" si="24"/>
        <v>0</v>
      </c>
      <c r="O41" s="35">
        <f t="shared" si="25"/>
        <v>0</v>
      </c>
      <c r="P41" s="292"/>
      <c r="Q41" s="293"/>
      <c r="R41" s="269">
        <f>IF('2. Checklist and Cert - 170'!$L$3=0,0,E41/'2. Checklist and Cert - 170'!$L$3/12)</f>
        <v>0</v>
      </c>
    </row>
    <row r="42" spans="1:18" ht="12.95" customHeight="1" x14ac:dyDescent="0.2">
      <c r="A42" s="54"/>
      <c r="B42" s="427" t="s">
        <v>67</v>
      </c>
      <c r="C42" s="427"/>
      <c r="D42" s="54"/>
      <c r="E42" s="55"/>
      <c r="F42" s="55"/>
      <c r="G42" s="106"/>
      <c r="H42" s="69"/>
      <c r="I42" s="69"/>
      <c r="J42" s="69"/>
      <c r="K42" s="69"/>
      <c r="L42" s="92"/>
      <c r="M42" s="55"/>
      <c r="N42" s="37"/>
      <c r="O42" s="77"/>
      <c r="P42" s="92"/>
      <c r="Q42" s="55"/>
      <c r="R42" s="263"/>
    </row>
    <row r="43" spans="1:18" ht="12.95" customHeight="1" x14ac:dyDescent="0.2">
      <c r="A43" s="60">
        <v>35</v>
      </c>
      <c r="B43" s="426" t="s">
        <v>18</v>
      </c>
      <c r="C43" s="426"/>
      <c r="D43" s="60">
        <v>6710</v>
      </c>
      <c r="E43" s="63">
        <v>0</v>
      </c>
      <c r="F43" s="64">
        <v>0</v>
      </c>
      <c r="G43" s="5">
        <f t="shared" ref="G43:G49" si="28">(E43-F43)*$H$2</f>
        <v>0</v>
      </c>
      <c r="H43" s="9">
        <f t="shared" ref="H43:H49" si="29">E43-F43-G43</f>
        <v>0</v>
      </c>
      <c r="I43" s="9">
        <f t="shared" ref="I43:I49" si="30">(E43-F43)*$J$2</f>
        <v>0</v>
      </c>
      <c r="J43" s="9">
        <f t="shared" ref="J43:J49" si="31">E43-F43-I43</f>
        <v>0</v>
      </c>
      <c r="K43" s="9">
        <f t="shared" ref="K43:K49" si="32">E43-F43</f>
        <v>0</v>
      </c>
      <c r="L43" s="31">
        <v>0</v>
      </c>
      <c r="M43" s="11">
        <f t="shared" ref="M43:M50" si="33">SUM(L43/8)*12</f>
        <v>0</v>
      </c>
      <c r="N43" s="36">
        <f t="shared" ref="N43:N50" si="34">E43-M43</f>
        <v>0</v>
      </c>
      <c r="O43" s="34">
        <f t="shared" ref="O43:O50" si="35">IFERROR(N43/M43,0)</f>
        <v>0</v>
      </c>
      <c r="P43" s="109"/>
      <c r="Q43" s="84"/>
      <c r="R43" s="269">
        <f>IF('2. Checklist and Cert - 170'!$L$3=0,0,E43/'2. Checklist and Cert - 170'!$L$3/12)</f>
        <v>0</v>
      </c>
    </row>
    <row r="44" spans="1:18" ht="12.95" customHeight="1" x14ac:dyDescent="0.2">
      <c r="A44" s="60">
        <v>36</v>
      </c>
      <c r="B44" s="426" t="s">
        <v>19</v>
      </c>
      <c r="C44" s="426"/>
      <c r="D44" s="60">
        <v>6711</v>
      </c>
      <c r="E44" s="63">
        <v>0</v>
      </c>
      <c r="F44" s="64">
        <v>0</v>
      </c>
      <c r="G44" s="5">
        <f t="shared" si="28"/>
        <v>0</v>
      </c>
      <c r="H44" s="9">
        <f t="shared" si="29"/>
        <v>0</v>
      </c>
      <c r="I44" s="9">
        <f t="shared" si="30"/>
        <v>0</v>
      </c>
      <c r="J44" s="9">
        <f t="shared" si="31"/>
        <v>0</v>
      </c>
      <c r="K44" s="9">
        <f t="shared" si="32"/>
        <v>0</v>
      </c>
      <c r="L44" s="31">
        <v>0</v>
      </c>
      <c r="M44" s="11">
        <f t="shared" si="33"/>
        <v>0</v>
      </c>
      <c r="N44" s="36">
        <f t="shared" si="34"/>
        <v>0</v>
      </c>
      <c r="O44" s="34">
        <f t="shared" si="35"/>
        <v>0</v>
      </c>
      <c r="P44" s="109"/>
      <c r="Q44" s="84"/>
      <c r="R44" s="269">
        <f>IF('2. Checklist and Cert - 170'!$L$3=0,0,E44/'2. Checklist and Cert - 170'!$L$3/12)</f>
        <v>0</v>
      </c>
    </row>
    <row r="45" spans="1:18" ht="12.95" customHeight="1" x14ac:dyDescent="0.2">
      <c r="A45" s="60">
        <v>37</v>
      </c>
      <c r="B45" s="426" t="s">
        <v>143</v>
      </c>
      <c r="C45" s="426"/>
      <c r="D45" s="60">
        <v>6720</v>
      </c>
      <c r="E45" s="63">
        <v>0</v>
      </c>
      <c r="F45" s="64">
        <v>0</v>
      </c>
      <c r="G45" s="5">
        <f t="shared" si="28"/>
        <v>0</v>
      </c>
      <c r="H45" s="9">
        <f t="shared" si="29"/>
        <v>0</v>
      </c>
      <c r="I45" s="9">
        <f t="shared" si="30"/>
        <v>0</v>
      </c>
      <c r="J45" s="9">
        <f t="shared" si="31"/>
        <v>0</v>
      </c>
      <c r="K45" s="9">
        <f t="shared" si="32"/>
        <v>0</v>
      </c>
      <c r="L45" s="31">
        <v>0</v>
      </c>
      <c r="M45" s="11">
        <f t="shared" si="33"/>
        <v>0</v>
      </c>
      <c r="N45" s="36">
        <f t="shared" si="34"/>
        <v>0</v>
      </c>
      <c r="O45" s="34">
        <f t="shared" si="35"/>
        <v>0</v>
      </c>
      <c r="P45" s="109"/>
      <c r="Q45" s="84"/>
      <c r="R45" s="269">
        <f>IF('2. Checklist and Cert - 170'!$L$3=0,0,E45/'2. Checklist and Cert - 170'!$L$3/12)</f>
        <v>0</v>
      </c>
    </row>
    <row r="46" spans="1:18" ht="12.95" customHeight="1" x14ac:dyDescent="0.2">
      <c r="A46" s="60">
        <v>38</v>
      </c>
      <c r="B46" s="426" t="s">
        <v>20</v>
      </c>
      <c r="C46" s="426"/>
      <c r="D46" s="60">
        <v>6721</v>
      </c>
      <c r="E46" s="63">
        <v>0</v>
      </c>
      <c r="F46" s="64">
        <v>0</v>
      </c>
      <c r="G46" s="5">
        <f t="shared" si="28"/>
        <v>0</v>
      </c>
      <c r="H46" s="9">
        <f t="shared" si="29"/>
        <v>0</v>
      </c>
      <c r="I46" s="9">
        <f t="shared" si="30"/>
        <v>0</v>
      </c>
      <c r="J46" s="9">
        <f t="shared" si="31"/>
        <v>0</v>
      </c>
      <c r="K46" s="9">
        <f t="shared" si="32"/>
        <v>0</v>
      </c>
      <c r="L46" s="31">
        <v>0</v>
      </c>
      <c r="M46" s="11">
        <f t="shared" si="33"/>
        <v>0</v>
      </c>
      <c r="N46" s="36">
        <f t="shared" si="34"/>
        <v>0</v>
      </c>
      <c r="O46" s="34">
        <f t="shared" si="35"/>
        <v>0</v>
      </c>
      <c r="P46" s="109"/>
      <c r="Q46" s="84"/>
      <c r="R46" s="269">
        <f>IF('2. Checklist and Cert - 170'!$L$3=0,0,E46/'2. Checklist and Cert - 170'!$L$3/12)</f>
        <v>0</v>
      </c>
    </row>
    <row r="47" spans="1:18" ht="12.95" customHeight="1" x14ac:dyDescent="0.2">
      <c r="A47" s="60">
        <v>39</v>
      </c>
      <c r="B47" s="426" t="s">
        <v>21</v>
      </c>
      <c r="C47" s="426"/>
      <c r="D47" s="60">
        <v>6722</v>
      </c>
      <c r="E47" s="63">
        <v>0</v>
      </c>
      <c r="F47" s="64">
        <v>0</v>
      </c>
      <c r="G47" s="5">
        <f t="shared" si="28"/>
        <v>0</v>
      </c>
      <c r="H47" s="9">
        <f t="shared" si="29"/>
        <v>0</v>
      </c>
      <c r="I47" s="9">
        <f t="shared" si="30"/>
        <v>0</v>
      </c>
      <c r="J47" s="9">
        <f t="shared" si="31"/>
        <v>0</v>
      </c>
      <c r="K47" s="9">
        <f t="shared" si="32"/>
        <v>0</v>
      </c>
      <c r="L47" s="31">
        <v>0</v>
      </c>
      <c r="M47" s="11">
        <f t="shared" si="33"/>
        <v>0</v>
      </c>
      <c r="N47" s="36">
        <f t="shared" si="34"/>
        <v>0</v>
      </c>
      <c r="O47" s="34">
        <f t="shared" si="35"/>
        <v>0</v>
      </c>
      <c r="P47" s="109"/>
      <c r="Q47" s="84"/>
      <c r="R47" s="269">
        <f>IF('2. Checklist and Cert - 170'!$L$3=0,0,E47/'2. Checklist and Cert - 170'!$L$3/12)</f>
        <v>0</v>
      </c>
    </row>
    <row r="48" spans="1:18" ht="12.95" customHeight="1" x14ac:dyDescent="0.2">
      <c r="A48" s="60">
        <v>40</v>
      </c>
      <c r="B48" s="426" t="s">
        <v>144</v>
      </c>
      <c r="C48" s="426"/>
      <c r="D48" s="60">
        <v>6723</v>
      </c>
      <c r="E48" s="63">
        <v>0</v>
      </c>
      <c r="F48" s="64">
        <v>0</v>
      </c>
      <c r="G48" s="5">
        <f t="shared" si="28"/>
        <v>0</v>
      </c>
      <c r="H48" s="9">
        <f t="shared" si="29"/>
        <v>0</v>
      </c>
      <c r="I48" s="9">
        <f t="shared" si="30"/>
        <v>0</v>
      </c>
      <c r="J48" s="9">
        <f t="shared" si="31"/>
        <v>0</v>
      </c>
      <c r="K48" s="9">
        <f t="shared" si="32"/>
        <v>0</v>
      </c>
      <c r="L48" s="31">
        <v>0</v>
      </c>
      <c r="M48" s="11">
        <f t="shared" si="33"/>
        <v>0</v>
      </c>
      <c r="N48" s="36">
        <f t="shared" si="34"/>
        <v>0</v>
      </c>
      <c r="O48" s="34">
        <f t="shared" si="35"/>
        <v>0</v>
      </c>
      <c r="P48" s="109"/>
      <c r="Q48" s="84"/>
      <c r="R48" s="269">
        <f>IF('2. Checklist and Cert - 170'!$L$3=0,0,E48/'2. Checklist and Cert - 170'!$L$3/12)</f>
        <v>0</v>
      </c>
    </row>
    <row r="49" spans="1:21" ht="12.95" customHeight="1" x14ac:dyDescent="0.2">
      <c r="A49" s="60">
        <v>41</v>
      </c>
      <c r="B49" s="426" t="s">
        <v>256</v>
      </c>
      <c r="C49" s="426"/>
      <c r="D49" s="60">
        <v>6790</v>
      </c>
      <c r="E49" s="11">
        <f>F109</f>
        <v>0</v>
      </c>
      <c r="F49" s="64">
        <v>0</v>
      </c>
      <c r="G49" s="5">
        <f t="shared" si="28"/>
        <v>0</v>
      </c>
      <c r="H49" s="9">
        <f t="shared" si="29"/>
        <v>0</v>
      </c>
      <c r="I49" s="9">
        <f t="shared" si="30"/>
        <v>0</v>
      </c>
      <c r="J49" s="9">
        <f t="shared" si="31"/>
        <v>0</v>
      </c>
      <c r="K49" s="9">
        <f t="shared" si="32"/>
        <v>0</v>
      </c>
      <c r="L49" s="31">
        <v>0</v>
      </c>
      <c r="M49" s="11">
        <f t="shared" si="33"/>
        <v>0</v>
      </c>
      <c r="N49" s="36">
        <f t="shared" si="34"/>
        <v>0</v>
      </c>
      <c r="O49" s="34">
        <f t="shared" si="35"/>
        <v>0</v>
      </c>
      <c r="P49" s="109"/>
      <c r="Q49" s="84"/>
      <c r="R49" s="269">
        <f>IF('2. Checklist and Cert - 170'!$L$3=0,0,E49/'2. Checklist and Cert - 170'!$L$3/12)</f>
        <v>0</v>
      </c>
    </row>
    <row r="50" spans="1:21" ht="12.95" customHeight="1" x14ac:dyDescent="0.2">
      <c r="A50" s="56">
        <v>42</v>
      </c>
      <c r="B50" s="428" t="s">
        <v>68</v>
      </c>
      <c r="C50" s="428"/>
      <c r="D50" s="57" t="s">
        <v>22</v>
      </c>
      <c r="E50" s="13">
        <f t="shared" ref="E50:J50" si="36">SUM(E43:E49)</f>
        <v>0</v>
      </c>
      <c r="F50" s="13">
        <f t="shared" si="36"/>
        <v>0</v>
      </c>
      <c r="G50" s="6">
        <f t="shared" si="36"/>
        <v>0</v>
      </c>
      <c r="H50" s="7">
        <f t="shared" si="36"/>
        <v>0</v>
      </c>
      <c r="I50" s="7">
        <f t="shared" si="36"/>
        <v>0</v>
      </c>
      <c r="J50" s="7">
        <f t="shared" si="36"/>
        <v>0</v>
      </c>
      <c r="K50" s="7">
        <f t="shared" ref="K50" si="37">SUM(K43:K49)</f>
        <v>0</v>
      </c>
      <c r="L50" s="100">
        <f>SUM(L43:L49)</f>
        <v>0</v>
      </c>
      <c r="M50" s="13">
        <f t="shared" si="33"/>
        <v>0</v>
      </c>
      <c r="N50" s="13">
        <f t="shared" si="34"/>
        <v>0</v>
      </c>
      <c r="O50" s="35">
        <f t="shared" si="35"/>
        <v>0</v>
      </c>
      <c r="P50" s="292"/>
      <c r="Q50" s="293"/>
      <c r="R50" s="269">
        <f>IF('2. Checklist and Cert - 170'!$L$3=0,0,E50/'2. Checklist and Cert - 170'!$L$3/12)</f>
        <v>0</v>
      </c>
    </row>
    <row r="51" spans="1:21" ht="12.95" customHeight="1" x14ac:dyDescent="0.2">
      <c r="A51" s="54"/>
      <c r="B51" s="442" t="s">
        <v>189</v>
      </c>
      <c r="C51" s="442"/>
      <c r="D51" s="122">
        <v>6990</v>
      </c>
      <c r="E51" s="55"/>
      <c r="F51" s="55"/>
      <c r="G51" s="106"/>
      <c r="H51" s="69"/>
      <c r="I51" s="69"/>
      <c r="J51" s="69"/>
      <c r="K51" s="69"/>
      <c r="L51" s="92"/>
      <c r="M51" s="55"/>
      <c r="N51" s="37"/>
      <c r="O51" s="77"/>
      <c r="P51" s="92"/>
      <c r="Q51" s="55"/>
      <c r="R51" s="263"/>
    </row>
    <row r="52" spans="1:21" ht="12.95" customHeight="1" x14ac:dyDescent="0.2">
      <c r="A52" s="60">
        <v>43</v>
      </c>
      <c r="B52" s="426" t="s">
        <v>234</v>
      </c>
      <c r="C52" s="426"/>
      <c r="D52" s="123">
        <f>IF(E52=0,0,IF(E53+E54=0,1,E52/(E53+E54)))</f>
        <v>0</v>
      </c>
      <c r="E52" s="63">
        <v>0</v>
      </c>
      <c r="F52" s="64">
        <v>0</v>
      </c>
      <c r="G52" s="5">
        <f t="shared" ref="G52:G56" si="38">(E52-F52)*$H$2</f>
        <v>0</v>
      </c>
      <c r="H52" s="9">
        <f t="shared" ref="H52:H56" si="39">E52-F52-G52</f>
        <v>0</v>
      </c>
      <c r="I52" s="9">
        <f>(E52-F52)*$J$2</f>
        <v>0</v>
      </c>
      <c r="J52" s="9">
        <f t="shared" ref="J52:J56" si="40">E52-F52-I52</f>
        <v>0</v>
      </c>
      <c r="K52" s="9">
        <f t="shared" ref="K52:K56" si="41">E52-F52</f>
        <v>0</v>
      </c>
      <c r="L52" s="31">
        <v>0</v>
      </c>
      <c r="M52" s="11">
        <f t="shared" ref="M52:M58" si="42">SUM(L52/8)*12</f>
        <v>0</v>
      </c>
      <c r="N52" s="36">
        <f t="shared" ref="N52:N58" si="43">E52-M52</f>
        <v>0</v>
      </c>
      <c r="O52" s="34">
        <f t="shared" ref="O52:O58" si="44">IFERROR(N52/M52,0)</f>
        <v>0</v>
      </c>
      <c r="P52" s="109"/>
      <c r="Q52" s="84"/>
      <c r="R52" s="269">
        <f>IF('2. Checklist and Cert - 170'!$L$3=0,0,E52/'2. Checklist and Cert - 170'!$L$3/12)</f>
        <v>0</v>
      </c>
    </row>
    <row r="53" spans="1:21" ht="12.95" customHeight="1" x14ac:dyDescent="0.2">
      <c r="A53" s="60">
        <v>44</v>
      </c>
      <c r="B53" s="426" t="s">
        <v>184</v>
      </c>
      <c r="C53" s="426"/>
      <c r="D53" s="123"/>
      <c r="E53" s="63">
        <v>0</v>
      </c>
      <c r="F53" s="64">
        <v>0</v>
      </c>
      <c r="G53" s="5">
        <f t="shared" si="38"/>
        <v>0</v>
      </c>
      <c r="H53" s="9">
        <f t="shared" si="39"/>
        <v>0</v>
      </c>
      <c r="I53" s="9">
        <f>(E53-F53)*$J$2</f>
        <v>0</v>
      </c>
      <c r="J53" s="9">
        <f t="shared" si="40"/>
        <v>0</v>
      </c>
      <c r="K53" s="9">
        <f t="shared" si="41"/>
        <v>0</v>
      </c>
      <c r="L53" s="31">
        <v>0</v>
      </c>
      <c r="M53" s="11">
        <f t="shared" si="42"/>
        <v>0</v>
      </c>
      <c r="N53" s="36">
        <f t="shared" si="43"/>
        <v>0</v>
      </c>
      <c r="O53" s="34">
        <f t="shared" si="44"/>
        <v>0</v>
      </c>
      <c r="P53" s="109"/>
      <c r="Q53" s="84"/>
      <c r="R53" s="269">
        <f>IF('2. Checklist and Cert - 170'!$L$3=0,0,E53/'2. Checklist and Cert - 170'!$L$3/12)</f>
        <v>0</v>
      </c>
    </row>
    <row r="54" spans="1:21" ht="12.95" customHeight="1" x14ac:dyDescent="0.2">
      <c r="A54" s="60">
        <v>45</v>
      </c>
      <c r="B54" s="426" t="s">
        <v>185</v>
      </c>
      <c r="C54" s="426"/>
      <c r="D54" s="123"/>
      <c r="E54" s="63">
        <v>0</v>
      </c>
      <c r="F54" s="64">
        <v>0</v>
      </c>
      <c r="G54" s="5">
        <f t="shared" si="38"/>
        <v>0</v>
      </c>
      <c r="H54" s="9">
        <f t="shared" si="39"/>
        <v>0</v>
      </c>
      <c r="I54" s="9">
        <f>(E54-F54)*$J$2</f>
        <v>0</v>
      </c>
      <c r="J54" s="9">
        <f t="shared" si="40"/>
        <v>0</v>
      </c>
      <c r="K54" s="9">
        <f t="shared" si="41"/>
        <v>0</v>
      </c>
      <c r="L54" s="31">
        <v>0</v>
      </c>
      <c r="M54" s="11">
        <f t="shared" si="42"/>
        <v>0</v>
      </c>
      <c r="N54" s="36">
        <f t="shared" si="43"/>
        <v>0</v>
      </c>
      <c r="O54" s="34">
        <f t="shared" si="44"/>
        <v>0</v>
      </c>
      <c r="P54" s="109"/>
      <c r="Q54" s="84"/>
      <c r="R54" s="269">
        <f>IF('2. Checklist and Cert - 170'!$L$3=0,0,E54/'2. Checklist and Cert - 170'!$L$3/12)</f>
        <v>0</v>
      </c>
    </row>
    <row r="55" spans="1:21" ht="12.95" customHeight="1" x14ac:dyDescent="0.2">
      <c r="A55" s="60">
        <v>46</v>
      </c>
      <c r="B55" s="426" t="s">
        <v>235</v>
      </c>
      <c r="C55" s="426"/>
      <c r="D55" s="123">
        <f>IF(E55=0,0,E55/E57)</f>
        <v>0</v>
      </c>
      <c r="E55" s="63">
        <v>0</v>
      </c>
      <c r="F55" s="64">
        <v>0</v>
      </c>
      <c r="G55" s="5">
        <f t="shared" si="38"/>
        <v>0</v>
      </c>
      <c r="H55" s="9">
        <f t="shared" si="39"/>
        <v>0</v>
      </c>
      <c r="I55" s="9">
        <f>(E55-F55)*$J$2</f>
        <v>0</v>
      </c>
      <c r="J55" s="9">
        <f t="shared" si="40"/>
        <v>0</v>
      </c>
      <c r="K55" s="9">
        <f t="shared" si="41"/>
        <v>0</v>
      </c>
      <c r="L55" s="31">
        <v>0</v>
      </c>
      <c r="M55" s="11">
        <f t="shared" si="42"/>
        <v>0</v>
      </c>
      <c r="N55" s="36">
        <f t="shared" si="43"/>
        <v>0</v>
      </c>
      <c r="O55" s="34">
        <f t="shared" si="44"/>
        <v>0</v>
      </c>
      <c r="P55" s="109"/>
      <c r="Q55" s="84"/>
      <c r="R55" s="269">
        <f>IF('2. Checklist and Cert - 170'!$L$3=0,0,E55/'2. Checklist and Cert - 170'!$L$3/12)</f>
        <v>0</v>
      </c>
    </row>
    <row r="56" spans="1:21" ht="12.95" customHeight="1" x14ac:dyDescent="0.2">
      <c r="A56" s="60">
        <v>47</v>
      </c>
      <c r="B56" s="426" t="s">
        <v>255</v>
      </c>
      <c r="C56" s="426"/>
      <c r="D56" s="60">
        <v>6990</v>
      </c>
      <c r="E56" s="11">
        <f>F118</f>
        <v>0</v>
      </c>
      <c r="F56" s="64">
        <v>0</v>
      </c>
      <c r="G56" s="5">
        <f t="shared" si="38"/>
        <v>0</v>
      </c>
      <c r="H56" s="9">
        <f t="shared" si="39"/>
        <v>0</v>
      </c>
      <c r="I56" s="9">
        <f>(E56-F56)*$J$2</f>
        <v>0</v>
      </c>
      <c r="J56" s="9">
        <f t="shared" si="40"/>
        <v>0</v>
      </c>
      <c r="K56" s="9">
        <f t="shared" si="41"/>
        <v>0</v>
      </c>
      <c r="L56" s="31">
        <v>0</v>
      </c>
      <c r="M56" s="11">
        <f t="shared" si="42"/>
        <v>0</v>
      </c>
      <c r="N56" s="36">
        <f t="shared" si="43"/>
        <v>0</v>
      </c>
      <c r="O56" s="34">
        <f t="shared" si="44"/>
        <v>0</v>
      </c>
      <c r="P56" s="109"/>
      <c r="Q56" s="84"/>
      <c r="R56" s="269">
        <f>IF('2. Checklist and Cert - 170'!$L$3=0,0,E56/'2. Checklist and Cert - 170'!$L$3/12)</f>
        <v>0</v>
      </c>
    </row>
    <row r="57" spans="1:21" ht="12.95" customHeight="1" x14ac:dyDescent="0.2">
      <c r="A57" s="56">
        <v>48</v>
      </c>
      <c r="B57" s="425" t="s">
        <v>190</v>
      </c>
      <c r="C57" s="425"/>
      <c r="D57" s="57" t="s">
        <v>23</v>
      </c>
      <c r="E57" s="13">
        <f t="shared" ref="E57:J57" si="45">SUM(E52:E56)</f>
        <v>0</v>
      </c>
      <c r="F57" s="13">
        <f t="shared" si="45"/>
        <v>0</v>
      </c>
      <c r="G57" s="6">
        <f t="shared" si="45"/>
        <v>0</v>
      </c>
      <c r="H57" s="7">
        <f t="shared" si="45"/>
        <v>0</v>
      </c>
      <c r="I57" s="7">
        <f t="shared" si="45"/>
        <v>0</v>
      </c>
      <c r="J57" s="7">
        <f t="shared" si="45"/>
        <v>0</v>
      </c>
      <c r="K57" s="7">
        <f t="shared" ref="K57" si="46">SUM(K52:K56)</f>
        <v>0</v>
      </c>
      <c r="L57" s="100">
        <f>SUM(L52:L56)</f>
        <v>0</v>
      </c>
      <c r="M57" s="13">
        <f t="shared" si="42"/>
        <v>0</v>
      </c>
      <c r="N57" s="13">
        <f t="shared" si="43"/>
        <v>0</v>
      </c>
      <c r="O57" s="35">
        <f t="shared" si="44"/>
        <v>0</v>
      </c>
      <c r="P57" s="292"/>
      <c r="Q57" s="293"/>
      <c r="R57" s="269">
        <f>IF('2. Checklist and Cert - 170'!$L$3=0,0,E57/'2. Checklist and Cert - 170'!$L$3/12)</f>
        <v>0</v>
      </c>
    </row>
    <row r="58" spans="1:21" ht="12.95" customHeight="1" x14ac:dyDescent="0.2">
      <c r="A58" s="40">
        <v>49</v>
      </c>
      <c r="B58" s="424" t="s">
        <v>73</v>
      </c>
      <c r="C58" s="424"/>
      <c r="D58" s="42" t="s">
        <v>24</v>
      </c>
      <c r="E58" s="41">
        <f t="shared" ref="E58:J58" si="47">E21+E27+E41+E50+E57</f>
        <v>0</v>
      </c>
      <c r="F58" s="41">
        <f t="shared" si="47"/>
        <v>0</v>
      </c>
      <c r="G58" s="102">
        <f t="shared" si="47"/>
        <v>0</v>
      </c>
      <c r="H58" s="8">
        <f t="shared" si="47"/>
        <v>0</v>
      </c>
      <c r="I58" s="8">
        <f t="shared" si="47"/>
        <v>0</v>
      </c>
      <c r="J58" s="8">
        <f t="shared" si="47"/>
        <v>0</v>
      </c>
      <c r="K58" s="8">
        <f t="shared" ref="K58" si="48">K21+K27+K41+K50+K57</f>
        <v>0</v>
      </c>
      <c r="L58" s="99">
        <f>L21+L27+L41+L50+L57</f>
        <v>0</v>
      </c>
      <c r="M58" s="41">
        <f t="shared" si="42"/>
        <v>0</v>
      </c>
      <c r="N58" s="41">
        <f t="shared" si="43"/>
        <v>0</v>
      </c>
      <c r="O58" s="46">
        <f t="shared" si="44"/>
        <v>0</v>
      </c>
      <c r="P58" s="110"/>
      <c r="Q58" s="85"/>
      <c r="R58" s="269">
        <f>IF('2. Checklist and Cert - 170'!$L$3=0,0,E58/'2. Checklist and Cert - 170'!$L$3/12)</f>
        <v>0</v>
      </c>
    </row>
    <row r="59" spans="1:21" ht="12.95" customHeight="1" x14ac:dyDescent="0.2">
      <c r="A59" s="12"/>
      <c r="B59"/>
      <c r="C59"/>
      <c r="D59" s="82"/>
      <c r="E59"/>
      <c r="F59"/>
      <c r="G59"/>
    </row>
    <row r="60" spans="1:21" customFormat="1" ht="17.100000000000001" customHeight="1" x14ac:dyDescent="0.2">
      <c r="A60" s="215"/>
      <c r="B60" s="433" t="s">
        <v>266</v>
      </c>
      <c r="C60" s="433"/>
      <c r="D60" s="433"/>
      <c r="E60" s="433"/>
      <c r="F60" s="199" t="s">
        <v>117</v>
      </c>
      <c r="G60" s="125"/>
      <c r="R60" s="270"/>
      <c r="S60" s="80"/>
      <c r="T60" s="80"/>
      <c r="U60" s="80"/>
    </row>
    <row r="61" spans="1:21" customFormat="1" ht="12.95" customHeight="1" x14ac:dyDescent="0.2">
      <c r="A61" s="215"/>
      <c r="B61" s="421" t="s">
        <v>118</v>
      </c>
      <c r="C61" s="421"/>
      <c r="D61" s="421"/>
      <c r="E61" s="421"/>
      <c r="F61" s="421"/>
      <c r="G61" s="39"/>
      <c r="H61" s="39"/>
      <c r="R61" s="270"/>
      <c r="S61" s="80"/>
      <c r="T61" s="80"/>
      <c r="U61" s="80"/>
    </row>
    <row r="62" spans="1:21" customFormat="1" ht="12.95" customHeight="1" x14ac:dyDescent="0.2">
      <c r="A62" s="40">
        <v>50</v>
      </c>
      <c r="B62" s="419"/>
      <c r="C62" s="419"/>
      <c r="D62" s="419"/>
      <c r="E62" s="419"/>
      <c r="F62" s="51"/>
      <c r="G62" s="124"/>
      <c r="H62" s="4"/>
      <c r="R62" s="270"/>
      <c r="S62" s="80"/>
      <c r="T62" s="80"/>
      <c r="U62" s="80"/>
    </row>
    <row r="63" spans="1:21" customFormat="1" ht="12.95" customHeight="1" x14ac:dyDescent="0.2">
      <c r="A63" s="40">
        <v>51</v>
      </c>
      <c r="B63" s="419"/>
      <c r="C63" s="419"/>
      <c r="D63" s="419"/>
      <c r="E63" s="419"/>
      <c r="F63" s="51"/>
      <c r="G63" s="124"/>
      <c r="H63" s="4"/>
      <c r="R63" s="270"/>
    </row>
    <row r="64" spans="1:21" customFormat="1" ht="12.95" customHeight="1" x14ac:dyDescent="0.2">
      <c r="A64" s="40">
        <v>52</v>
      </c>
      <c r="B64" s="419"/>
      <c r="C64" s="419"/>
      <c r="D64" s="419"/>
      <c r="E64" s="419"/>
      <c r="F64" s="51"/>
      <c r="G64" s="124"/>
      <c r="H64" s="4"/>
      <c r="R64" s="270"/>
    </row>
    <row r="65" spans="1:18" customFormat="1" ht="12.95" customHeight="1" x14ac:dyDescent="0.2">
      <c r="A65" s="40">
        <v>53</v>
      </c>
      <c r="B65" s="419"/>
      <c r="C65" s="419"/>
      <c r="D65" s="419"/>
      <c r="E65" s="419"/>
      <c r="F65" s="51"/>
      <c r="G65" s="124"/>
      <c r="H65" s="4"/>
      <c r="R65" s="270"/>
    </row>
    <row r="66" spans="1:18" customFormat="1" ht="12.95" customHeight="1" x14ac:dyDescent="0.2">
      <c r="A66" s="40">
        <v>54</v>
      </c>
      <c r="B66" s="419"/>
      <c r="C66" s="419"/>
      <c r="D66" s="419"/>
      <c r="E66" s="419"/>
      <c r="F66" s="51"/>
      <c r="G66" s="124"/>
      <c r="H66" s="4"/>
      <c r="R66" s="270"/>
    </row>
    <row r="67" spans="1:18" customFormat="1" ht="12.95" customHeight="1" x14ac:dyDescent="0.2">
      <c r="A67" s="40">
        <v>55</v>
      </c>
      <c r="B67" s="419"/>
      <c r="C67" s="419"/>
      <c r="D67" s="419"/>
      <c r="E67" s="419"/>
      <c r="F67" s="51"/>
      <c r="G67" s="124"/>
      <c r="H67" s="4"/>
      <c r="R67" s="270"/>
    </row>
    <row r="68" spans="1:18" customFormat="1" ht="12.95" customHeight="1" x14ac:dyDescent="0.2">
      <c r="A68" s="40">
        <v>56</v>
      </c>
      <c r="B68" s="419"/>
      <c r="C68" s="419"/>
      <c r="D68" s="419"/>
      <c r="E68" s="419"/>
      <c r="F68" s="51"/>
      <c r="G68" s="124"/>
      <c r="H68" s="4"/>
      <c r="R68" s="270"/>
    </row>
    <row r="69" spans="1:18" customFormat="1" ht="12.95" customHeight="1" x14ac:dyDescent="0.2">
      <c r="A69" s="40">
        <v>57</v>
      </c>
      <c r="B69" s="419"/>
      <c r="C69" s="419"/>
      <c r="D69" s="419"/>
      <c r="E69" s="419"/>
      <c r="F69" s="51"/>
      <c r="G69" s="124"/>
      <c r="H69" s="4"/>
      <c r="R69" s="270"/>
    </row>
    <row r="70" spans="1:18" customFormat="1" ht="12.95" customHeight="1" x14ac:dyDescent="0.2">
      <c r="A70" s="40">
        <v>58</v>
      </c>
      <c r="B70" s="419"/>
      <c r="C70" s="419"/>
      <c r="D70" s="419"/>
      <c r="E70" s="419"/>
      <c r="F70" s="51"/>
      <c r="G70" s="124"/>
      <c r="H70" s="4"/>
      <c r="R70" s="270"/>
    </row>
    <row r="71" spans="1:18" customFormat="1" ht="12.95" customHeight="1" x14ac:dyDescent="0.2">
      <c r="A71" s="40">
        <v>59</v>
      </c>
      <c r="B71" s="419"/>
      <c r="C71" s="419"/>
      <c r="D71" s="419"/>
      <c r="E71" s="419"/>
      <c r="F71" s="51"/>
      <c r="G71" s="124"/>
      <c r="H71" s="4"/>
      <c r="R71" s="270"/>
    </row>
    <row r="72" spans="1:18" customFormat="1" ht="12.95" customHeight="1" x14ac:dyDescent="0.2">
      <c r="A72" s="40">
        <v>60</v>
      </c>
      <c r="B72" s="419"/>
      <c r="C72" s="419"/>
      <c r="D72" s="419"/>
      <c r="E72" s="419"/>
      <c r="F72" s="51"/>
      <c r="G72" s="124"/>
      <c r="H72" s="4"/>
      <c r="R72" s="270"/>
    </row>
    <row r="73" spans="1:18" customFormat="1" ht="12.95" customHeight="1" x14ac:dyDescent="0.2">
      <c r="A73" s="40">
        <v>61</v>
      </c>
      <c r="B73" s="419"/>
      <c r="C73" s="419"/>
      <c r="D73" s="419"/>
      <c r="E73" s="419"/>
      <c r="F73" s="51"/>
      <c r="G73" s="124"/>
      <c r="H73" s="4"/>
      <c r="R73" s="270"/>
    </row>
    <row r="74" spans="1:18" customFormat="1" ht="12.95" customHeight="1" x14ac:dyDescent="0.2">
      <c r="A74" s="40">
        <v>62</v>
      </c>
      <c r="B74" s="419"/>
      <c r="C74" s="419"/>
      <c r="D74" s="419"/>
      <c r="E74" s="419"/>
      <c r="F74" s="51"/>
      <c r="G74" s="124"/>
      <c r="H74" s="4"/>
      <c r="R74" s="270"/>
    </row>
    <row r="75" spans="1:18" customFormat="1" ht="12.95" customHeight="1" x14ac:dyDescent="0.2">
      <c r="A75" s="40">
        <v>63</v>
      </c>
      <c r="B75" s="419"/>
      <c r="C75" s="419"/>
      <c r="D75" s="419"/>
      <c r="E75" s="419"/>
      <c r="F75" s="51"/>
      <c r="G75" s="124"/>
      <c r="H75" s="4"/>
      <c r="R75" s="270"/>
    </row>
    <row r="76" spans="1:18" customFormat="1" ht="12.95" customHeight="1" x14ac:dyDescent="0.2">
      <c r="A76" s="40">
        <v>64</v>
      </c>
      <c r="B76" s="419"/>
      <c r="C76" s="419"/>
      <c r="D76" s="419"/>
      <c r="E76" s="419"/>
      <c r="F76" s="51"/>
      <c r="G76" s="124"/>
      <c r="H76" s="4"/>
      <c r="R76" s="270"/>
    </row>
    <row r="77" spans="1:18" customFormat="1" ht="12.95" customHeight="1" x14ac:dyDescent="0.2">
      <c r="A77" s="40">
        <v>65</v>
      </c>
      <c r="B77" s="419"/>
      <c r="C77" s="419"/>
      <c r="D77" s="419"/>
      <c r="E77" s="419"/>
      <c r="F77" s="51"/>
      <c r="G77" s="124"/>
      <c r="H77" s="4"/>
      <c r="R77" s="270"/>
    </row>
    <row r="78" spans="1:18" customFormat="1" ht="12.95" customHeight="1" x14ac:dyDescent="0.2">
      <c r="A78" s="40">
        <v>66</v>
      </c>
      <c r="B78" s="419"/>
      <c r="C78" s="419"/>
      <c r="D78" s="419"/>
      <c r="E78" s="419"/>
      <c r="F78" s="51"/>
      <c r="G78" s="124"/>
      <c r="H78" s="4"/>
      <c r="R78" s="270"/>
    </row>
    <row r="79" spans="1:18" customFormat="1" ht="12.95" customHeight="1" x14ac:dyDescent="0.2">
      <c r="A79" s="40">
        <v>67</v>
      </c>
      <c r="B79" s="419"/>
      <c r="C79" s="419"/>
      <c r="D79" s="419"/>
      <c r="E79" s="419"/>
      <c r="F79" s="51"/>
      <c r="G79" s="124"/>
      <c r="H79" s="4"/>
      <c r="R79" s="270"/>
    </row>
    <row r="80" spans="1:18" customFormat="1" ht="12.95" customHeight="1" x14ac:dyDescent="0.2">
      <c r="A80" s="40">
        <v>68</v>
      </c>
      <c r="B80" s="423" t="s">
        <v>121</v>
      </c>
      <c r="C80" s="423"/>
      <c r="D80" s="423"/>
      <c r="E80" s="423"/>
      <c r="F80" s="52">
        <f>SUM(F62:F79)</f>
        <v>0</v>
      </c>
      <c r="G80" s="39"/>
      <c r="R80" s="270"/>
    </row>
    <row r="81" spans="1:18" customFormat="1" ht="12.95" customHeight="1" x14ac:dyDescent="0.2">
      <c r="A81" s="53"/>
      <c r="B81" s="420"/>
      <c r="C81" s="420"/>
      <c r="D81" s="420"/>
      <c r="E81" s="420"/>
      <c r="F81" s="50"/>
      <c r="G81" s="39"/>
      <c r="H81" s="39"/>
      <c r="I81" s="39"/>
      <c r="J81" s="39"/>
      <c r="K81" s="39"/>
      <c r="L81" s="124"/>
      <c r="M81" s="124"/>
      <c r="N81" s="124"/>
      <c r="O81" s="124"/>
      <c r="P81" s="124"/>
      <c r="Q81" s="124"/>
      <c r="R81" s="124"/>
    </row>
    <row r="82" spans="1:18" customFormat="1" ht="12.95" customHeight="1" x14ac:dyDescent="0.2">
      <c r="A82" s="40"/>
      <c r="B82" s="421" t="s">
        <v>119</v>
      </c>
      <c r="C82" s="421"/>
      <c r="D82" s="421"/>
      <c r="E82" s="421"/>
      <c r="F82" s="50"/>
      <c r="G82" s="39"/>
      <c r="H82" s="39"/>
      <c r="R82" s="270"/>
    </row>
    <row r="83" spans="1:18" customFormat="1" ht="12.95" customHeight="1" x14ac:dyDescent="0.2">
      <c r="A83" s="40">
        <v>69</v>
      </c>
      <c r="B83" s="419"/>
      <c r="C83" s="419"/>
      <c r="D83" s="419"/>
      <c r="E83" s="419"/>
      <c r="F83" s="51"/>
      <c r="G83" s="124"/>
      <c r="H83" s="4"/>
      <c r="R83" s="270"/>
    </row>
    <row r="84" spans="1:18" customFormat="1" ht="12.95" customHeight="1" x14ac:dyDescent="0.2">
      <c r="A84" s="53">
        <v>70</v>
      </c>
      <c r="B84" s="419"/>
      <c r="C84" s="419"/>
      <c r="D84" s="419"/>
      <c r="E84" s="419"/>
      <c r="F84" s="51"/>
      <c r="G84" s="124"/>
      <c r="H84" s="4"/>
      <c r="R84" s="270"/>
    </row>
    <row r="85" spans="1:18" customFormat="1" ht="12.95" customHeight="1" x14ac:dyDescent="0.2">
      <c r="A85" s="53">
        <v>71</v>
      </c>
      <c r="B85" s="419"/>
      <c r="C85" s="419"/>
      <c r="D85" s="419"/>
      <c r="E85" s="419"/>
      <c r="F85" s="51"/>
      <c r="G85" s="124"/>
      <c r="H85" s="4"/>
      <c r="R85" s="270"/>
    </row>
    <row r="86" spans="1:18" customFormat="1" ht="12.95" customHeight="1" x14ac:dyDescent="0.2">
      <c r="A86" s="53">
        <v>72</v>
      </c>
      <c r="B86" s="419"/>
      <c r="C86" s="419"/>
      <c r="D86" s="419"/>
      <c r="E86" s="419"/>
      <c r="F86" s="51"/>
      <c r="G86" s="124"/>
      <c r="H86" s="4"/>
      <c r="R86" s="270"/>
    </row>
    <row r="87" spans="1:18" customFormat="1" ht="12.95" customHeight="1" x14ac:dyDescent="0.2">
      <c r="A87" s="53">
        <v>73</v>
      </c>
      <c r="B87" s="419"/>
      <c r="C87" s="419"/>
      <c r="D87" s="419"/>
      <c r="E87" s="419"/>
      <c r="F87" s="51"/>
      <c r="G87" s="124"/>
      <c r="H87" s="4"/>
      <c r="R87" s="270"/>
    </row>
    <row r="88" spans="1:18" customFormat="1" ht="12.95" customHeight="1" x14ac:dyDescent="0.2">
      <c r="A88" s="53">
        <v>74</v>
      </c>
      <c r="B88" s="419"/>
      <c r="C88" s="419"/>
      <c r="D88" s="419"/>
      <c r="E88" s="419"/>
      <c r="F88" s="51"/>
      <c r="G88" s="124"/>
      <c r="H88" s="4"/>
      <c r="R88" s="270"/>
    </row>
    <row r="89" spans="1:18" customFormat="1" ht="12.95" customHeight="1" x14ac:dyDescent="0.2">
      <c r="A89" s="53">
        <v>75</v>
      </c>
      <c r="B89" s="419"/>
      <c r="C89" s="419"/>
      <c r="D89" s="419"/>
      <c r="E89" s="419"/>
      <c r="F89" s="51"/>
      <c r="G89" s="124"/>
      <c r="H89" s="4"/>
      <c r="R89" s="270"/>
    </row>
    <row r="90" spans="1:18" customFormat="1" ht="12.95" customHeight="1" x14ac:dyDescent="0.2">
      <c r="A90" s="53">
        <v>76</v>
      </c>
      <c r="B90" s="419"/>
      <c r="C90" s="419"/>
      <c r="D90" s="419"/>
      <c r="E90" s="419"/>
      <c r="F90" s="51"/>
      <c r="G90" s="124"/>
      <c r="H90" s="4"/>
      <c r="R90" s="270"/>
    </row>
    <row r="91" spans="1:18" customFormat="1" ht="12.95" customHeight="1" x14ac:dyDescent="0.2">
      <c r="A91" s="53">
        <v>77</v>
      </c>
      <c r="B91" s="419"/>
      <c r="C91" s="419"/>
      <c r="D91" s="419"/>
      <c r="E91" s="419"/>
      <c r="F91" s="51"/>
      <c r="G91" s="124"/>
      <c r="H91" s="4"/>
      <c r="R91" s="270"/>
    </row>
    <row r="92" spans="1:18" customFormat="1" ht="12.95" customHeight="1" x14ac:dyDescent="0.2">
      <c r="A92" s="53">
        <v>78</v>
      </c>
      <c r="B92" s="419"/>
      <c r="C92" s="419"/>
      <c r="D92" s="419"/>
      <c r="E92" s="419"/>
      <c r="F92" s="51"/>
      <c r="G92" s="124"/>
      <c r="H92" s="4"/>
      <c r="R92" s="270"/>
    </row>
    <row r="93" spans="1:18" customFormat="1" ht="12.95" customHeight="1" x14ac:dyDescent="0.2">
      <c r="A93" s="53">
        <v>79</v>
      </c>
      <c r="B93" s="419"/>
      <c r="C93" s="419"/>
      <c r="D93" s="419"/>
      <c r="E93" s="419"/>
      <c r="F93" s="51"/>
      <c r="G93" s="124"/>
      <c r="H93" s="4"/>
      <c r="R93" s="270"/>
    </row>
    <row r="94" spans="1:18" customFormat="1" ht="12.95" customHeight="1" x14ac:dyDescent="0.2">
      <c r="A94" s="53">
        <v>80</v>
      </c>
      <c r="B94" s="419"/>
      <c r="C94" s="419"/>
      <c r="D94" s="419"/>
      <c r="E94" s="419"/>
      <c r="F94" s="51"/>
      <c r="G94" s="124"/>
      <c r="H94" s="4"/>
      <c r="R94" s="270"/>
    </row>
    <row r="95" spans="1:18" customFormat="1" ht="12.95" customHeight="1" x14ac:dyDescent="0.2">
      <c r="A95" s="53">
        <v>81</v>
      </c>
      <c r="B95" s="419"/>
      <c r="C95" s="419"/>
      <c r="D95" s="419"/>
      <c r="E95" s="419"/>
      <c r="F95" s="51"/>
      <c r="G95" s="124"/>
      <c r="H95" s="4"/>
      <c r="R95" s="270"/>
    </row>
    <row r="96" spans="1:18" customFormat="1" ht="12.95" customHeight="1" x14ac:dyDescent="0.2">
      <c r="A96" s="53">
        <v>82</v>
      </c>
      <c r="B96" s="419"/>
      <c r="C96" s="419"/>
      <c r="D96" s="419"/>
      <c r="E96" s="419"/>
      <c r="F96" s="51"/>
      <c r="G96" s="124"/>
      <c r="H96" s="4"/>
      <c r="R96" s="270"/>
    </row>
    <row r="97" spans="1:18" customFormat="1" ht="12.95" customHeight="1" x14ac:dyDescent="0.2">
      <c r="A97" s="53">
        <v>83</v>
      </c>
      <c r="B97" s="419"/>
      <c r="C97" s="419"/>
      <c r="D97" s="419"/>
      <c r="E97" s="419"/>
      <c r="F97" s="51"/>
      <c r="G97" s="124"/>
      <c r="H97" s="4"/>
      <c r="R97" s="270"/>
    </row>
    <row r="98" spans="1:18" customFormat="1" ht="12.95" customHeight="1" x14ac:dyDescent="0.2">
      <c r="A98" s="53">
        <v>84</v>
      </c>
      <c r="B98" s="419"/>
      <c r="C98" s="419"/>
      <c r="D98" s="419"/>
      <c r="E98" s="419"/>
      <c r="F98" s="51"/>
      <c r="G98" s="124"/>
      <c r="H98" s="4"/>
      <c r="R98" s="270"/>
    </row>
    <row r="99" spans="1:18" customFormat="1" ht="12.95" customHeight="1" x14ac:dyDescent="0.2">
      <c r="A99" s="53">
        <v>85</v>
      </c>
      <c r="B99" s="419"/>
      <c r="C99" s="419"/>
      <c r="D99" s="419"/>
      <c r="E99" s="419"/>
      <c r="F99" s="51"/>
      <c r="G99" s="124"/>
      <c r="H99" s="4"/>
      <c r="R99" s="270"/>
    </row>
    <row r="100" spans="1:18" customFormat="1" ht="12.95" customHeight="1" x14ac:dyDescent="0.2">
      <c r="A100" s="53">
        <v>86</v>
      </c>
      <c r="B100" s="419"/>
      <c r="C100" s="419"/>
      <c r="D100" s="419"/>
      <c r="E100" s="419"/>
      <c r="F100" s="51"/>
      <c r="G100" s="124"/>
      <c r="H100" s="4"/>
      <c r="R100" s="270"/>
    </row>
    <row r="101" spans="1:18" customFormat="1" ht="12.95" customHeight="1" x14ac:dyDescent="0.2">
      <c r="A101" s="53">
        <v>87</v>
      </c>
      <c r="B101" s="423" t="s">
        <v>122</v>
      </c>
      <c r="C101" s="423"/>
      <c r="D101" s="423"/>
      <c r="E101" s="423"/>
      <c r="F101" s="52">
        <f>SUM(F83:F100)</f>
        <v>0</v>
      </c>
      <c r="G101" s="39"/>
      <c r="R101" s="270"/>
    </row>
    <row r="102" spans="1:18" customFormat="1" ht="12.95" customHeight="1" x14ac:dyDescent="0.2">
      <c r="A102" s="53"/>
      <c r="B102" s="420"/>
      <c r="C102" s="420"/>
      <c r="D102" s="420"/>
      <c r="E102" s="420"/>
      <c r="F102" s="50"/>
      <c r="G102" s="39"/>
      <c r="H102" s="39"/>
      <c r="I102" s="39"/>
      <c r="J102" s="39"/>
      <c r="K102" s="39"/>
      <c r="L102" s="124"/>
      <c r="M102" s="124"/>
      <c r="N102" s="124"/>
      <c r="O102" s="124"/>
      <c r="P102" s="124"/>
      <c r="Q102" s="124"/>
      <c r="R102" s="124"/>
    </row>
    <row r="103" spans="1:18" customFormat="1" ht="12.95" customHeight="1" x14ac:dyDescent="0.2">
      <c r="A103" s="281"/>
      <c r="B103" s="421" t="s">
        <v>147</v>
      </c>
      <c r="C103" s="421"/>
      <c r="D103" s="421"/>
      <c r="E103" s="421"/>
      <c r="F103" s="50"/>
      <c r="G103" s="39"/>
      <c r="H103" s="39"/>
      <c r="R103" s="270"/>
    </row>
    <row r="104" spans="1:18" customFormat="1" ht="12.95" customHeight="1" x14ac:dyDescent="0.2">
      <c r="A104" s="53">
        <v>88</v>
      </c>
      <c r="B104" s="419"/>
      <c r="C104" s="419"/>
      <c r="D104" s="419"/>
      <c r="E104" s="419"/>
      <c r="F104" s="51"/>
      <c r="G104" s="124"/>
      <c r="H104" s="4"/>
      <c r="R104" s="270"/>
    </row>
    <row r="105" spans="1:18" customFormat="1" ht="12.95" customHeight="1" x14ac:dyDescent="0.2">
      <c r="A105" s="53">
        <v>89</v>
      </c>
      <c r="B105" s="419"/>
      <c r="C105" s="419"/>
      <c r="D105" s="419"/>
      <c r="E105" s="419"/>
      <c r="F105" s="51"/>
      <c r="G105" s="124"/>
      <c r="H105" s="4"/>
      <c r="R105" s="270"/>
    </row>
    <row r="106" spans="1:18" customFormat="1" ht="12.95" customHeight="1" x14ac:dyDescent="0.2">
      <c r="A106" s="53">
        <v>90</v>
      </c>
      <c r="B106" s="419"/>
      <c r="C106" s="419"/>
      <c r="D106" s="419"/>
      <c r="E106" s="419"/>
      <c r="F106" s="51"/>
      <c r="G106" s="124"/>
      <c r="H106" s="4"/>
      <c r="R106" s="270"/>
    </row>
    <row r="107" spans="1:18" customFormat="1" ht="12.95" customHeight="1" x14ac:dyDescent="0.2">
      <c r="A107" s="53">
        <v>91</v>
      </c>
      <c r="B107" s="419"/>
      <c r="C107" s="419"/>
      <c r="D107" s="419"/>
      <c r="E107" s="419"/>
      <c r="F107" s="51"/>
      <c r="G107" s="124"/>
      <c r="H107" s="4"/>
      <c r="R107" s="270"/>
    </row>
    <row r="108" spans="1:18" customFormat="1" ht="12.95" customHeight="1" x14ac:dyDescent="0.2">
      <c r="A108" s="53">
        <v>92</v>
      </c>
      <c r="B108" s="419"/>
      <c r="C108" s="419"/>
      <c r="D108" s="419"/>
      <c r="E108" s="419"/>
      <c r="F108" s="51"/>
      <c r="G108" s="124"/>
      <c r="H108" s="4"/>
      <c r="R108" s="270"/>
    </row>
    <row r="109" spans="1:18" customFormat="1" ht="12.95" customHeight="1" x14ac:dyDescent="0.2">
      <c r="A109" s="53">
        <v>93</v>
      </c>
      <c r="B109" s="423" t="s">
        <v>148</v>
      </c>
      <c r="C109" s="423"/>
      <c r="D109" s="423"/>
      <c r="E109" s="423"/>
      <c r="F109" s="52">
        <f>SUM(F104:F108)</f>
        <v>0</v>
      </c>
      <c r="G109" s="39"/>
      <c r="R109" s="270"/>
    </row>
    <row r="110" spans="1:18" customFormat="1" ht="12.95" customHeight="1" x14ac:dyDescent="0.2">
      <c r="A110" s="53"/>
      <c r="B110" s="420"/>
      <c r="C110" s="420"/>
      <c r="D110" s="420"/>
      <c r="E110" s="420"/>
      <c r="F110" s="50"/>
      <c r="G110" s="39"/>
      <c r="H110" s="39"/>
      <c r="I110" s="39"/>
      <c r="J110" s="39"/>
      <c r="K110" s="39"/>
      <c r="L110" s="124"/>
      <c r="M110" s="124"/>
      <c r="N110" s="124"/>
      <c r="O110" s="124"/>
      <c r="P110" s="124"/>
      <c r="Q110" s="124"/>
      <c r="R110" s="124"/>
    </row>
    <row r="111" spans="1:18" customFormat="1" ht="12.95" customHeight="1" x14ac:dyDescent="0.2">
      <c r="A111" s="281"/>
      <c r="B111" s="421" t="s">
        <v>191</v>
      </c>
      <c r="C111" s="421"/>
      <c r="D111" s="421"/>
      <c r="E111" s="421"/>
      <c r="F111" s="50"/>
      <c r="G111" s="39"/>
      <c r="H111" s="39"/>
      <c r="R111" s="270"/>
    </row>
    <row r="112" spans="1:18" customFormat="1" ht="12.95" customHeight="1" x14ac:dyDescent="0.2">
      <c r="A112" s="53">
        <v>94</v>
      </c>
      <c r="B112" s="419"/>
      <c r="C112" s="419"/>
      <c r="D112" s="419"/>
      <c r="E112" s="419"/>
      <c r="F112" s="51"/>
      <c r="G112" s="124"/>
      <c r="H112" s="4"/>
      <c r="R112" s="270"/>
    </row>
    <row r="113" spans="1:18" customFormat="1" ht="12.95" customHeight="1" x14ac:dyDescent="0.2">
      <c r="A113" s="53">
        <v>95</v>
      </c>
      <c r="B113" s="419"/>
      <c r="C113" s="419"/>
      <c r="D113" s="419"/>
      <c r="E113" s="419"/>
      <c r="F113" s="51"/>
      <c r="G113" s="124"/>
      <c r="H113" s="4"/>
      <c r="R113" s="270"/>
    </row>
    <row r="114" spans="1:18" customFormat="1" ht="12.95" customHeight="1" x14ac:dyDescent="0.2">
      <c r="A114" s="53">
        <v>96</v>
      </c>
      <c r="B114" s="419"/>
      <c r="C114" s="419"/>
      <c r="D114" s="419"/>
      <c r="E114" s="419"/>
      <c r="F114" s="51"/>
      <c r="G114" s="124"/>
      <c r="H114" s="4"/>
      <c r="R114" s="270"/>
    </row>
    <row r="115" spans="1:18" customFormat="1" ht="12.95" customHeight="1" x14ac:dyDescent="0.2">
      <c r="A115" s="53">
        <v>97</v>
      </c>
      <c r="B115" s="419"/>
      <c r="C115" s="419"/>
      <c r="D115" s="419"/>
      <c r="E115" s="419"/>
      <c r="F115" s="51"/>
      <c r="G115" s="124"/>
      <c r="H115" s="4"/>
      <c r="R115" s="270"/>
    </row>
    <row r="116" spans="1:18" customFormat="1" ht="12.95" customHeight="1" x14ac:dyDescent="0.2">
      <c r="A116" s="53">
        <v>98</v>
      </c>
      <c r="B116" s="419"/>
      <c r="C116" s="419"/>
      <c r="D116" s="419"/>
      <c r="E116" s="419"/>
      <c r="F116" s="51"/>
      <c r="G116" s="124"/>
      <c r="H116" s="4"/>
      <c r="R116" s="270"/>
    </row>
    <row r="117" spans="1:18" customFormat="1" ht="12.95" customHeight="1" x14ac:dyDescent="0.2">
      <c r="A117" s="53">
        <v>99</v>
      </c>
      <c r="B117" s="419"/>
      <c r="C117" s="419"/>
      <c r="D117" s="419"/>
      <c r="E117" s="419"/>
      <c r="F117" s="51"/>
      <c r="G117" s="124"/>
      <c r="H117" s="4"/>
      <c r="R117" s="270"/>
    </row>
    <row r="118" spans="1:18" customFormat="1" ht="12.95" customHeight="1" x14ac:dyDescent="0.2">
      <c r="A118" s="53"/>
      <c r="B118" s="423" t="s">
        <v>192</v>
      </c>
      <c r="C118" s="423"/>
      <c r="D118" s="423"/>
      <c r="E118" s="423"/>
      <c r="F118" s="52">
        <f>SUM(F112:F117)</f>
        <v>0</v>
      </c>
      <c r="G118" s="39"/>
      <c r="R118" s="270"/>
    </row>
    <row r="131" spans="9:10" x14ac:dyDescent="0.2">
      <c r="I131"/>
      <c r="J131"/>
    </row>
    <row r="132" spans="9:10" x14ac:dyDescent="0.2">
      <c r="I132"/>
      <c r="J132"/>
    </row>
    <row r="133" spans="9:10" x14ac:dyDescent="0.2">
      <c r="I133"/>
      <c r="J133"/>
    </row>
    <row r="134" spans="9:10" x14ac:dyDescent="0.2">
      <c r="I134"/>
      <c r="J134"/>
    </row>
    <row r="135" spans="9:10" x14ac:dyDescent="0.2">
      <c r="I135"/>
      <c r="J135"/>
    </row>
  </sheetData>
  <sheetProtection algorithmName="SHA-512" hashValue="d7uJFzQcw5bzf/qPMPZhpwgBUuKN6YbNcwIPtE48APXOp8D5szABLsXgawteNSv5Rj9QPaWbmXzMNbwe/F7sTg==" saltValue="y1XcKysrvk3Buv+r8E97Vg==" spinCount="100000" sheet="1" objects="1" scenarios="1" autoFilter="0"/>
  <mergeCells count="118">
    <mergeCell ref="B82:E82"/>
    <mergeCell ref="B101:E101"/>
    <mergeCell ref="B74:E74"/>
    <mergeCell ref="B76:E76"/>
    <mergeCell ref="B4:C4"/>
    <mergeCell ref="B118:E118"/>
    <mergeCell ref="B81:E81"/>
    <mergeCell ref="B102:E102"/>
    <mergeCell ref="B110:E110"/>
    <mergeCell ref="B106:E106"/>
    <mergeCell ref="B107:E107"/>
    <mergeCell ref="B108:E108"/>
    <mergeCell ref="B109:E109"/>
    <mergeCell ref="B111:E111"/>
    <mergeCell ref="B112:E112"/>
    <mergeCell ref="B113:E113"/>
    <mergeCell ref="B114:E114"/>
    <mergeCell ref="B115:E115"/>
    <mergeCell ref="B116:E116"/>
    <mergeCell ref="B117:E117"/>
    <mergeCell ref="B95:E95"/>
    <mergeCell ref="B96:E96"/>
    <mergeCell ref="B97:E97"/>
    <mergeCell ref="B98:E98"/>
    <mergeCell ref="B99:E99"/>
    <mergeCell ref="B100:E100"/>
    <mergeCell ref="B11:C11"/>
    <mergeCell ref="B12:C12"/>
    <mergeCell ref="B103:E103"/>
    <mergeCell ref="B61:F61"/>
    <mergeCell ref="B80:E80"/>
    <mergeCell ref="B83:E83"/>
    <mergeCell ref="B84:E84"/>
    <mergeCell ref="B85:E85"/>
    <mergeCell ref="B86:E86"/>
    <mergeCell ref="B87:E87"/>
    <mergeCell ref="B88:E88"/>
    <mergeCell ref="B89:E89"/>
    <mergeCell ref="B62:E62"/>
    <mergeCell ref="B63:E63"/>
    <mergeCell ref="B64:E64"/>
    <mergeCell ref="B65:E65"/>
    <mergeCell ref="B66:E66"/>
    <mergeCell ref="B67:E67"/>
    <mergeCell ref="B68:E68"/>
    <mergeCell ref="B69:E69"/>
    <mergeCell ref="B70:E70"/>
    <mergeCell ref="B71:E71"/>
    <mergeCell ref="B10:C10"/>
    <mergeCell ref="B72:E72"/>
    <mergeCell ref="B73:E73"/>
    <mergeCell ref="B41:C41"/>
    <mergeCell ref="B51:C51"/>
    <mergeCell ref="B35:C35"/>
    <mergeCell ref="B36:C36"/>
    <mergeCell ref="B16:C16"/>
    <mergeCell ref="B17:C17"/>
    <mergeCell ref="B29:C29"/>
    <mergeCell ref="B38:C38"/>
    <mergeCell ref="B43:C43"/>
    <mergeCell ref="B49:C49"/>
    <mergeCell ref="B44:C44"/>
    <mergeCell ref="B32:C32"/>
    <mergeCell ref="B37:C37"/>
    <mergeCell ref="B31:C31"/>
    <mergeCell ref="B20:C20"/>
    <mergeCell ref="B21:C21"/>
    <mergeCell ref="B19:C19"/>
    <mergeCell ref="B18:C18"/>
    <mergeCell ref="B60:E60"/>
    <mergeCell ref="B75:E75"/>
    <mergeCell ref="B77:E77"/>
    <mergeCell ref="B78:E78"/>
    <mergeCell ref="B23:C23"/>
    <mergeCell ref="B25:C25"/>
    <mergeCell ref="B42:C42"/>
    <mergeCell ref="B22:C22"/>
    <mergeCell ref="B5:C5"/>
    <mergeCell ref="B6:C6"/>
    <mergeCell ref="B8:C8"/>
    <mergeCell ref="B7:C7"/>
    <mergeCell ref="B14:C14"/>
    <mergeCell ref="B15:C15"/>
    <mergeCell ref="B40:C40"/>
    <mergeCell ref="B30:C30"/>
    <mergeCell ref="B13:C13"/>
    <mergeCell ref="B24:C24"/>
    <mergeCell ref="B26:C26"/>
    <mergeCell ref="B27:C27"/>
    <mergeCell ref="B28:C28"/>
    <mergeCell ref="B33:C33"/>
    <mergeCell ref="B34:C34"/>
    <mergeCell ref="B39:C39"/>
    <mergeCell ref="B9:C9"/>
    <mergeCell ref="A1:P1"/>
    <mergeCell ref="A2:D2"/>
    <mergeCell ref="E2:F2"/>
    <mergeCell ref="B3:C3"/>
    <mergeCell ref="B79:E79"/>
    <mergeCell ref="B104:E104"/>
    <mergeCell ref="B105:E105"/>
    <mergeCell ref="B90:E90"/>
    <mergeCell ref="B91:E91"/>
    <mergeCell ref="B92:E92"/>
    <mergeCell ref="B93:E93"/>
    <mergeCell ref="B94:E94"/>
    <mergeCell ref="B45:C45"/>
    <mergeCell ref="B57:C57"/>
    <mergeCell ref="B55:C55"/>
    <mergeCell ref="B52:C52"/>
    <mergeCell ref="B53:C53"/>
    <mergeCell ref="B54:C54"/>
    <mergeCell ref="B50:C50"/>
    <mergeCell ref="B58:C58"/>
    <mergeCell ref="B56:C56"/>
    <mergeCell ref="B46:C46"/>
    <mergeCell ref="B47:C47"/>
    <mergeCell ref="B48:C48"/>
  </mergeCells>
  <phoneticPr fontId="0" type="noConversion"/>
  <conditionalFormatting sqref="D52">
    <cfRule type="cellIs" dxfId="16" priority="18" stopIfTrue="1" operator="greaterThan">
      <formula>0.1</formula>
    </cfRule>
  </conditionalFormatting>
  <conditionalFormatting sqref="D55">
    <cfRule type="cellIs" dxfId="15" priority="17" stopIfTrue="1" operator="greaterThan">
      <formula>0.15</formula>
    </cfRule>
  </conditionalFormatting>
  <conditionalFormatting sqref="O6:O58">
    <cfRule type="expression" dxfId="14" priority="7" stopIfTrue="1">
      <formula>OR(O6&gt;0.1,O6&lt;-0.1)</formula>
    </cfRule>
  </conditionalFormatting>
  <conditionalFormatting sqref="F6:F20">
    <cfRule type="expression" dxfId="13" priority="5">
      <formula>E6&gt;0</formula>
    </cfRule>
  </conditionalFormatting>
  <conditionalFormatting sqref="F23:F26">
    <cfRule type="expression" dxfId="12" priority="4">
      <formula>E23&gt;0</formula>
    </cfRule>
  </conditionalFormatting>
  <conditionalFormatting sqref="F29:F40">
    <cfRule type="expression" dxfId="11" priority="3">
      <formula>E29&gt;0</formula>
    </cfRule>
  </conditionalFormatting>
  <conditionalFormatting sqref="F43:F49">
    <cfRule type="expression" dxfId="10" priority="2">
      <formula>E43&gt;0</formula>
    </cfRule>
  </conditionalFormatting>
  <conditionalFormatting sqref="F52:F56">
    <cfRule type="expression" dxfId="9" priority="1">
      <formula>E52&gt;0</formula>
    </cfRule>
  </conditionalFormatting>
  <dataValidations xWindow="1603" yWindow="611" count="76">
    <dataValidation type="textLength" operator="lessThan" showInputMessage="1" showErrorMessage="1" errorTitle="Read-Only Cell." error="This is not a form field. Please press Tab to continue." promptTitle="Acct. 6390 Misc. Admin. Exp." prompt="Itemized expense detail must be entered beginning in Line #50 below.  The amount for this account is auto-populated from below." sqref="E20" xr:uid="{00000000-0002-0000-0200-000003000000}">
      <formula1>0</formula1>
    </dataValidation>
    <dataValidation allowBlank="1" showInputMessage="1" showErrorMessage="1" promptTitle="6990 Other Supportive Serv Costs" prompt="Itemized expense detail must be entered beginning in Line #94 below.  The amount for this account is auto-populated from below." sqref="E56:F56" xr:uid="{00000000-0002-0000-0200-000004000000}"/>
    <dataValidation allowBlank="1" showInputMessage="1" showErrorMessage="1" promptTitle="Acct 6790 Misc Tax,Lic,Perm,Ins" prompt="Itemized expense detail must be entered beginning in Line #88 below.  The amount for this account is auto-populated from below." sqref="E49:F49" xr:uid="{00000000-0002-0000-0200-000005000000}"/>
    <dataValidation allowBlank="1" showInputMessage="1" showErrorMessage="1" promptTitle="Acct. 6590 Misc. Op &amp; Maint Exp" prompt="Itemized expense detail must be entered beginning in Line #69 below.  The amount for this account is auto-populated from below." sqref="E40:F40" xr:uid="{00000000-0002-0000-0200-000006000000}"/>
    <dataValidation allowBlank="1" showInputMessage="1" promptTitle="Required field." prompt="Enter the appropriate $ amount correspondng to the Account Code noted in the column to the left. To access additional instructions regarding the Account Code, tab one additional field to the left, to hear the account name and pop-up instructions. " sqref="E52:F55 E23:F26 E29:F39 E43:F48 F7:F19" xr:uid="{08AA8B73-92E2-490B-B16F-B172D8927452}"/>
    <dataValidation allowBlank="1" showInputMessage="1" promptTitle="Required field." prompt="Enter the appropriate dollar amount correspondng to the Account Code noted in the field 5 colums to the left. To access additional instructions regarding the Account Code, tab 1 additional field to the left, for the account name and pop-up instructions. " sqref="F52:F56 F23:F26 F29:F40 F43:F49 F7:F20" xr:uid="{B3B82EC1-0186-42E4-878B-D8ED4A46EB93}"/>
    <dataValidation type="textLength" operator="lessThan" showInputMessage="1" showErrorMessage="1" errorTitle="Read-Only Cell." error="This is not a form field. Please press Tab to continue." sqref="E57:F58 E50:F50 E41:F41 E21:F21 E27:F27" xr:uid="{46751380-0EA8-4C0E-8BA0-65049676D7A5}">
      <formula1>0</formula1>
    </dataValidation>
    <dataValidation errorStyle="warning" allowBlank="1" showInputMessage="1" showErrorMessage="1" sqref="F3:K3" xr:uid="{97F85814-15BB-442A-8844-2D5DC0B8483C}"/>
    <dataValidation allowBlank="1" showInputMessage="1" showErrorMessage="1" promptTitle="Acct. 6790 Misc Tax Lic., Permit" prompt="Provide itemized amount here and description at left._x000a_Total for this account will flow to Line #41 above." sqref="F104:F108" xr:uid="{D3D57A63-ADBB-4976-8EED-5457B8D0137A}"/>
    <dataValidation allowBlank="1" showInputMessage="1" showErrorMessage="1" promptTitle="Acct. 6590 Misc. Op. &amp; Maint Exp" prompt="Provide itemized amount here and description at left._x000a_Total for this account will flow to Line #33 above." sqref="F83:F100" xr:uid="{D2F99650-BF4D-45BB-9620-F02AB5598F2A}"/>
    <dataValidation allowBlank="1" showInputMessage="1" showErrorMessage="1" promptTitle="Acct. 6990 Other Sup Service Exp" prompt="Provide itemized amount here and description at left._x000a_Total for this account will flow to Line #47 above." sqref="F112:F117" xr:uid="{BA549E94-7FB8-448A-A483-ABD5119DD430}"/>
    <dataValidation allowBlank="1" showInputMessage="1" showErrorMessage="1" promptTitle="Acct. 6390 Misc. Admin. Exp." prompt="Provide itemized amount here and description at left._x000a_Total for this account will flow to Line #15 above." sqref="F62:F79" xr:uid="{9A15A9CC-3447-4C57-8C8B-5564971F101E}"/>
    <dataValidation allowBlank="1" showInputMessage="1" showErrorMessage="1" promptTitle="Acct. 6390 Misc. Admin. Exp." prompt="Provide expense description here; enter itemized amount at right. Expense descriptions should be intelligible, do not describe using &quot;Miscellaneous&quot; or &quot;Other&quot;._x000a_Total for this account will flow to Line #15 above." sqref="D62:E79" xr:uid="{1D21B4CD-81A8-4BD8-A84B-F290109E79C8}"/>
    <dataValidation allowBlank="1" showInputMessage="1" showErrorMessage="1" promptTitle="Acct. 6590 Misc. Op. &amp; Maint Exp" prompt="Provide expense description here; enter itemized amount at right. Expense descriptions should be intelligible, do not describe using &quot;Miscellaneous&quot; or &quot;Other&quot;._x000a_Total for this account will flow to Line #33 above." sqref="D83:E100" xr:uid="{7805954B-62B0-4719-A26E-4FC0D9C0197F}"/>
    <dataValidation allowBlank="1" showInputMessage="1" showErrorMessage="1" promptTitle="Acct. 6790 Misc Tax Lic., Permit" prompt="Provide expense description here; enter itemized amount at right. Expense descriptions should be intelligible, do not describe using &quot;Miscellaneous&quot; or &quot;Other&quot;._x000a_Total for this account will flow to Line #41 above." sqref="D104:E108" xr:uid="{A854AFFB-5266-4872-AE49-5CE9EB1241F1}"/>
    <dataValidation allowBlank="1" showInputMessage="1" showErrorMessage="1" promptTitle="Acct. 6990 Other Sup Service Exp" prompt="Provide expense description here; enter itemized amount at right. Expense descriptions should be intelligible, do not describe using &quot;Miscellaneous&quot; or &quot;Other&quot;._x000a_Total for this account will flow to Line #47 above." sqref="D112:E117" xr:uid="{4C0FCC20-274E-44B4-B204-698722944F8A}"/>
    <dataValidation allowBlank="1" showInputMessage="1" showErrorMessage="1" promptTitle="Comments or Variance Explanation" prompt="Enter comments regarding dollar amounts or budget variances corresponding to this account as described in column 2.  Substantial year over year increases or decreases must be explained." sqref="P43:P50 P23:P27 P29:P41 P6:P20 P52:P58" xr:uid="{89DDF9A7-52C9-4D87-BBC7-11336C9298F8}"/>
    <dataValidation allowBlank="1" showInputMessage="1" showErrorMessage="1" promptTitle="Total Budget" prompt="Enter the appropriate proposed total proposed budget dollar amount including commercial correspondng to this account as described in column 2. HCD and CalHFA will enter approved amount upon review and approval." sqref="E6:E19" xr:uid="{7146EF3D-9928-46DC-8ABD-351AC0896BC9}"/>
    <dataValidation allowBlank="1" showInputMessage="1" showErrorMessage="1" promptTitle="Commercial Budget" prompt="Enter the appropriate proposed commercial dollar amount correspondng to this account as described in column 2. HCD and CalHFA will enter approved amount upon review and approval." sqref="F6" xr:uid="{89E56150-8D1A-416E-8100-FC3B16D8508B}"/>
    <dataValidation allowBlank="1" showInputMessage="1" showErrorMessage="1" promptTitle="CalHFA COSR Assisted Units" prompt="Autopopulates - total budget less commercial times COSR proration %.  Explain if you modify the CalHFA COSR Assisted Units dollar amount correspondng to this account as described in column 2. CalHFA will enter approved amount upon review and approval." sqref="I6:I20 I23:I26 I29:I40 I43:I49 I52:I56" xr:uid="{B42B0A46-9C43-48D1-B296-97C06E1E6E57}"/>
    <dataValidation allowBlank="1" showInputMessage="1" showErrorMessage="1" promptTitle="HCD Assisted Units Budget" prompt="Autopopulates - total budget less commercial times HCD proration %.  Explain to the right if you modify the HCD Assisted Units dollar amount correspondng to this account as described in column 2. HCD will enter approved amount upon review and approval." sqref="G6:G20 G23:G26 G29:G40 G43:G49 G52:G56" xr:uid="{1D439459-FAF8-4408-B8DF-192F3CB4E755}"/>
    <dataValidation allowBlank="1" showInputMessage="1" showErrorMessage="1" promptTitle="CalHFA Other Programs" prompt="Enter the appropriate proposed CalHFA Other Programs dollar amount correspondng to this account as described in column 2. CalHFA will enter approved amount upon review and approval." sqref="K6 K9:K20 K23:K26 K29:K40 K43:K49 K52:K56" xr:uid="{A35055E5-71E2-42EE-9A2F-9F4CDC3D0EC9}"/>
    <dataValidation allowBlank="1" showInputMessage="1" promptTitle="Current Year 8 Month Actuals" prompt="Enter the appropriate Current Year Eight Month Actual dollar amount correspondng to this account as described in column 2." sqref="L6:L20 L23:L26 L29:L40 L43:L49 L52:L56" xr:uid="{189F6AB6-09CA-4F70-9E41-8C50E0A8FDD2}"/>
    <dataValidation allowBlank="1" showInputMessage="1" showErrorMessage="1" promptTitle="Comments or Variance Explanation" prompt="HCD and CalHFA use only. Enter comments regarding dollar amounts or budget variances corresponding to this account as described in column 2.  Substantial year over year increases or decreases must be explained." sqref="Q6:Q20 Q23:Q27 Q29:Q41 Q43:Q50 Q52:Q58" xr:uid="{3682B3E0-6EA9-4AF3-80E4-9767C1D50B12}"/>
    <dataValidation allowBlank="1" showInputMessage="1" showErrorMessage="1" promptTitle="Account Code 6203" prompt="Account Code 6203 Administrative Expenses Conventions and Meetings Expense" sqref="D6" xr:uid="{67349E96-8B5A-460F-9BCC-0E9075E3DA6E}"/>
    <dataValidation allowBlank="1" showInputMessage="1" showErrorMessage="1" promptTitle="Account Code 6204" prompt="Account Code 6204 Administrative Expenses Management Consultants Expense." sqref="D7" xr:uid="{326C462C-9AFA-48D1-9092-F94983ED26CD}"/>
    <dataValidation allowBlank="1" showInputMessage="1" showErrorMessage="1" promptTitle="Account Code 6210" prompt="Account Code 6210 Administrative Expenses Advertising and Marketing Expense" sqref="D8" xr:uid="{2292CA23-B72D-4B63-8831-9715F6A1FFF1}"/>
    <dataValidation allowBlank="1" showInputMessage="1" showErrorMessage="1" promptTitle="Account Code 6250" prompt="Account Code 6250 Administrative Expenses Other Renting Expenses" sqref="D9" xr:uid="{95CA80E6-04B4-4E19-B481-67CABDD373B7}"/>
    <dataValidation allowBlank="1" showInputMessage="1" showErrorMessage="1" promptTitle="Account Code 6310" prompt="Account Code 6310 Administrative Expenses Office Salaries Expense" sqref="D10" xr:uid="{AD8D2E5A-44BD-414C-9E21-332BED9100E7}"/>
    <dataValidation allowBlank="1" showInputMessage="1" showErrorMessage="1" promptTitle="Account Code 6311" prompt="Account Code 6311 Administrative Expenses Office Expenses." sqref="D11" xr:uid="{8C537E80-51D5-426C-982D-4298DE228118}"/>
    <dataValidation allowBlank="1" showInputMessage="1" showErrorMessage="1" promptTitle="Account Code 6312" prompt="Account Code 6312 Administrative Expenses Office or Model Apartment Rent Expenses." sqref="D12" xr:uid="{F2DDF479-3777-4810-A627-67400E4D6391}"/>
    <dataValidation allowBlank="1" showInputMessage="1" showErrorMessage="1" promptTitle="Account Code 6320" prompt="Account Code 6320 Administrative Expenses Management Fee Expense (do not include Genral Partner Management Fee)." sqref="D13" xr:uid="{9E25124F-D392-4934-A910-C8C6C9C07221}"/>
    <dataValidation allowBlank="1" showInputMessage="1" showErrorMessage="1" promptTitle="Account Code 6330" prompt="Account Code 6330 Administrative Expenses Manager or Superintendent Salaries Expense." sqref="D14" xr:uid="{62904ABE-167B-4B2F-8AB7-F2DC8D91D73E}"/>
    <dataValidation allowBlank="1" showInputMessage="1" showErrorMessage="1" promptTitle="Account Code 6331" prompt="Account Code 6331 Administrative Expenses Administrative Rent Free Unit Expense." sqref="D15" xr:uid="{417DF560-1B3E-401D-8DEB-0804ABF38FC9}"/>
    <dataValidation allowBlank="1" showInputMessage="1" showErrorMessage="1" promptTitle="Account Code 6340" prompt="Account Code 6340 Administrative Expenses Legal Expense - Project Expense." sqref="D16" xr:uid="{D2A7742A-33CD-4F8B-8A9E-1C0425F40C59}"/>
    <dataValidation allowBlank="1" showInputMessage="1" showErrorMessage="1" promptTitle="Account Code 6350" prompt="Account Code 6350 Administrative Expenses Audit Expense." sqref="D17" xr:uid="{54EC6988-6414-4FDA-8133-9528E6A1662E}"/>
    <dataValidation allowBlank="1" showInputMessage="1" showErrorMessage="1" promptTitle="Account Code 6351" prompt="Account Code 6351 Administrative Expenses Bookkeeping Fees/ Accounting Services Expense." sqref="D18" xr:uid="{DF379BDC-4025-4DFA-86D0-32424734B102}"/>
    <dataValidation allowBlank="1" showInputMessage="1" showErrorMessage="1" promptTitle="Account Code 6370" prompt="Account Code 6370 Administrative Expenses Bad Debts Expense" sqref="D19" xr:uid="{424ED5A1-5F57-4653-98C2-19E0E4E1883B}"/>
    <dataValidation allowBlank="1" showInputMessage="1" showErrorMessage="1" promptTitle="Account Code 6390" prompt="Account Code 6390 Miscellaneous Administrative Expenses." sqref="D20" xr:uid="{6273D49A-414F-4CA4-A134-217BC3AA68E9}"/>
    <dataValidation allowBlank="1" showInputMessage="1" showErrorMessage="1" promptTitle="Account Code 6450" prompt="Account Code 6450 Utilities Electricity Expense." sqref="D23" xr:uid="{EFBE8BE1-203E-4904-8470-A5594ED85BBC}"/>
    <dataValidation allowBlank="1" showInputMessage="1" showErrorMessage="1" promptTitle="Account Code 6451" prompt="Account Code 6451 Utilities Water Expense." sqref="D24" xr:uid="{C1010D14-122D-42C1-8D38-A65EDCCFDD6C}"/>
    <dataValidation allowBlank="1" showInputMessage="1" showErrorMessage="1" promptTitle="Account Code 6452" prompt="Account Code 6452 Utilities Gas Expens." sqref="D25" xr:uid="{ECD9889C-A5BB-42DF-9E77-69F8568CC18D}"/>
    <dataValidation allowBlank="1" showInputMessage="1" showErrorMessage="1" promptTitle="Account Code 6453" prompt="Account Code 6453 Utilities Sewer Expense." sqref="D26" xr:uid="{7742A2A5-5EE2-40D0-9016-407A8C72614E}"/>
    <dataValidation allowBlank="1" showInputMessage="1" showErrorMessage="1" promptTitle="Account Code 6510" prompt="Account Code 6510 Operating and Maintenance Payroll Expense." sqref="D29" xr:uid="{B35D8915-4527-462E-AB12-44C7689B1003}"/>
    <dataValidation allowBlank="1" showInputMessage="1" showErrorMessage="1" promptTitle="Account Code 6515" prompt="Account Code 6515 Operating and Maintenance Supplies Expense" sqref="D30" xr:uid="{4D96D336-C3F4-431C-BA6D-7B70DA96CEFA}"/>
    <dataValidation allowBlank="1" showInputMessage="1" showErrorMessage="1" promptTitle="Account Code 6520" prompt="Account Code 6520 Operating and Maintenance Contracts Expense" sqref="D31" xr:uid="{5604B4D7-1783-4F15-A2D3-638AD593064D}"/>
    <dataValidation allowBlank="1" showInputMessage="1" showErrorMessage="1" promptTitle="Account Code 6521" prompt="Account Code 6521 Operating and Maintenance Rent Free Unit Expense." sqref="D32" xr:uid="{B6B77F9B-721D-4525-B806-AE81975113B8}"/>
    <dataValidation allowBlank="1" showInputMessage="1" showErrorMessage="1" promptTitle="Account Code 6525" prompt="Account Code 6525 Operating and Maintenance Garbage and Trash Removal Expense." sqref="D33" xr:uid="{61E44CD0-6FEB-4A95-9A8A-E6B80A49270D}"/>
    <dataValidation allowBlank="1" showInputMessage="1" showErrorMessage="1" promptTitle="Account Code 6530" prompt="Account Code 6530 Operating and Maintenance Security Payroll/Contracts Expense." sqref="D34" xr:uid="{89CD26F2-6E39-4DAA-AB82-5B054493874F}"/>
    <dataValidation allowBlank="1" showInputMessage="1" showErrorMessage="1" promptTitle="Account Code 6531" prompt="Account Code 6531 Operating and Maintenance Security Rent Free Unit Expense" sqref="D35" xr:uid="{9AE4F407-8C71-43FC-A77D-7E61D2CA3E35}"/>
    <dataValidation allowBlank="1" showInputMessage="1" showErrorMessage="1" promptTitle="Account Code 6546" prompt="Account Code 6546 Operating and Maintenance Heating/Cooling Repairs and Maintenance Expense" sqref="D36" xr:uid="{B6CD49CF-BD25-42C8-9A7F-9ADF92DD15EA}"/>
    <dataValidation allowBlank="1" showInputMessage="1" showErrorMessage="1" promptTitle="Account Code 6548" prompt="Account Code 6548 Operating and Maintenance Snow Removal Expense" sqref="D37" xr:uid="{354389CC-9C52-49CE-A902-9F98107A84C3}"/>
    <dataValidation allowBlank="1" showInputMessage="1" showErrorMessage="1" promptTitle="Account Code 6570" prompt="Account Code 6570 Operating and Maintenance Vehicle and Maintenance Equipment Operation and Repairs Expense" sqref="D38" xr:uid="{DBCDC0A2-11ED-47DE-B6CC-4DB6FA477E33}"/>
    <dataValidation allowBlank="1" showInputMessage="1" showErrorMessage="1" promptTitle="Account Code 6580" prompt="Account Code 6580 Operating and Maintenance Lease Expense." sqref="D39" xr:uid="{68F1E449-B7EE-4AE3-9839-3DC2703AABB8}"/>
    <dataValidation allowBlank="1" showInputMessage="1" showErrorMessage="1" promptTitle="Account Code 6590" prompt="Account Code 6590 Miscellaneous Operating and Maintenance Expense." sqref="D40" xr:uid="{BB5DB1B4-5EA4-46B7-8A3C-4ABE2DB168FB}"/>
    <dataValidation allowBlank="1" showInputMessage="1" showErrorMessage="1" promptTitle="Account Code 6263T" prompt="Account Code 6263T Total Administrative Expenses." sqref="D21" xr:uid="{9464B0E9-E52E-44DE-ADAD-2F19F002EDA7}"/>
    <dataValidation allowBlank="1" showInputMessage="1" showErrorMessage="1" promptTitle="Account Code 6400T" prompt="Account Code 6400T Total Utilities Expenses." sqref="D27" xr:uid="{774E4781-0750-4D28-9586-582021FDF78E}"/>
    <dataValidation allowBlank="1" showInputMessage="1" showErrorMessage="1" promptTitle="Account Code 6500T" prompt="Account Code 6500T Total Operating and Maintenance Expenses." sqref="D41" xr:uid="{B0775975-F497-48C2-9126-2AA31637401F}"/>
    <dataValidation allowBlank="1" showInputMessage="1" showErrorMessage="1" promptTitle="Account Code 6700T" prompt="Account Code 6700T Total Taxes and Insurance Expenses." sqref="D50" xr:uid="{8CC25AE9-6450-4162-A189-986481E2B761}"/>
    <dataValidation allowBlank="1" showInputMessage="1" showErrorMessage="1" promptTitle="Account Code 6900T" prompt="Account Code 6900T Total Supportive Services Costs." sqref="D57" xr:uid="{F5A1F6A7-888F-4F76-8B1E-4FDBD653034B}"/>
    <dataValidation allowBlank="1" showInputMessage="1" showErrorMessage="1" promptTitle="Account Code 6710" prompt="Account Code 6710 Real Estate Taxes Expense." sqref="D43" xr:uid="{B0035708-7D3D-4689-AC6A-829DAE9A9A7A}"/>
    <dataValidation allowBlank="1" showInputMessage="1" showErrorMessage="1" promptTitle="Account Code 6711" prompt="Account Code 6711 Payroll Taxes (Project Share) Expense." sqref="D44" xr:uid="{BF5737D6-41B0-4240-8749-C910A2194CB7}"/>
    <dataValidation allowBlank="1" showInputMessage="1" showErrorMessage="1" promptTitle="Account Code 6720" prompt="Account Code 6720 Property and Liability Insurance (Hazard) Expense." sqref="D45" xr:uid="{FF781CCD-BD4D-4AFB-839C-BE1AFE793DDA}"/>
    <dataValidation allowBlank="1" showInputMessage="1" showErrorMessage="1" promptTitle="Account Code 6721" prompt="Account Code 6721 Fidelity Bond Insurance Expense." sqref="D46" xr:uid="{00EF27D6-903D-4994-A3BC-638375D6A882}"/>
    <dataValidation allowBlank="1" showInputMessage="1" showErrorMessage="1" promptTitle="Account Code 6722" prompt="Account Code 6722 Worker's Compensation Expense." sqref="D47" xr:uid="{361BFA47-5A18-4BB6-80C5-E20C4DAB1E14}"/>
    <dataValidation allowBlank="1" showInputMessage="1" showErrorMessage="1" promptTitle="Account Code 6723" prompt="Account Code 6723 Health Insurance and Other Employee Benefits Expense." sqref="D48" xr:uid="{6F4B36F3-511F-4702-857A-594C24C1A6A6}"/>
    <dataValidation allowBlank="1" showInputMessage="1" showErrorMessage="1" promptTitle="Account Code 6790" prompt="Account Code 6790 Miscellaneous Taxes, Licenses, Permits, and Insurance Expense." sqref="D49" xr:uid="{663E6568-B447-4EF6-AB9C-EB51B81E9FE8}"/>
    <dataValidation allowBlank="1" showInputMessage="1" showErrorMessage="1" promptTitle="Account Code 6990" prompt="Account Code 6990 Supportive Services Staff Supervisors Salaries Expense." sqref="D52" xr:uid="{1489774E-5191-4F60-941B-B03BBF5053E8}"/>
    <dataValidation allowBlank="1" showInputMessage="1" showErrorMessage="1" promptTitle="Account Code 6990" prompt="Account Code 6990 Supportive Services On-site Services Coordinator Salaries and Benefits Expense." sqref="D53" xr:uid="{E3E800D3-7788-4168-AECB-99FFF3AE9E0F}"/>
    <dataValidation allowBlank="1" showInputMessage="1" showErrorMessage="1" promptTitle="Account Code 6990" prompt="Account Code 6990 Supportive Services On-site Other Supportive Services Staff Salaries Expense." sqref="D54" xr:uid="{C1E3AEE5-F90F-4251-A1C5-F76D8C9A4F7A}"/>
    <dataValidation allowBlank="1" showInputMessage="1" showErrorMessage="1" promptTitle="Account Code 6990" prompt="Account Code 6990 Supportive Services Supportive Services Administrative Overhead Expense." sqref="D55" xr:uid="{D85AACCD-5BE8-4D74-80BF-D34A4515FE6F}"/>
    <dataValidation allowBlank="1" showInputMessage="1" showErrorMessage="1" promptTitle="Account Code 6990" prompt="Account Code 6990 Supportive Services Other Supportive Services Costs Expense." sqref="D56" xr:uid="{E44A19F5-3B89-4C88-81E2-7018677175CB}"/>
    <dataValidation allowBlank="1" showInputMessage="1" showErrorMessage="1" promptTitle="Account Code 6000T" prompt="Account Code 6000T Total Cost of Operations." sqref="D58" xr:uid="{C086A1F5-7176-4B7F-B013-BE885D75949A}"/>
    <dataValidation allowBlank="1" showInputMessage="1" showErrorMessage="1" promptTitle="CalHFA COSR Non-Assisted Units" prompt="Autopopulates - total budget less commercial less COSR Assisted Amount. CalHFA will review and approve." sqref="J6:J20 J23:J26 J29:J40 J43:J49 J52:J56" xr:uid="{66442184-9A23-472F-9D35-961EA36D5906}"/>
    <dataValidation allowBlank="1" showInputMessage="1" showErrorMessage="1" promptTitle="HCD Non-Assisted Units" prompt="Autopopulates - total budget less commercial less HCD Assisted Amount. HCD will review and approve." sqref="H6:H20 H23:H26 H29:H40 H43:H49 H52:H56" xr:uid="{7C28A4B4-3E9C-4DA7-9E0B-F22AA6408CB0}"/>
    <dataValidation allowBlank="1" showInputMessage="1" showErrorMessage="1" promptTitle="Per Unit Per Month Expense" prompt="Total Project Annual Budget Expense divided by Total Units divided by 12 (months)" sqref="R6:R21 R23:R27 R29:R41 R43:R50 R52:R58" xr:uid="{124A59C5-A14C-4EAB-B7D6-46BDCE6AE0A6}"/>
  </dataValidations>
  <printOptions horizontalCentered="1"/>
  <pageMargins left="0.25" right="0.25" top="0.25" bottom="0.4" header="0" footer="0.2"/>
  <pageSetup scale="68" pageOrder="overThenDown" orientation="landscape" r:id="rId1"/>
  <headerFooter>
    <oddFooter>&amp;C&amp;9Page &amp;P of &amp;N&amp;R&amp;"Arial,Italic"&amp;9&amp;A</oddFooter>
  </headerFooter>
  <rowBreaks count="1" manualBreakCount="1">
    <brk id="58" max="16" man="1"/>
  </rowBreaks>
  <legacyDrawing r:id="rId2"/>
  <extLst>
    <ext xmlns:x14="http://schemas.microsoft.com/office/spreadsheetml/2009/9/main" uri="{78C0D931-6437-407d-A8EE-F0AAD7539E65}">
      <x14:conditionalFormattings>
        <x14:conditionalFormatting xmlns:xm="http://schemas.microsoft.com/office/excel/2006/main">
          <x14:cfRule type="expression" priority="40" id="{3A83F620-65EB-48AD-B37D-126A7AE11D44}">
            <xm:f>'3. Cash Flow - 171'!$D$3="Yes"</xm:f>
            <x14:dxf>
              <fill>
                <patternFill>
                  <bgColor rgb="FFC5F1C5"/>
                </patternFill>
              </fill>
            </x14:dxf>
          </x14:cfRule>
          <xm:sqref>E3:K3</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1">
    <tabColor theme="9" tint="0.39997558519241921"/>
    <pageSetUpPr fitToPage="1"/>
  </sheetPr>
  <dimension ref="A1:S111"/>
  <sheetViews>
    <sheetView zoomScaleNormal="100" workbookViewId="0">
      <selection sqref="A1:K1"/>
    </sheetView>
  </sheetViews>
  <sheetFormatPr defaultColWidth="9.140625" defaultRowHeight="12.75" zeroHeight="1" x14ac:dyDescent="0.2"/>
  <cols>
    <col min="1" max="1" width="3" style="2" customWidth="1"/>
    <col min="2" max="2" width="17.28515625" style="1" customWidth="1"/>
    <col min="3" max="3" width="34" style="1" customWidth="1"/>
    <col min="4" max="4" width="7.85546875" style="1" customWidth="1"/>
    <col min="5" max="5" width="15.140625" style="3" customWidth="1"/>
    <col min="6" max="7" width="13.5703125" style="3" customWidth="1"/>
    <col min="8" max="10" width="13.5703125" style="1" customWidth="1"/>
    <col min="11" max="11" width="41.7109375" style="1" customWidth="1"/>
    <col min="12" max="13" width="11" style="1" customWidth="1"/>
    <col min="14" max="14" width="11" style="282" customWidth="1"/>
    <col min="15" max="15" width="35.7109375" style="1" customWidth="1"/>
    <col min="16" max="21" width="9.140625" style="1" customWidth="1"/>
    <col min="22" max="16384" width="9.140625" style="1"/>
  </cols>
  <sheetData>
    <row r="1" spans="1:14" ht="16.5" customHeight="1" x14ac:dyDescent="0.2">
      <c r="A1" s="326" t="s">
        <v>282</v>
      </c>
      <c r="B1" s="327"/>
      <c r="C1" s="327"/>
      <c r="D1" s="327"/>
      <c r="E1" s="327"/>
      <c r="F1" s="327"/>
      <c r="G1" s="327"/>
      <c r="H1" s="327"/>
      <c r="I1" s="327"/>
      <c r="J1" s="327"/>
      <c r="K1" s="397"/>
      <c r="N1" s="1"/>
    </row>
    <row r="2" spans="1:14" s="80" customFormat="1" ht="15" customHeight="1" x14ac:dyDescent="0.2">
      <c r="A2" s="435" t="str">
        <f>IF('2. Checklist and Cert - 170'!D3="","",'2. Checklist and Cert - 170'!D3)</f>
        <v/>
      </c>
      <c r="B2" s="436"/>
      <c r="C2" s="436"/>
      <c r="D2" s="437"/>
      <c r="E2" s="254" t="s">
        <v>280</v>
      </c>
      <c r="F2" s="259" t="str">
        <f>IF('2. Checklist and Cert - 170'!D4="","",'2. Checklist and Cert - 170'!D4)</f>
        <v/>
      </c>
      <c r="G2" s="259" t="str">
        <f>IF('2. Checklist and Cert - 170'!E4="","",'2. Checklist and Cert - 170'!E4)</f>
        <v>to</v>
      </c>
      <c r="H2" s="259" t="str">
        <f>IF('2. Checklist and Cert - 170'!F4="","",'2. Checklist and Cert - 170'!F4)</f>
        <v/>
      </c>
      <c r="I2" s="258"/>
      <c r="J2" s="258"/>
      <c r="K2" s="258"/>
    </row>
    <row r="3" spans="1:14" ht="12.95" customHeight="1" x14ac:dyDescent="0.2">
      <c r="A3" s="133"/>
      <c r="B3" s="449" t="s">
        <v>287</v>
      </c>
      <c r="C3" s="450"/>
      <c r="D3" s="167"/>
      <c r="E3" s="141" t="s">
        <v>35</v>
      </c>
      <c r="F3" s="141" t="s">
        <v>36</v>
      </c>
      <c r="G3" s="141" t="s">
        <v>37</v>
      </c>
      <c r="H3" s="141" t="s">
        <v>38</v>
      </c>
      <c r="I3" s="126" t="s">
        <v>39</v>
      </c>
      <c r="J3" s="126" t="s">
        <v>40</v>
      </c>
      <c r="K3" s="142" t="s">
        <v>41</v>
      </c>
      <c r="N3" s="1"/>
    </row>
    <row r="4" spans="1:14" ht="33.6" customHeight="1" x14ac:dyDescent="0.2">
      <c r="A4" s="130" t="s">
        <v>113</v>
      </c>
      <c r="B4" s="444" t="s">
        <v>47</v>
      </c>
      <c r="C4" s="445"/>
      <c r="D4" s="121" t="s">
        <v>244</v>
      </c>
      <c r="E4" s="115" t="str">
        <f>IF($D$3="Yes","Total Approved Actuals (including Commercial)","Total Actuals (including Commercial)")</f>
        <v>Total Actuals (including Commercial)</v>
      </c>
      <c r="F4" s="115" t="str">
        <f>IF($D$3="Yes","Commercial Approved Actuals","Commercial Actuals")</f>
        <v>Commercial Actuals</v>
      </c>
      <c r="G4" s="115" t="str">
        <f>IF($D$3="Yes","Assisted Units Approved Actuals","Assisted Units Actuals")</f>
        <v>Assisted Units Actuals</v>
      </c>
      <c r="H4" s="115" t="str">
        <f>IF($D$3="Yes","Non-Assisted Units Approved Actuals","Non-Assisted Units Actuals")</f>
        <v>Non-Assisted Units Actuals</v>
      </c>
      <c r="I4" s="115" t="s">
        <v>247</v>
      </c>
      <c r="J4" s="127" t="s">
        <v>240</v>
      </c>
      <c r="K4" s="132" t="s">
        <v>221</v>
      </c>
      <c r="N4" s="1"/>
    </row>
    <row r="5" spans="1:14" ht="12.95" customHeight="1" x14ac:dyDescent="0.2">
      <c r="A5" s="54"/>
      <c r="B5" s="427" t="s">
        <v>50</v>
      </c>
      <c r="C5" s="427"/>
      <c r="D5" s="54"/>
      <c r="E5" s="16"/>
      <c r="F5" s="16"/>
      <c r="G5" s="20"/>
      <c r="H5" s="16"/>
      <c r="I5" s="16"/>
      <c r="J5" s="16"/>
      <c r="K5" s="119"/>
      <c r="N5" s="1"/>
    </row>
    <row r="6" spans="1:14" ht="12.95" customHeight="1" x14ac:dyDescent="0.2">
      <c r="A6" s="60">
        <v>1</v>
      </c>
      <c r="B6" s="426" t="s">
        <v>26</v>
      </c>
      <c r="C6" s="426"/>
      <c r="D6" s="60">
        <v>5120</v>
      </c>
      <c r="E6" s="16">
        <f>G6+H6+F6</f>
        <v>0</v>
      </c>
      <c r="F6" s="16"/>
      <c r="G6" s="31">
        <v>0</v>
      </c>
      <c r="H6" s="63">
        <v>0</v>
      </c>
      <c r="I6" s="16">
        <f>'3. Cash Flow - 171'!E6</f>
        <v>0</v>
      </c>
      <c r="J6" s="16">
        <f t="shared" ref="J6:J12" si="0">I6-E6</f>
        <v>0</v>
      </c>
      <c r="K6" s="84"/>
      <c r="N6" s="1"/>
    </row>
    <row r="7" spans="1:14" ht="12.95" customHeight="1" x14ac:dyDescent="0.2">
      <c r="A7" s="60">
        <v>2</v>
      </c>
      <c r="B7" s="426" t="s">
        <v>71</v>
      </c>
      <c r="C7" s="426"/>
      <c r="D7" s="60">
        <v>5121</v>
      </c>
      <c r="E7" s="16">
        <f>G7+H7+F7</f>
        <v>0</v>
      </c>
      <c r="F7" s="16"/>
      <c r="G7" s="31">
        <v>0</v>
      </c>
      <c r="H7" s="63">
        <v>0</v>
      </c>
      <c r="I7" s="16">
        <f>'3. Cash Flow - 171'!E7</f>
        <v>0</v>
      </c>
      <c r="J7" s="16">
        <f t="shared" si="0"/>
        <v>0</v>
      </c>
      <c r="K7" s="84"/>
      <c r="N7" s="1"/>
    </row>
    <row r="8" spans="1:14" ht="12.95" customHeight="1" x14ac:dyDescent="0.2">
      <c r="A8" s="60">
        <v>3</v>
      </c>
      <c r="B8" s="426" t="s">
        <v>27</v>
      </c>
      <c r="C8" s="426"/>
      <c r="D8" s="60">
        <v>5140</v>
      </c>
      <c r="E8" s="16">
        <f>G8+H8+F8</f>
        <v>0</v>
      </c>
      <c r="F8" s="30">
        <v>0</v>
      </c>
      <c r="G8" s="93"/>
      <c r="H8" s="11"/>
      <c r="I8" s="16">
        <f>'3. Cash Flow - 171'!E8</f>
        <v>0</v>
      </c>
      <c r="J8" s="16">
        <f t="shared" si="0"/>
        <v>0</v>
      </c>
      <c r="K8" s="84"/>
      <c r="N8" s="1"/>
    </row>
    <row r="9" spans="1:14" ht="12.95" customHeight="1" x14ac:dyDescent="0.2">
      <c r="A9" s="60">
        <v>4</v>
      </c>
      <c r="B9" s="426" t="s">
        <v>28</v>
      </c>
      <c r="C9" s="426"/>
      <c r="D9" s="60">
        <v>5170</v>
      </c>
      <c r="E9" s="16">
        <f>G9+H9+F9</f>
        <v>0</v>
      </c>
      <c r="F9" s="27">
        <v>0</v>
      </c>
      <c r="G9" s="31">
        <v>0</v>
      </c>
      <c r="H9" s="63">
        <v>0</v>
      </c>
      <c r="I9" s="16">
        <f>'3. Cash Flow - 171'!E9</f>
        <v>0</v>
      </c>
      <c r="J9" s="16">
        <f t="shared" si="0"/>
        <v>0</v>
      </c>
      <c r="K9" s="84"/>
      <c r="N9" s="1"/>
    </row>
    <row r="10" spans="1:14" ht="12.95" customHeight="1" x14ac:dyDescent="0.2">
      <c r="A10" s="60">
        <v>5</v>
      </c>
      <c r="B10" s="426" t="s">
        <v>29</v>
      </c>
      <c r="C10" s="426"/>
      <c r="D10" s="60">
        <v>5180</v>
      </c>
      <c r="E10" s="16">
        <f>G10+H10+F10</f>
        <v>0</v>
      </c>
      <c r="F10" s="27">
        <v>0</v>
      </c>
      <c r="G10" s="31">
        <v>0</v>
      </c>
      <c r="H10" s="63">
        <v>0</v>
      </c>
      <c r="I10" s="16">
        <f>'3. Cash Flow - 171'!E10</f>
        <v>0</v>
      </c>
      <c r="J10" s="16">
        <f t="shared" si="0"/>
        <v>0</v>
      </c>
      <c r="K10" s="84"/>
      <c r="N10" s="1"/>
    </row>
    <row r="11" spans="1:14" ht="12.95" customHeight="1" x14ac:dyDescent="0.2">
      <c r="A11" s="60">
        <v>6</v>
      </c>
      <c r="B11" s="426" t="s">
        <v>254</v>
      </c>
      <c r="C11" s="426"/>
      <c r="D11" s="60">
        <v>5190</v>
      </c>
      <c r="E11" s="16">
        <f>F58</f>
        <v>0</v>
      </c>
      <c r="F11" s="27">
        <v>0</v>
      </c>
      <c r="G11" s="20">
        <f>(E11-F11)*'3. Cash Flow - 171'!$H$2</f>
        <v>0</v>
      </c>
      <c r="H11" s="16">
        <f>E11-G11-F11</f>
        <v>0</v>
      </c>
      <c r="I11" s="16">
        <f>'3. Cash Flow - 171'!E11</f>
        <v>0</v>
      </c>
      <c r="J11" s="16">
        <f t="shared" si="0"/>
        <v>0</v>
      </c>
      <c r="K11" s="84"/>
      <c r="N11" s="1"/>
    </row>
    <row r="12" spans="1:14" ht="12.95" customHeight="1" x14ac:dyDescent="0.2">
      <c r="A12" s="56">
        <v>7</v>
      </c>
      <c r="B12" s="428" t="s">
        <v>49</v>
      </c>
      <c r="C12" s="428"/>
      <c r="D12" s="57" t="s">
        <v>48</v>
      </c>
      <c r="E12" s="15">
        <f>SUM(E6:E11)</f>
        <v>0</v>
      </c>
      <c r="F12" s="15">
        <f>SUM(F6:F11)</f>
        <v>0</v>
      </c>
      <c r="G12" s="21">
        <f t="shared" ref="G12:H12" si="1">SUM(G6:G11)</f>
        <v>0</v>
      </c>
      <c r="H12" s="15">
        <f t="shared" si="1"/>
        <v>0</v>
      </c>
      <c r="I12" s="15">
        <f>SUM(I6:I11)</f>
        <v>0</v>
      </c>
      <c r="J12" s="15">
        <f t="shared" si="0"/>
        <v>0</v>
      </c>
      <c r="K12" s="283"/>
      <c r="N12" s="1"/>
    </row>
    <row r="13" spans="1:14" ht="12.95" customHeight="1" x14ac:dyDescent="0.2">
      <c r="A13" s="54"/>
      <c r="B13" s="427" t="s">
        <v>51</v>
      </c>
      <c r="C13" s="427"/>
      <c r="D13" s="54"/>
      <c r="E13" s="16"/>
      <c r="F13" s="16"/>
      <c r="G13" s="20"/>
      <c r="H13" s="16"/>
      <c r="I13" s="16"/>
      <c r="J13" s="16"/>
      <c r="K13" s="284"/>
      <c r="N13" s="1"/>
    </row>
    <row r="14" spans="1:14" ht="12.95" customHeight="1" x14ac:dyDescent="0.2">
      <c r="A14" s="60">
        <v>8</v>
      </c>
      <c r="B14" s="429" t="s">
        <v>85</v>
      </c>
      <c r="C14" s="430"/>
      <c r="D14" s="60"/>
      <c r="E14" s="24"/>
      <c r="F14" s="24">
        <f>IF(F8=0,0,F16/F8)</f>
        <v>0</v>
      </c>
      <c r="G14" s="136">
        <f t="shared" ref="G14:H14" si="2">IF(G6=0,0,G15/(G6+G7))</f>
        <v>0</v>
      </c>
      <c r="H14" s="24">
        <f t="shared" si="2"/>
        <v>0</v>
      </c>
      <c r="I14" s="16"/>
      <c r="J14" s="16"/>
      <c r="K14" s="84"/>
      <c r="N14" s="1"/>
    </row>
    <row r="15" spans="1:14" ht="12.95" customHeight="1" x14ac:dyDescent="0.2">
      <c r="A15" s="60">
        <v>9</v>
      </c>
      <c r="B15" s="426" t="s">
        <v>30</v>
      </c>
      <c r="C15" s="426"/>
      <c r="D15" s="60">
        <v>5220</v>
      </c>
      <c r="E15" s="16">
        <f>G15+H15+F15</f>
        <v>0</v>
      </c>
      <c r="F15" s="16"/>
      <c r="G15" s="31">
        <v>0</v>
      </c>
      <c r="H15" s="63">
        <v>0</v>
      </c>
      <c r="I15" s="16">
        <f>'3. Cash Flow - 171'!E15</f>
        <v>0</v>
      </c>
      <c r="J15" s="16">
        <f t="shared" ref="J15:J22" si="3">I15-E15</f>
        <v>0</v>
      </c>
      <c r="K15" s="84"/>
      <c r="N15" s="1"/>
    </row>
    <row r="16" spans="1:14" ht="12.95" customHeight="1" x14ac:dyDescent="0.2">
      <c r="A16" s="60">
        <v>10</v>
      </c>
      <c r="B16" s="426" t="s">
        <v>31</v>
      </c>
      <c r="C16" s="426"/>
      <c r="D16" s="60">
        <v>5240</v>
      </c>
      <c r="E16" s="16">
        <f>G16+H16+F16</f>
        <v>0</v>
      </c>
      <c r="F16" s="30">
        <v>0</v>
      </c>
      <c r="G16" s="20"/>
      <c r="H16" s="16"/>
      <c r="I16" s="16">
        <f>'3. Cash Flow - 171'!E16</f>
        <v>0</v>
      </c>
      <c r="J16" s="16">
        <f t="shared" si="3"/>
        <v>0</v>
      </c>
      <c r="K16" s="84"/>
      <c r="N16" s="1"/>
    </row>
    <row r="17" spans="1:14" ht="12.95" customHeight="1" x14ac:dyDescent="0.2">
      <c r="A17" s="60">
        <v>11</v>
      </c>
      <c r="B17" s="426" t="s">
        <v>32</v>
      </c>
      <c r="C17" s="426"/>
      <c r="D17" s="60">
        <v>5250</v>
      </c>
      <c r="E17" s="16">
        <f>G17+H17+F17</f>
        <v>0</v>
      </c>
      <c r="F17" s="27">
        <v>0</v>
      </c>
      <c r="G17" s="31">
        <v>0</v>
      </c>
      <c r="H17" s="63">
        <v>0</v>
      </c>
      <c r="I17" s="16">
        <f>'3. Cash Flow - 171'!E17</f>
        <v>0</v>
      </c>
      <c r="J17" s="16">
        <f t="shared" si="3"/>
        <v>0</v>
      </c>
      <c r="K17" s="84"/>
      <c r="N17" s="1"/>
    </row>
    <row r="18" spans="1:14" ht="12.95" customHeight="1" x14ac:dyDescent="0.2">
      <c r="A18" s="60">
        <v>12</v>
      </c>
      <c r="B18" s="426" t="s">
        <v>28</v>
      </c>
      <c r="C18" s="426"/>
      <c r="D18" s="60">
        <v>5270</v>
      </c>
      <c r="E18" s="16">
        <f>G18+H18+F18</f>
        <v>0</v>
      </c>
      <c r="F18" s="27">
        <v>0</v>
      </c>
      <c r="G18" s="31">
        <v>0</v>
      </c>
      <c r="H18" s="63">
        <v>0</v>
      </c>
      <c r="I18" s="16">
        <f>'3. Cash Flow - 171'!E18</f>
        <v>0</v>
      </c>
      <c r="J18" s="16">
        <f t="shared" si="3"/>
        <v>0</v>
      </c>
      <c r="K18" s="84"/>
      <c r="N18" s="1"/>
    </row>
    <row r="19" spans="1:14" ht="12.95" customHeight="1" x14ac:dyDescent="0.2">
      <c r="A19" s="60">
        <v>13</v>
      </c>
      <c r="B19" s="426" t="s">
        <v>70</v>
      </c>
      <c r="C19" s="426"/>
      <c r="D19" s="60">
        <v>5290</v>
      </c>
      <c r="E19" s="16">
        <f>G19+H19+F19</f>
        <v>0</v>
      </c>
      <c r="F19" s="27">
        <v>0</v>
      </c>
      <c r="G19" s="31">
        <v>0</v>
      </c>
      <c r="H19" s="63">
        <v>0</v>
      </c>
      <c r="I19" s="16">
        <f>'3. Cash Flow - 171'!E19</f>
        <v>0</v>
      </c>
      <c r="J19" s="16">
        <f t="shared" si="3"/>
        <v>0</v>
      </c>
      <c r="K19" s="84"/>
      <c r="N19" s="1"/>
    </row>
    <row r="20" spans="1:14" ht="12.95" customHeight="1" x14ac:dyDescent="0.2">
      <c r="A20" s="56">
        <v>14</v>
      </c>
      <c r="B20" s="428" t="s">
        <v>52</v>
      </c>
      <c r="C20" s="428"/>
      <c r="D20" s="57" t="s">
        <v>53</v>
      </c>
      <c r="E20" s="15">
        <f>SUM(E15:E19)</f>
        <v>0</v>
      </c>
      <c r="F20" s="15">
        <f>SUM(F15:F19)</f>
        <v>0</v>
      </c>
      <c r="G20" s="21">
        <f t="shared" ref="G20:H20" si="4">SUM(G15:G19)</f>
        <v>0</v>
      </c>
      <c r="H20" s="15">
        <f t="shared" si="4"/>
        <v>0</v>
      </c>
      <c r="I20" s="15">
        <f>SUM(I15:I19)</f>
        <v>0</v>
      </c>
      <c r="J20" s="15">
        <f t="shared" si="3"/>
        <v>0</v>
      </c>
      <c r="K20" s="283"/>
      <c r="N20" s="1"/>
    </row>
    <row r="21" spans="1:14" ht="12.95" customHeight="1" x14ac:dyDescent="0.2">
      <c r="A21" s="40">
        <v>15</v>
      </c>
      <c r="B21" s="424" t="s">
        <v>57</v>
      </c>
      <c r="C21" s="424"/>
      <c r="D21" s="42" t="s">
        <v>58</v>
      </c>
      <c r="E21" s="19">
        <f>E12-E20</f>
        <v>0</v>
      </c>
      <c r="F21" s="19">
        <f>F12-F20</f>
        <v>0</v>
      </c>
      <c r="G21" s="111">
        <f t="shared" ref="G21:H21" si="5">G12-G20</f>
        <v>0</v>
      </c>
      <c r="H21" s="19">
        <f t="shared" si="5"/>
        <v>0</v>
      </c>
      <c r="I21" s="19">
        <f>I12-I20</f>
        <v>0</v>
      </c>
      <c r="J21" s="19">
        <f t="shared" si="3"/>
        <v>0</v>
      </c>
      <c r="K21" s="231"/>
      <c r="N21" s="1"/>
    </row>
    <row r="22" spans="1:14" ht="12.95" customHeight="1" x14ac:dyDescent="0.2">
      <c r="A22" s="40">
        <v>16</v>
      </c>
      <c r="B22" s="432" t="s">
        <v>251</v>
      </c>
      <c r="C22" s="432"/>
      <c r="D22" s="42">
        <v>5390</v>
      </c>
      <c r="E22" s="19">
        <f>F65</f>
        <v>0</v>
      </c>
      <c r="F22" s="168">
        <v>0</v>
      </c>
      <c r="G22" s="138">
        <f>(E22-F22)*'3. Cash Flow - 171'!$H$2</f>
        <v>0</v>
      </c>
      <c r="H22" s="128">
        <f>E22-G22-F22</f>
        <v>0</v>
      </c>
      <c r="I22" s="19">
        <f>'3. Cash Flow - 171'!E22</f>
        <v>0</v>
      </c>
      <c r="J22" s="19">
        <f t="shared" si="3"/>
        <v>0</v>
      </c>
      <c r="K22" s="129"/>
      <c r="N22" s="1"/>
    </row>
    <row r="23" spans="1:14" ht="12.95" customHeight="1" x14ac:dyDescent="0.2">
      <c r="A23" s="54"/>
      <c r="B23" s="427" t="s">
        <v>195</v>
      </c>
      <c r="C23" s="427"/>
      <c r="D23" s="54"/>
      <c r="E23" s="16"/>
      <c r="F23" s="16"/>
      <c r="G23" s="20"/>
      <c r="H23" s="16"/>
      <c r="I23" s="16"/>
      <c r="J23" s="137"/>
      <c r="K23" s="230"/>
      <c r="N23" s="1"/>
    </row>
    <row r="24" spans="1:14" ht="12.95" customHeight="1" x14ac:dyDescent="0.2">
      <c r="A24" s="60">
        <v>17</v>
      </c>
      <c r="B24" s="426" t="s">
        <v>87</v>
      </c>
      <c r="C24" s="426"/>
      <c r="D24" s="60">
        <v>5410</v>
      </c>
      <c r="E24" s="30">
        <v>0</v>
      </c>
      <c r="F24" s="27">
        <v>0</v>
      </c>
      <c r="G24" s="20">
        <f>(E24-F24)*'3. Cash Flow - 171'!$H$2</f>
        <v>0</v>
      </c>
      <c r="H24" s="16">
        <f>E24-G24-F24</f>
        <v>0</v>
      </c>
      <c r="I24" s="16">
        <f>'3. Cash Flow - 171'!E24</f>
        <v>0</v>
      </c>
      <c r="J24" s="16">
        <f>I24-E24</f>
        <v>0</v>
      </c>
      <c r="K24" s="84"/>
      <c r="N24" s="1"/>
    </row>
    <row r="25" spans="1:14" ht="12.95" customHeight="1" x14ac:dyDescent="0.2">
      <c r="A25" s="60">
        <v>18</v>
      </c>
      <c r="B25" s="426" t="s">
        <v>250</v>
      </c>
      <c r="C25" s="426"/>
      <c r="D25" s="60">
        <v>5490</v>
      </c>
      <c r="E25" s="16">
        <f>F72</f>
        <v>0</v>
      </c>
      <c r="F25" s="27">
        <v>0</v>
      </c>
      <c r="G25" s="20">
        <f>(E25-F25)*'3. Cash Flow - 171'!$H$2</f>
        <v>0</v>
      </c>
      <c r="H25" s="16">
        <f>E25-G25-F25</f>
        <v>0</v>
      </c>
      <c r="I25" s="16">
        <f>'3. Cash Flow - 171'!E25</f>
        <v>0</v>
      </c>
      <c r="J25" s="16">
        <f>I25-E25</f>
        <v>0</v>
      </c>
      <c r="K25" s="84"/>
      <c r="N25" s="1"/>
    </row>
    <row r="26" spans="1:14" ht="12.95" customHeight="1" x14ac:dyDescent="0.2">
      <c r="A26" s="56">
        <v>19</v>
      </c>
      <c r="B26" s="425" t="s">
        <v>156</v>
      </c>
      <c r="C26" s="425"/>
      <c r="D26" s="57" t="s">
        <v>155</v>
      </c>
      <c r="E26" s="15">
        <f>SUM(E24:E25)</f>
        <v>0</v>
      </c>
      <c r="F26" s="15">
        <f>SUM(F24:F25)</f>
        <v>0</v>
      </c>
      <c r="G26" s="21">
        <f t="shared" ref="G26:H26" si="6">SUM(G24:G25)</f>
        <v>0</v>
      </c>
      <c r="H26" s="15">
        <f t="shared" si="6"/>
        <v>0</v>
      </c>
      <c r="I26" s="15">
        <f>SUM(I24:I25)</f>
        <v>0</v>
      </c>
      <c r="J26" s="15">
        <f>I26-E26</f>
        <v>0</v>
      </c>
      <c r="K26" s="283"/>
      <c r="N26" s="1"/>
    </row>
    <row r="27" spans="1:14" ht="12.95" customHeight="1" x14ac:dyDescent="0.2">
      <c r="A27" s="54"/>
      <c r="B27" s="427" t="s">
        <v>54</v>
      </c>
      <c r="C27" s="427"/>
      <c r="D27" s="54"/>
      <c r="E27" s="16"/>
      <c r="F27" s="16"/>
      <c r="G27" s="20"/>
      <c r="H27" s="16"/>
      <c r="I27" s="16"/>
      <c r="J27" s="137"/>
      <c r="K27" s="284"/>
      <c r="N27" s="1"/>
    </row>
    <row r="28" spans="1:14" ht="12.95" customHeight="1" x14ac:dyDescent="0.2">
      <c r="A28" s="60">
        <v>20</v>
      </c>
      <c r="B28" s="426" t="s">
        <v>33</v>
      </c>
      <c r="C28" s="426"/>
      <c r="D28" s="60">
        <v>5910</v>
      </c>
      <c r="E28" s="30">
        <v>0</v>
      </c>
      <c r="F28" s="27">
        <v>0</v>
      </c>
      <c r="G28" s="20">
        <f>(E28-F28)*'3. Cash Flow - 171'!$H$2</f>
        <v>0</v>
      </c>
      <c r="H28" s="16">
        <f>E28-G28-F28</f>
        <v>0</v>
      </c>
      <c r="I28" s="16">
        <f>'3. Cash Flow - 171'!E28</f>
        <v>0</v>
      </c>
      <c r="J28" s="16">
        <f t="shared" ref="J28:J34" si="7">I28-E28</f>
        <v>0</v>
      </c>
      <c r="K28" s="84"/>
      <c r="N28" s="1"/>
    </row>
    <row r="29" spans="1:14" ht="12.95" customHeight="1" x14ac:dyDescent="0.2">
      <c r="A29" s="60">
        <v>21</v>
      </c>
      <c r="B29" s="426" t="s">
        <v>149</v>
      </c>
      <c r="C29" s="426"/>
      <c r="D29" s="60">
        <v>5920</v>
      </c>
      <c r="E29" s="30">
        <v>0</v>
      </c>
      <c r="F29" s="27">
        <v>0</v>
      </c>
      <c r="G29" s="20">
        <f>(E29-F29)*'3. Cash Flow - 171'!$H$2</f>
        <v>0</v>
      </c>
      <c r="H29" s="16">
        <f>E29-G29-F29</f>
        <v>0</v>
      </c>
      <c r="I29" s="16">
        <f>'3. Cash Flow - 171'!E29</f>
        <v>0</v>
      </c>
      <c r="J29" s="16">
        <f t="shared" si="7"/>
        <v>0</v>
      </c>
      <c r="K29" s="84"/>
      <c r="N29" s="1"/>
    </row>
    <row r="30" spans="1:14" ht="12.95" customHeight="1" x14ac:dyDescent="0.2">
      <c r="A30" s="60">
        <v>22</v>
      </c>
      <c r="B30" s="426" t="s">
        <v>252</v>
      </c>
      <c r="C30" s="426"/>
      <c r="D30" s="60">
        <v>5990</v>
      </c>
      <c r="E30" s="16">
        <f>F81</f>
        <v>0</v>
      </c>
      <c r="F30" s="27">
        <v>0</v>
      </c>
      <c r="G30" s="20">
        <f>(E30-F30)*'3. Cash Flow - 171'!$H$2</f>
        <v>0</v>
      </c>
      <c r="H30" s="16">
        <f>E30-G30-F30</f>
        <v>0</v>
      </c>
      <c r="I30" s="16">
        <f>'3. Cash Flow - 171'!E30</f>
        <v>0</v>
      </c>
      <c r="J30" s="16">
        <f t="shared" si="7"/>
        <v>0</v>
      </c>
      <c r="K30" s="84"/>
      <c r="N30" s="1"/>
    </row>
    <row r="31" spans="1:14" ht="12.95" customHeight="1" x14ac:dyDescent="0.2">
      <c r="A31" s="56">
        <v>23</v>
      </c>
      <c r="B31" s="428" t="s">
        <v>55</v>
      </c>
      <c r="C31" s="428"/>
      <c r="D31" s="57" t="s">
        <v>56</v>
      </c>
      <c r="E31" s="15">
        <f>SUM(E28:E30)</f>
        <v>0</v>
      </c>
      <c r="F31" s="15">
        <f>SUM(F28:F30)</f>
        <v>0</v>
      </c>
      <c r="G31" s="21">
        <f t="shared" ref="G31:H31" si="8">SUM(G28:G30)</f>
        <v>0</v>
      </c>
      <c r="H31" s="15">
        <f t="shared" si="8"/>
        <v>0</v>
      </c>
      <c r="I31" s="15">
        <f>SUM(I28:I30)</f>
        <v>0</v>
      </c>
      <c r="J31" s="15">
        <f t="shared" si="7"/>
        <v>0</v>
      </c>
      <c r="K31" s="283"/>
      <c r="N31" s="1"/>
    </row>
    <row r="32" spans="1:14" s="14" customFormat="1" ht="12.95" customHeight="1" x14ac:dyDescent="0.2">
      <c r="A32" s="47">
        <v>24</v>
      </c>
      <c r="B32" s="424" t="s">
        <v>59</v>
      </c>
      <c r="C32" s="424"/>
      <c r="D32" s="42" t="s">
        <v>60</v>
      </c>
      <c r="E32" s="139">
        <f>E21+E22+E26+E31</f>
        <v>0</v>
      </c>
      <c r="F32" s="139">
        <f>F21+F22+F26+F31</f>
        <v>0</v>
      </c>
      <c r="G32" s="139">
        <f>G21+G22+G26+G31</f>
        <v>0</v>
      </c>
      <c r="H32" s="139">
        <f t="shared" ref="H32" si="9">H21+H22+H26+H31</f>
        <v>0</v>
      </c>
      <c r="I32" s="139">
        <f>I21+I22+I26+I31</f>
        <v>0</v>
      </c>
      <c r="J32" s="19">
        <f t="shared" si="7"/>
        <v>0</v>
      </c>
      <c r="K32" s="231"/>
    </row>
    <row r="33" spans="1:14" s="14" customFormat="1" ht="12.95" customHeight="1" x14ac:dyDescent="0.2">
      <c r="A33" s="47">
        <v>25</v>
      </c>
      <c r="B33" s="424" t="s">
        <v>159</v>
      </c>
      <c r="C33" s="424"/>
      <c r="D33" s="42" t="s">
        <v>24</v>
      </c>
      <c r="E33" s="25">
        <f>G33+H33+F33</f>
        <v>0</v>
      </c>
      <c r="F33" s="25">
        <f>'6. Actual Cost of Ops - 181'!F58</f>
        <v>0</v>
      </c>
      <c r="G33" s="139">
        <f>'6. Actual Cost of Ops - 181'!G58</f>
        <v>0</v>
      </c>
      <c r="H33" s="25">
        <f>'6. Actual Cost of Ops - 181'!H58</f>
        <v>0</v>
      </c>
      <c r="I33" s="25">
        <f>'3. Cash Flow - 171'!E33</f>
        <v>0</v>
      </c>
      <c r="J33" s="19">
        <f t="shared" si="7"/>
        <v>0</v>
      </c>
      <c r="K33" s="231"/>
    </row>
    <row r="34" spans="1:14" s="14" customFormat="1" ht="12.95" customHeight="1" x14ac:dyDescent="0.2">
      <c r="A34" s="47">
        <v>26</v>
      </c>
      <c r="B34" s="424" t="s">
        <v>61</v>
      </c>
      <c r="C34" s="424"/>
      <c r="D34" s="48" t="s">
        <v>62</v>
      </c>
      <c r="E34" s="25">
        <f>E32-E33</f>
        <v>0</v>
      </c>
      <c r="F34" s="25">
        <f>F32-F33</f>
        <v>0</v>
      </c>
      <c r="G34" s="139">
        <f t="shared" ref="G34:H34" si="10">G32-G33</f>
        <v>0</v>
      </c>
      <c r="H34" s="25">
        <f t="shared" si="10"/>
        <v>0</v>
      </c>
      <c r="I34" s="25">
        <f>I32-I33</f>
        <v>0</v>
      </c>
      <c r="J34" s="19">
        <f t="shared" si="7"/>
        <v>0</v>
      </c>
      <c r="K34" s="231"/>
    </row>
    <row r="35" spans="1:14" ht="12.95" customHeight="1" x14ac:dyDescent="0.2">
      <c r="A35" s="71"/>
      <c r="B35" s="427" t="s">
        <v>152</v>
      </c>
      <c r="C35" s="427"/>
      <c r="D35" s="71"/>
      <c r="E35" s="16"/>
      <c r="F35" s="16"/>
      <c r="G35" s="20"/>
      <c r="H35" s="16"/>
      <c r="I35" s="16"/>
      <c r="J35" s="16"/>
      <c r="K35" s="284"/>
      <c r="N35" s="1"/>
    </row>
    <row r="36" spans="1:14" ht="12.95" customHeight="1" x14ac:dyDescent="0.2">
      <c r="A36" s="74">
        <v>27</v>
      </c>
      <c r="B36" s="75" t="s">
        <v>82</v>
      </c>
      <c r="C36" s="131" t="str">
        <f>IF('3. Cash Flow - 171'!C36=0," ",'3. Cash Flow - 171'!C36)</f>
        <v xml:space="preserve"> </v>
      </c>
      <c r="D36" s="60">
        <v>6820</v>
      </c>
      <c r="E36" s="30">
        <v>0</v>
      </c>
      <c r="F36" s="27">
        <v>0</v>
      </c>
      <c r="G36" s="20">
        <f>(E36-F36)*'3. Cash Flow - 171'!$H$2</f>
        <v>0</v>
      </c>
      <c r="H36" s="16">
        <f t="shared" ref="H36:H41" si="11">E36-G36-F36</f>
        <v>0</v>
      </c>
      <c r="I36" s="16">
        <f>'3. Cash Flow - 171'!E36</f>
        <v>0</v>
      </c>
      <c r="J36" s="16">
        <f t="shared" ref="J36:J41" si="12">I36-E36</f>
        <v>0</v>
      </c>
      <c r="K36" s="84"/>
      <c r="N36" s="1"/>
    </row>
    <row r="37" spans="1:14" ht="12.95" customHeight="1" x14ac:dyDescent="0.2">
      <c r="A37" s="74">
        <v>28</v>
      </c>
      <c r="B37" s="75" t="s">
        <v>83</v>
      </c>
      <c r="C37" s="131" t="str">
        <f>IF('3. Cash Flow - 171'!C37=0," ",'3. Cash Flow - 171'!C37)</f>
        <v xml:space="preserve"> </v>
      </c>
      <c r="D37" s="60">
        <v>6825</v>
      </c>
      <c r="E37" s="30">
        <v>0</v>
      </c>
      <c r="F37" s="27">
        <v>0</v>
      </c>
      <c r="G37" s="20">
        <f>(E37-F37)*'3. Cash Flow - 171'!$H$2</f>
        <v>0</v>
      </c>
      <c r="H37" s="16">
        <f t="shared" si="11"/>
        <v>0</v>
      </c>
      <c r="I37" s="16">
        <f>'3. Cash Flow - 171'!E37</f>
        <v>0</v>
      </c>
      <c r="J37" s="16">
        <f t="shared" si="12"/>
        <v>0</v>
      </c>
      <c r="K37" s="84"/>
      <c r="N37" s="1"/>
    </row>
    <row r="38" spans="1:14" ht="12.95" customHeight="1" x14ac:dyDescent="0.2">
      <c r="A38" s="74">
        <v>29</v>
      </c>
      <c r="B38" s="75" t="s">
        <v>84</v>
      </c>
      <c r="C38" s="131" t="str">
        <f>IF('3. Cash Flow - 171'!C38=0," ",'3. Cash Flow - 171'!C38)</f>
        <v xml:space="preserve"> </v>
      </c>
      <c r="D38" s="60">
        <v>6825</v>
      </c>
      <c r="E38" s="30">
        <v>0</v>
      </c>
      <c r="F38" s="27">
        <v>0</v>
      </c>
      <c r="G38" s="20">
        <f>(E38-F38)*'3. Cash Flow - 171'!$H$2</f>
        <v>0</v>
      </c>
      <c r="H38" s="16">
        <f t="shared" si="11"/>
        <v>0</v>
      </c>
      <c r="I38" s="16">
        <f>'3. Cash Flow - 171'!E38</f>
        <v>0</v>
      </c>
      <c r="J38" s="16">
        <f t="shared" si="12"/>
        <v>0</v>
      </c>
      <c r="K38" s="84"/>
      <c r="N38" s="1"/>
    </row>
    <row r="39" spans="1:14" ht="12.95" customHeight="1" x14ac:dyDescent="0.2">
      <c r="A39" s="74">
        <v>30</v>
      </c>
      <c r="B39" s="426" t="s">
        <v>220</v>
      </c>
      <c r="C39" s="426"/>
      <c r="D39" s="60">
        <v>6825</v>
      </c>
      <c r="E39" s="30">
        <v>0</v>
      </c>
      <c r="F39" s="27">
        <v>0</v>
      </c>
      <c r="G39" s="20">
        <f>(E39-F39)*'3. Cash Flow - 171'!$H$2</f>
        <v>0</v>
      </c>
      <c r="H39" s="16">
        <f t="shared" si="11"/>
        <v>0</v>
      </c>
      <c r="I39" s="16">
        <f>'3. Cash Flow - 171'!E39</f>
        <v>0</v>
      </c>
      <c r="J39" s="16">
        <f t="shared" si="12"/>
        <v>0</v>
      </c>
      <c r="K39" s="84"/>
      <c r="N39" s="1"/>
    </row>
    <row r="40" spans="1:14" ht="12.95" customHeight="1" x14ac:dyDescent="0.2">
      <c r="A40" s="74">
        <v>32</v>
      </c>
      <c r="B40" s="426" t="s">
        <v>34</v>
      </c>
      <c r="C40" s="426"/>
      <c r="D40" s="60">
        <v>6890</v>
      </c>
      <c r="E40" s="30">
        <v>0</v>
      </c>
      <c r="F40" s="27">
        <v>0</v>
      </c>
      <c r="G40" s="20">
        <f>(E40-F40)*'3. Cash Flow - 171'!$H$2</f>
        <v>0</v>
      </c>
      <c r="H40" s="16">
        <f t="shared" si="11"/>
        <v>0</v>
      </c>
      <c r="I40" s="16">
        <f>'3. Cash Flow - 171'!E41</f>
        <v>0</v>
      </c>
      <c r="J40" s="16">
        <f t="shared" si="12"/>
        <v>0</v>
      </c>
      <c r="K40" s="84"/>
      <c r="N40" s="1"/>
    </row>
    <row r="41" spans="1:14" s="14" customFormat="1" ht="12.95" customHeight="1" x14ac:dyDescent="0.2">
      <c r="A41" s="74">
        <v>33</v>
      </c>
      <c r="B41" s="426" t="s">
        <v>253</v>
      </c>
      <c r="C41" s="426"/>
      <c r="D41" s="74">
        <v>6890</v>
      </c>
      <c r="E41" s="140">
        <f>F88</f>
        <v>0</v>
      </c>
      <c r="F41" s="27">
        <v>0</v>
      </c>
      <c r="G41" s="20">
        <f>(E41-F41)*'3. Cash Flow - 171'!$H$2</f>
        <v>0</v>
      </c>
      <c r="H41" s="16">
        <f t="shared" si="11"/>
        <v>0</v>
      </c>
      <c r="I41" s="16">
        <f>'3. Cash Flow - 171'!E41</f>
        <v>0</v>
      </c>
      <c r="J41" s="16">
        <f t="shared" si="12"/>
        <v>0</v>
      </c>
      <c r="K41" s="84"/>
    </row>
    <row r="42" spans="1:14" ht="12.95" customHeight="1" x14ac:dyDescent="0.2">
      <c r="A42" s="72">
        <v>34</v>
      </c>
      <c r="B42" s="428" t="s">
        <v>77</v>
      </c>
      <c r="C42" s="428"/>
      <c r="D42" s="57" t="s">
        <v>78</v>
      </c>
      <c r="E42" s="21">
        <f>SUM(E36:E41)</f>
        <v>0</v>
      </c>
      <c r="F42" s="21">
        <f>SUM(F36:F41)</f>
        <v>0</v>
      </c>
      <c r="G42" s="21">
        <f>SUM(G36:G41)</f>
        <v>0</v>
      </c>
      <c r="H42" s="21">
        <f t="shared" ref="H42:J42" si="13">SUM(H36:H41)</f>
        <v>0</v>
      </c>
      <c r="I42" s="21">
        <f>SUM(I36:I41)</f>
        <v>0</v>
      </c>
      <c r="J42" s="21">
        <f t="shared" si="13"/>
        <v>0</v>
      </c>
      <c r="K42" s="283"/>
      <c r="N42" s="1"/>
    </row>
    <row r="43" spans="1:14" ht="12.95" customHeight="1" x14ac:dyDescent="0.2">
      <c r="A43" s="54"/>
      <c r="B43" s="427" t="s">
        <v>81</v>
      </c>
      <c r="C43" s="427"/>
      <c r="D43" s="54"/>
      <c r="E43" s="16"/>
      <c r="F43" s="16"/>
      <c r="G43" s="20"/>
      <c r="H43" s="16"/>
      <c r="I43" s="16"/>
      <c r="J43" s="16"/>
      <c r="K43" s="230"/>
      <c r="N43" s="1"/>
    </row>
    <row r="44" spans="1:14" ht="12.95" customHeight="1" x14ac:dyDescent="0.2">
      <c r="A44" s="60">
        <v>35</v>
      </c>
      <c r="B44" s="426" t="s">
        <v>74</v>
      </c>
      <c r="C44" s="426"/>
      <c r="D44" s="60">
        <v>1320</v>
      </c>
      <c r="E44" s="30">
        <v>0</v>
      </c>
      <c r="F44" s="27">
        <v>0</v>
      </c>
      <c r="G44" s="20">
        <f>(E44-F44)*'3. Cash Flow - 171'!$H$2</f>
        <v>0</v>
      </c>
      <c r="H44" s="16">
        <f>E44-G44-F44</f>
        <v>0</v>
      </c>
      <c r="I44" s="16">
        <f>'3. Cash Flow - 171'!E45</f>
        <v>0</v>
      </c>
      <c r="J44" s="16">
        <f>I44-E44</f>
        <v>0</v>
      </c>
      <c r="K44" s="84"/>
      <c r="N44" s="1"/>
    </row>
    <row r="45" spans="1:14" ht="12.95" customHeight="1" x14ac:dyDescent="0.2">
      <c r="A45" s="60">
        <v>36</v>
      </c>
      <c r="B45" s="426" t="s">
        <v>75</v>
      </c>
      <c r="C45" s="426"/>
      <c r="D45" s="60">
        <v>1330</v>
      </c>
      <c r="E45" s="30">
        <v>0</v>
      </c>
      <c r="F45" s="27">
        <v>0</v>
      </c>
      <c r="G45" s="20">
        <f>(E45-F45)*'3. Cash Flow - 171'!$H$2</f>
        <v>0</v>
      </c>
      <c r="H45" s="16">
        <f>E45-G45-F45</f>
        <v>0</v>
      </c>
      <c r="I45" s="16">
        <f>'3. Cash Flow - 171'!E46</f>
        <v>0</v>
      </c>
      <c r="J45" s="16">
        <f>I45-E45</f>
        <v>0</v>
      </c>
      <c r="K45" s="84"/>
      <c r="N45" s="1"/>
    </row>
    <row r="46" spans="1:14" ht="12.95" customHeight="1" x14ac:dyDescent="0.2">
      <c r="A46" s="60">
        <v>37</v>
      </c>
      <c r="B46" s="426" t="s">
        <v>76</v>
      </c>
      <c r="C46" s="426"/>
      <c r="D46" s="60">
        <v>1330</v>
      </c>
      <c r="E46" s="30">
        <v>0</v>
      </c>
      <c r="F46" s="27">
        <v>0</v>
      </c>
      <c r="G46" s="20">
        <f>(E46-F46)*'3. Cash Flow - 171'!$H$2</f>
        <v>0</v>
      </c>
      <c r="H46" s="16">
        <f>E46-G46-F46</f>
        <v>0</v>
      </c>
      <c r="I46" s="16">
        <f>'3. Cash Flow - 171'!E47</f>
        <v>0</v>
      </c>
      <c r="J46" s="16">
        <f>I46-E46</f>
        <v>0</v>
      </c>
      <c r="K46" s="84"/>
      <c r="N46" s="1"/>
    </row>
    <row r="47" spans="1:14" ht="12.95" customHeight="1" x14ac:dyDescent="0.2">
      <c r="A47" s="60">
        <v>38</v>
      </c>
      <c r="B47" s="61" t="s">
        <v>46</v>
      </c>
      <c r="C47" s="91" t="str">
        <f>IF('3. Cash Flow - 171'!C48=0," ",'3. Cash Flow - 171'!C48)</f>
        <v xml:space="preserve"> </v>
      </c>
      <c r="D47" s="60">
        <v>1330</v>
      </c>
      <c r="E47" s="30">
        <v>0</v>
      </c>
      <c r="F47" s="27">
        <v>0</v>
      </c>
      <c r="G47" s="20">
        <f>(E47-F47)*'3. Cash Flow - 171'!$H$2</f>
        <v>0</v>
      </c>
      <c r="H47" s="16">
        <f>E47-G47-F47</f>
        <v>0</v>
      </c>
      <c r="I47" s="16">
        <f>'3. Cash Flow - 171'!E48</f>
        <v>0</v>
      </c>
      <c r="J47" s="16">
        <f>I47-E47</f>
        <v>0</v>
      </c>
      <c r="K47" s="84"/>
      <c r="N47" s="1"/>
    </row>
    <row r="48" spans="1:14" ht="12.95" customHeight="1" x14ac:dyDescent="0.2">
      <c r="A48" s="60">
        <v>39</v>
      </c>
      <c r="B48" s="61" t="s">
        <v>46</v>
      </c>
      <c r="C48" s="91" t="str">
        <f>IF('3. Cash Flow - 171'!C49=0," ",'3. Cash Flow - 171'!C49)</f>
        <v xml:space="preserve"> </v>
      </c>
      <c r="D48" s="60">
        <v>1330</v>
      </c>
      <c r="E48" s="30">
        <v>0</v>
      </c>
      <c r="F48" s="27">
        <v>0</v>
      </c>
      <c r="G48" s="20">
        <f>(E48-F48)*'3. Cash Flow - 171'!$H$2</f>
        <v>0</v>
      </c>
      <c r="H48" s="16">
        <f>E48-G48-F48</f>
        <v>0</v>
      </c>
      <c r="I48" s="16">
        <f>SUM(I43:I47)</f>
        <v>0</v>
      </c>
      <c r="J48" s="16">
        <f>I48-E48</f>
        <v>0</v>
      </c>
      <c r="K48" s="84"/>
      <c r="N48" s="1"/>
    </row>
    <row r="49" spans="1:14" s="14" customFormat="1" ht="12.95" customHeight="1" x14ac:dyDescent="0.2">
      <c r="A49" s="56">
        <v>40</v>
      </c>
      <c r="B49" s="428" t="s">
        <v>79</v>
      </c>
      <c r="C49" s="428"/>
      <c r="D49" s="227" t="s">
        <v>80</v>
      </c>
      <c r="E49" s="228">
        <f>SUM(E44:E48)</f>
        <v>0</v>
      </c>
      <c r="F49" s="228">
        <f>SUM(F44:F48)</f>
        <v>0</v>
      </c>
      <c r="G49" s="228">
        <f>SUM(G44:G48)</f>
        <v>0</v>
      </c>
      <c r="H49" s="228">
        <f t="shared" ref="H49:J49" si="14">SUM(H44:H48)</f>
        <v>0</v>
      </c>
      <c r="I49" s="228">
        <f t="shared" si="14"/>
        <v>0</v>
      </c>
      <c r="J49" s="229">
        <f t="shared" si="14"/>
        <v>0</v>
      </c>
      <c r="K49" s="230"/>
    </row>
    <row r="50" spans="1:14" x14ac:dyDescent="0.2">
      <c r="A50" s="40">
        <v>41</v>
      </c>
      <c r="B50" s="424" t="s">
        <v>69</v>
      </c>
      <c r="C50" s="424"/>
      <c r="D50" s="47"/>
      <c r="E50" s="111">
        <f>E34-E42-E49</f>
        <v>0</v>
      </c>
      <c r="F50" s="111">
        <f>F34-F42-F49</f>
        <v>0</v>
      </c>
      <c r="G50" s="111">
        <f>G34-G42-G49</f>
        <v>0</v>
      </c>
      <c r="H50" s="111">
        <f t="shared" ref="H50:I50" si="15">H34-H42-H49</f>
        <v>0</v>
      </c>
      <c r="I50" s="111">
        <f t="shared" si="15"/>
        <v>0</v>
      </c>
      <c r="J50" s="128"/>
      <c r="K50" s="231"/>
      <c r="N50" s="1"/>
    </row>
    <row r="51" spans="1:14" ht="11.65" customHeight="1" x14ac:dyDescent="0.2">
      <c r="A51" s="232"/>
      <c r="B51" s="233"/>
      <c r="C51" s="233"/>
      <c r="D51" s="233"/>
      <c r="E51" s="234"/>
      <c r="F51" s="234"/>
      <c r="G51" s="234"/>
      <c r="H51" s="233"/>
      <c r="I51" s="233"/>
      <c r="J51" s="233"/>
      <c r="K51" s="233"/>
    </row>
    <row r="52" spans="1:14" customFormat="1" ht="12.95" customHeight="1" x14ac:dyDescent="0.2">
      <c r="A52" s="235"/>
      <c r="B52" s="421" t="s">
        <v>125</v>
      </c>
      <c r="C52" s="421"/>
      <c r="D52" s="421"/>
      <c r="E52" s="421"/>
      <c r="F52" s="216" t="s">
        <v>242</v>
      </c>
      <c r="G52" s="125"/>
      <c r="H52" s="134"/>
      <c r="I52" s="134"/>
      <c r="J52" s="134"/>
      <c r="K52" s="134"/>
      <c r="L52" s="134"/>
    </row>
    <row r="53" spans="1:14" customFormat="1" ht="26.45" customHeight="1" x14ac:dyDescent="0.2">
      <c r="A53" s="236" t="s">
        <v>241</v>
      </c>
      <c r="B53" s="421" t="s">
        <v>150</v>
      </c>
      <c r="C53" s="421"/>
      <c r="D53" s="421"/>
      <c r="E53" s="421"/>
      <c r="F53" s="237"/>
      <c r="G53" s="125"/>
      <c r="H53" s="134"/>
      <c r="I53" s="134"/>
      <c r="J53" s="134"/>
      <c r="K53" s="134"/>
      <c r="L53" s="134"/>
    </row>
    <row r="54" spans="1:14" customFormat="1" ht="12.95" customHeight="1" x14ac:dyDescent="0.2">
      <c r="A54" s="53">
        <v>43</v>
      </c>
      <c r="B54" s="419"/>
      <c r="C54" s="419"/>
      <c r="D54" s="419"/>
      <c r="E54" s="419"/>
      <c r="F54" s="51"/>
      <c r="G54" s="125"/>
      <c r="H54" s="134"/>
      <c r="I54" s="134"/>
      <c r="J54" s="134"/>
      <c r="K54" s="134"/>
      <c r="L54" s="134"/>
    </row>
    <row r="55" spans="1:14" customFormat="1" ht="12.95" customHeight="1" x14ac:dyDescent="0.2">
      <c r="A55" s="53">
        <v>44</v>
      </c>
      <c r="B55" s="419"/>
      <c r="C55" s="419"/>
      <c r="D55" s="419"/>
      <c r="E55" s="419"/>
      <c r="F55" s="51"/>
      <c r="G55" s="125"/>
      <c r="H55" s="134"/>
      <c r="I55" s="134"/>
      <c r="J55" s="134"/>
      <c r="K55" s="134"/>
      <c r="L55" s="134"/>
    </row>
    <row r="56" spans="1:14" customFormat="1" ht="12.95" customHeight="1" x14ac:dyDescent="0.2">
      <c r="A56" s="53">
        <v>45</v>
      </c>
      <c r="B56" s="419"/>
      <c r="C56" s="419"/>
      <c r="D56" s="419"/>
      <c r="E56" s="419"/>
      <c r="F56" s="51"/>
      <c r="G56" s="125"/>
      <c r="H56" s="134"/>
      <c r="I56" s="134"/>
      <c r="J56" s="134"/>
      <c r="K56" s="134"/>
      <c r="L56" s="134"/>
    </row>
    <row r="57" spans="1:14" customFormat="1" ht="12.95" customHeight="1" x14ac:dyDescent="0.2">
      <c r="A57" s="53">
        <v>46</v>
      </c>
      <c r="B57" s="419"/>
      <c r="C57" s="419"/>
      <c r="D57" s="419"/>
      <c r="E57" s="419"/>
      <c r="F57" s="51"/>
      <c r="G57" s="125"/>
      <c r="H57" s="134"/>
      <c r="I57" s="134"/>
      <c r="J57" s="134"/>
      <c r="K57" s="134"/>
      <c r="L57" s="134"/>
    </row>
    <row r="58" spans="1:14" customFormat="1" ht="12.95" customHeight="1" x14ac:dyDescent="0.2">
      <c r="A58" s="53">
        <v>47</v>
      </c>
      <c r="B58" s="423" t="s">
        <v>151</v>
      </c>
      <c r="C58" s="423"/>
      <c r="D58" s="423"/>
      <c r="E58" s="423"/>
      <c r="F58" s="52">
        <f>SUM(F54:G57)</f>
        <v>0</v>
      </c>
      <c r="G58" s="125"/>
      <c r="H58" s="134"/>
      <c r="I58" s="134"/>
      <c r="J58" s="134"/>
      <c r="K58" s="134"/>
      <c r="L58" s="134"/>
    </row>
    <row r="59" spans="1:14" customFormat="1" ht="12.95" customHeight="1" x14ac:dyDescent="0.2">
      <c r="A59" s="53"/>
      <c r="B59" s="446"/>
      <c r="C59" s="447"/>
      <c r="D59" s="447"/>
      <c r="E59" s="448"/>
      <c r="F59" s="50"/>
      <c r="G59" s="125"/>
      <c r="H59" s="134"/>
      <c r="I59" s="134"/>
      <c r="J59" s="134"/>
      <c r="K59" s="134"/>
      <c r="L59" s="134"/>
    </row>
    <row r="60" spans="1:14" customFormat="1" ht="12.95" customHeight="1" x14ac:dyDescent="0.2">
      <c r="A60" s="53"/>
      <c r="B60" s="420" t="s">
        <v>153</v>
      </c>
      <c r="C60" s="420"/>
      <c r="D60" s="420"/>
      <c r="E60" s="420"/>
      <c r="F60" s="50"/>
      <c r="G60" s="125"/>
      <c r="H60" s="134"/>
      <c r="I60" s="134"/>
      <c r="J60" s="134"/>
      <c r="K60" s="134"/>
      <c r="L60" s="134"/>
    </row>
    <row r="61" spans="1:14" customFormat="1" ht="12.95" customHeight="1" x14ac:dyDescent="0.2">
      <c r="A61" s="53">
        <v>48</v>
      </c>
      <c r="B61" s="419"/>
      <c r="C61" s="419"/>
      <c r="D61" s="419"/>
      <c r="E61" s="419"/>
      <c r="F61" s="51"/>
      <c r="G61" s="125"/>
      <c r="H61" s="134"/>
      <c r="I61" s="134"/>
      <c r="J61" s="134"/>
      <c r="K61" s="134"/>
      <c r="L61" s="134"/>
    </row>
    <row r="62" spans="1:14" customFormat="1" ht="12.95" customHeight="1" x14ac:dyDescent="0.2">
      <c r="A62" s="53">
        <v>49</v>
      </c>
      <c r="B62" s="419"/>
      <c r="C62" s="419"/>
      <c r="D62" s="419"/>
      <c r="E62" s="419"/>
      <c r="F62" s="51"/>
      <c r="G62" s="125"/>
      <c r="H62" s="134"/>
      <c r="I62" s="134"/>
      <c r="J62" s="134"/>
      <c r="K62" s="134"/>
      <c r="L62" s="134"/>
    </row>
    <row r="63" spans="1:14" customFormat="1" ht="12.95" customHeight="1" x14ac:dyDescent="0.2">
      <c r="A63" s="53">
        <v>50</v>
      </c>
      <c r="B63" s="419"/>
      <c r="C63" s="419"/>
      <c r="D63" s="419"/>
      <c r="E63" s="419"/>
      <c r="F63" s="51"/>
      <c r="G63" s="125"/>
      <c r="H63" s="134"/>
      <c r="I63" s="134"/>
      <c r="J63" s="134"/>
      <c r="K63" s="134"/>
      <c r="L63" s="134"/>
    </row>
    <row r="64" spans="1:14" customFormat="1" ht="12.95" customHeight="1" x14ac:dyDescent="0.2">
      <c r="A64" s="53">
        <v>51</v>
      </c>
      <c r="B64" s="419"/>
      <c r="C64" s="419"/>
      <c r="D64" s="419"/>
      <c r="E64" s="419"/>
      <c r="F64" s="51"/>
      <c r="G64" s="125"/>
      <c r="H64" s="134"/>
      <c r="I64" s="134"/>
      <c r="J64" s="134"/>
      <c r="K64" s="134"/>
      <c r="L64" s="134"/>
    </row>
    <row r="65" spans="1:12" customFormat="1" ht="12.95" customHeight="1" x14ac:dyDescent="0.2">
      <c r="A65" s="53">
        <v>52</v>
      </c>
      <c r="B65" s="423" t="s">
        <v>154</v>
      </c>
      <c r="C65" s="423"/>
      <c r="D65" s="423"/>
      <c r="E65" s="423"/>
      <c r="F65" s="52">
        <f>SUM(F61:G64)</f>
        <v>0</v>
      </c>
      <c r="G65" s="125"/>
      <c r="H65" s="134"/>
      <c r="I65" s="134"/>
      <c r="J65" s="134"/>
      <c r="K65" s="134"/>
      <c r="L65" s="134"/>
    </row>
    <row r="66" spans="1:12" customFormat="1" ht="12.95" customHeight="1" x14ac:dyDescent="0.2">
      <c r="A66" s="53"/>
      <c r="B66" s="446"/>
      <c r="C66" s="447"/>
      <c r="D66" s="447"/>
      <c r="E66" s="448"/>
      <c r="F66" s="50"/>
      <c r="G66" s="125"/>
      <c r="H66" s="134"/>
      <c r="I66" s="134"/>
      <c r="J66" s="134"/>
      <c r="K66" s="134"/>
      <c r="L66" s="134"/>
    </row>
    <row r="67" spans="1:12" customFormat="1" ht="12.95" customHeight="1" x14ac:dyDescent="0.2">
      <c r="A67" s="53"/>
      <c r="B67" s="420" t="s">
        <v>157</v>
      </c>
      <c r="C67" s="420"/>
      <c r="D67" s="420"/>
      <c r="E67" s="420"/>
      <c r="F67" s="50"/>
      <c r="G67" s="125"/>
      <c r="H67" s="134"/>
      <c r="I67" s="134"/>
      <c r="J67" s="134"/>
      <c r="K67" s="134"/>
      <c r="L67" s="134"/>
    </row>
    <row r="68" spans="1:12" customFormat="1" ht="12.95" customHeight="1" x14ac:dyDescent="0.2">
      <c r="A68" s="53">
        <v>53</v>
      </c>
      <c r="B68" s="419"/>
      <c r="C68" s="419"/>
      <c r="D68" s="419"/>
      <c r="E68" s="419"/>
      <c r="F68" s="51"/>
      <c r="G68" s="125"/>
      <c r="H68" s="134"/>
      <c r="I68" s="134"/>
      <c r="J68" s="134"/>
      <c r="K68" s="134"/>
      <c r="L68" s="134"/>
    </row>
    <row r="69" spans="1:12" customFormat="1" ht="12.95" customHeight="1" x14ac:dyDescent="0.2">
      <c r="A69" s="53">
        <v>54</v>
      </c>
      <c r="B69" s="419"/>
      <c r="C69" s="419"/>
      <c r="D69" s="419"/>
      <c r="E69" s="419"/>
      <c r="F69" s="51"/>
      <c r="G69" s="125"/>
      <c r="H69" s="134"/>
      <c r="I69" s="134"/>
      <c r="J69" s="134"/>
      <c r="K69" s="134"/>
      <c r="L69" s="134"/>
    </row>
    <row r="70" spans="1:12" customFormat="1" ht="12.95" customHeight="1" x14ac:dyDescent="0.2">
      <c r="A70" s="53">
        <v>55</v>
      </c>
      <c r="B70" s="419"/>
      <c r="C70" s="419"/>
      <c r="D70" s="419"/>
      <c r="E70" s="419"/>
      <c r="F70" s="51"/>
      <c r="G70" s="125"/>
      <c r="H70" s="134"/>
      <c r="I70" s="134"/>
      <c r="J70" s="134"/>
      <c r="K70" s="134"/>
      <c r="L70" s="134"/>
    </row>
    <row r="71" spans="1:12" customFormat="1" ht="12.95" customHeight="1" x14ac:dyDescent="0.2">
      <c r="A71" s="53">
        <v>56</v>
      </c>
      <c r="B71" s="419"/>
      <c r="C71" s="419"/>
      <c r="D71" s="419"/>
      <c r="E71" s="419"/>
      <c r="F71" s="51"/>
      <c r="G71" s="125"/>
      <c r="H71" s="134"/>
      <c r="I71" s="134"/>
      <c r="J71" s="134"/>
      <c r="K71" s="134"/>
      <c r="L71" s="134"/>
    </row>
    <row r="72" spans="1:12" customFormat="1" ht="12.95" customHeight="1" x14ac:dyDescent="0.2">
      <c r="A72" s="53">
        <v>57</v>
      </c>
      <c r="B72" s="423" t="s">
        <v>158</v>
      </c>
      <c r="C72" s="423"/>
      <c r="D72" s="423"/>
      <c r="E72" s="423"/>
      <c r="F72" s="52">
        <f>SUM(F68:G71)</f>
        <v>0</v>
      </c>
      <c r="G72" s="125"/>
      <c r="H72" s="134"/>
      <c r="I72" s="134"/>
      <c r="J72" s="134"/>
      <c r="K72" s="134"/>
      <c r="L72" s="134"/>
    </row>
    <row r="73" spans="1:12" customFormat="1" ht="12.95" customHeight="1" x14ac:dyDescent="0.2">
      <c r="A73" s="53"/>
      <c r="B73" s="446"/>
      <c r="C73" s="447"/>
      <c r="D73" s="447"/>
      <c r="E73" s="448"/>
      <c r="F73" s="50"/>
      <c r="G73" s="125"/>
      <c r="H73" s="134"/>
      <c r="I73" s="134"/>
      <c r="J73" s="134"/>
      <c r="K73" s="134"/>
      <c r="L73" s="134"/>
    </row>
    <row r="74" spans="1:12" customFormat="1" ht="12.95" customHeight="1" x14ac:dyDescent="0.2">
      <c r="A74" s="53"/>
      <c r="B74" s="420" t="s">
        <v>187</v>
      </c>
      <c r="C74" s="420"/>
      <c r="D74" s="420"/>
      <c r="E74" s="420"/>
      <c r="F74" s="50"/>
      <c r="G74" s="125"/>
      <c r="H74" s="134"/>
      <c r="I74" s="134"/>
      <c r="J74" s="134"/>
      <c r="K74" s="134"/>
      <c r="L74" s="134"/>
    </row>
    <row r="75" spans="1:12" customFormat="1" ht="12.95" customHeight="1" x14ac:dyDescent="0.2">
      <c r="A75" s="53">
        <v>58</v>
      </c>
      <c r="B75" s="419"/>
      <c r="C75" s="419"/>
      <c r="D75" s="419"/>
      <c r="E75" s="419"/>
      <c r="F75" s="51"/>
      <c r="G75" s="125"/>
      <c r="H75" s="134"/>
      <c r="I75" s="134"/>
      <c r="J75" s="134"/>
      <c r="K75" s="134"/>
      <c r="L75" s="134"/>
    </row>
    <row r="76" spans="1:12" customFormat="1" ht="12.95" customHeight="1" x14ac:dyDescent="0.2">
      <c r="A76" s="53">
        <v>59</v>
      </c>
      <c r="B76" s="419"/>
      <c r="C76" s="419"/>
      <c r="D76" s="419"/>
      <c r="E76" s="419"/>
      <c r="F76" s="51"/>
      <c r="G76" s="125"/>
      <c r="H76" s="134"/>
      <c r="I76" s="134"/>
      <c r="J76" s="134"/>
      <c r="K76" s="134"/>
      <c r="L76" s="134"/>
    </row>
    <row r="77" spans="1:12" customFormat="1" ht="12.95" customHeight="1" x14ac:dyDescent="0.2">
      <c r="A77" s="53">
        <v>60</v>
      </c>
      <c r="B77" s="419"/>
      <c r="C77" s="419"/>
      <c r="D77" s="419"/>
      <c r="E77" s="419"/>
      <c r="F77" s="51"/>
      <c r="G77" s="125"/>
      <c r="H77" s="134"/>
      <c r="I77" s="134"/>
      <c r="J77" s="134"/>
      <c r="K77" s="134"/>
      <c r="L77" s="134"/>
    </row>
    <row r="78" spans="1:12" customFormat="1" ht="12.95" customHeight="1" x14ac:dyDescent="0.2">
      <c r="A78" s="53">
        <v>61</v>
      </c>
      <c r="B78" s="419"/>
      <c r="C78" s="419"/>
      <c r="D78" s="419"/>
      <c r="E78" s="419"/>
      <c r="F78" s="51"/>
      <c r="G78" s="125"/>
      <c r="H78" s="134"/>
      <c r="I78" s="134"/>
      <c r="J78" s="134"/>
      <c r="K78" s="134"/>
      <c r="L78" s="134"/>
    </row>
    <row r="79" spans="1:12" customFormat="1" ht="12.95" customHeight="1" x14ac:dyDescent="0.2">
      <c r="A79" s="53">
        <v>62</v>
      </c>
      <c r="B79" s="422"/>
      <c r="C79" s="422"/>
      <c r="D79" s="422"/>
      <c r="E79" s="422"/>
      <c r="F79" s="51"/>
      <c r="G79" s="125"/>
      <c r="H79" s="134"/>
      <c r="I79" s="134"/>
      <c r="J79" s="134"/>
      <c r="K79" s="134"/>
      <c r="L79" s="134"/>
    </row>
    <row r="80" spans="1:12" customFormat="1" ht="12.95" customHeight="1" x14ac:dyDescent="0.2">
      <c r="A80" s="53">
        <v>63</v>
      </c>
      <c r="B80" s="422"/>
      <c r="C80" s="422"/>
      <c r="D80" s="422"/>
      <c r="E80" s="422"/>
      <c r="F80" s="51"/>
      <c r="G80" s="125"/>
      <c r="H80" s="134"/>
      <c r="I80" s="134"/>
      <c r="J80" s="134"/>
      <c r="K80" s="134"/>
      <c r="L80" s="134"/>
    </row>
    <row r="81" spans="1:19" customFormat="1" ht="12.95" customHeight="1" x14ac:dyDescent="0.2">
      <c r="A81" s="53">
        <v>64</v>
      </c>
      <c r="B81" s="423" t="s">
        <v>188</v>
      </c>
      <c r="C81" s="423"/>
      <c r="D81" s="423"/>
      <c r="E81" s="423"/>
      <c r="F81" s="52">
        <f>SUM(F75:G80)</f>
        <v>0</v>
      </c>
      <c r="G81" s="125"/>
      <c r="H81" s="134"/>
      <c r="I81" s="134"/>
      <c r="J81" s="134"/>
      <c r="K81" s="134"/>
      <c r="L81" s="134"/>
    </row>
    <row r="82" spans="1:19" customFormat="1" ht="12.95" customHeight="1" x14ac:dyDescent="0.2">
      <c r="A82" s="53"/>
      <c r="B82" s="446"/>
      <c r="C82" s="447"/>
      <c r="D82" s="447"/>
      <c r="E82" s="448"/>
      <c r="F82" s="50"/>
      <c r="G82" s="125"/>
      <c r="H82" s="134"/>
      <c r="I82" s="134"/>
      <c r="J82" s="134"/>
      <c r="K82" s="134"/>
      <c r="L82" s="134"/>
    </row>
    <row r="83" spans="1:19" customFormat="1" ht="12.95" customHeight="1" x14ac:dyDescent="0.2">
      <c r="A83" s="53"/>
      <c r="B83" s="420" t="s">
        <v>120</v>
      </c>
      <c r="C83" s="420"/>
      <c r="D83" s="420"/>
      <c r="E83" s="420"/>
      <c r="F83" s="50"/>
      <c r="G83" s="125"/>
      <c r="H83" s="134"/>
      <c r="I83" s="134"/>
      <c r="J83" s="134"/>
      <c r="K83" s="134"/>
      <c r="L83" s="134"/>
    </row>
    <row r="84" spans="1:19" customFormat="1" ht="12.95" customHeight="1" x14ac:dyDescent="0.2">
      <c r="A84" s="53">
        <v>65</v>
      </c>
      <c r="B84" s="419"/>
      <c r="C84" s="419"/>
      <c r="D84" s="419"/>
      <c r="E84" s="419"/>
      <c r="F84" s="51"/>
      <c r="G84" s="125"/>
      <c r="H84" s="134"/>
      <c r="I84" s="134"/>
      <c r="J84" s="134"/>
      <c r="K84" s="134"/>
      <c r="L84" s="134"/>
    </row>
    <row r="85" spans="1:19" customFormat="1" ht="12.95" customHeight="1" x14ac:dyDescent="0.2">
      <c r="A85" s="53">
        <v>66</v>
      </c>
      <c r="B85" s="419"/>
      <c r="C85" s="419"/>
      <c r="D85" s="419"/>
      <c r="E85" s="419"/>
      <c r="F85" s="51"/>
      <c r="G85" s="125"/>
      <c r="H85" s="134"/>
      <c r="I85" s="134"/>
      <c r="J85" s="134"/>
      <c r="K85" s="134"/>
      <c r="L85" s="134"/>
    </row>
    <row r="86" spans="1:19" customFormat="1" ht="12.95" customHeight="1" x14ac:dyDescent="0.2">
      <c r="A86" s="53">
        <v>67</v>
      </c>
      <c r="B86" s="419"/>
      <c r="C86" s="419"/>
      <c r="D86" s="419"/>
      <c r="E86" s="419"/>
      <c r="F86" s="51"/>
      <c r="G86" s="125"/>
      <c r="H86" s="134"/>
      <c r="I86" s="134"/>
      <c r="J86" s="134"/>
      <c r="K86" s="134"/>
      <c r="L86" s="134"/>
    </row>
    <row r="87" spans="1:19" customFormat="1" ht="12.95" customHeight="1" x14ac:dyDescent="0.2">
      <c r="A87" s="53">
        <v>68</v>
      </c>
      <c r="B87" s="419"/>
      <c r="C87" s="419"/>
      <c r="D87" s="419"/>
      <c r="E87" s="419"/>
      <c r="F87" s="51"/>
      <c r="G87" s="125"/>
      <c r="H87" s="134"/>
      <c r="I87" s="134"/>
      <c r="J87" s="134"/>
      <c r="K87" s="134"/>
      <c r="L87" s="134"/>
    </row>
    <row r="88" spans="1:19" customFormat="1" ht="12.95" customHeight="1" x14ac:dyDescent="0.2">
      <c r="A88" s="53">
        <v>69</v>
      </c>
      <c r="B88" s="423" t="s">
        <v>123</v>
      </c>
      <c r="C88" s="423"/>
      <c r="D88" s="423"/>
      <c r="E88" s="423"/>
      <c r="F88" s="52">
        <f>SUM(F84:G87)</f>
        <v>0</v>
      </c>
      <c r="G88" s="125"/>
      <c r="H88" s="134"/>
      <c r="I88" s="134"/>
      <c r="J88" s="134"/>
      <c r="K88" s="134"/>
      <c r="L88" s="134"/>
    </row>
    <row r="89" spans="1:19" x14ac:dyDescent="0.2">
      <c r="G89" s="125"/>
      <c r="H89" s="134"/>
      <c r="I89" s="134"/>
      <c r="J89" s="134"/>
      <c r="K89" s="134"/>
      <c r="L89" s="134"/>
      <c r="P89"/>
      <c r="Q89"/>
      <c r="R89"/>
      <c r="S89"/>
    </row>
    <row r="90" spans="1:19" x14ac:dyDescent="0.2">
      <c r="G90" s="125"/>
      <c r="H90" s="134"/>
      <c r="I90" s="134"/>
      <c r="J90" s="134"/>
      <c r="K90" s="134"/>
      <c r="L90" s="134"/>
      <c r="P90"/>
      <c r="Q90"/>
      <c r="R90"/>
      <c r="S90"/>
    </row>
    <row r="91" spans="1:19" x14ac:dyDescent="0.2">
      <c r="G91" s="125"/>
      <c r="H91" s="134"/>
      <c r="I91" s="134"/>
      <c r="J91" s="134"/>
      <c r="K91" s="134"/>
      <c r="L91" s="134"/>
    </row>
    <row r="92" spans="1:19" x14ac:dyDescent="0.2">
      <c r="G92" s="125"/>
      <c r="H92" s="134"/>
      <c r="I92" s="134"/>
      <c r="J92" s="134"/>
      <c r="K92" s="134"/>
      <c r="L92" s="134"/>
    </row>
    <row r="93" spans="1:19" x14ac:dyDescent="0.2">
      <c r="G93" s="125"/>
      <c r="H93" s="134"/>
      <c r="I93" s="134"/>
      <c r="J93" s="134"/>
      <c r="K93" s="134"/>
      <c r="L93" s="134"/>
    </row>
    <row r="94" spans="1:19" x14ac:dyDescent="0.2">
      <c r="G94" s="125"/>
      <c r="H94" s="134"/>
      <c r="I94" s="134"/>
      <c r="J94" s="134"/>
      <c r="K94" s="134"/>
      <c r="L94" s="134"/>
    </row>
    <row r="95" spans="1:19" x14ac:dyDescent="0.2">
      <c r="G95" s="125"/>
      <c r="H95" s="134"/>
      <c r="I95" s="134"/>
      <c r="J95" s="134"/>
      <c r="K95" s="134"/>
      <c r="L95" s="134"/>
    </row>
    <row r="96" spans="1:19" x14ac:dyDescent="0.2">
      <c r="G96" s="125"/>
      <c r="H96" s="134"/>
      <c r="I96" s="134"/>
      <c r="J96" s="134"/>
      <c r="K96" s="134"/>
      <c r="L96" s="134"/>
    </row>
    <row r="97" spans="7:12" x14ac:dyDescent="0.2">
      <c r="G97" s="125"/>
      <c r="H97" s="134"/>
      <c r="I97" s="134"/>
      <c r="J97" s="134"/>
      <c r="K97" s="134"/>
      <c r="L97" s="134"/>
    </row>
    <row r="98" spans="7:12" x14ac:dyDescent="0.2">
      <c r="G98" s="125"/>
      <c r="H98" s="134"/>
      <c r="I98" s="134"/>
      <c r="J98" s="134"/>
      <c r="K98" s="134"/>
      <c r="L98" s="134"/>
    </row>
    <row r="99" spans="7:12" x14ac:dyDescent="0.2"/>
    <row r="100" spans="7:12" x14ac:dyDescent="0.2"/>
    <row r="101" spans="7:12" x14ac:dyDescent="0.2"/>
    <row r="102" spans="7:12" x14ac:dyDescent="0.2"/>
    <row r="103" spans="7:12" x14ac:dyDescent="0.2"/>
    <row r="104" spans="7:12" x14ac:dyDescent="0.2"/>
    <row r="105" spans="7:12" x14ac:dyDescent="0.2"/>
    <row r="106" spans="7:12" x14ac:dyDescent="0.2"/>
    <row r="107" spans="7:12" x14ac:dyDescent="0.2"/>
    <row r="108" spans="7:12" x14ac:dyDescent="0.2"/>
    <row r="109" spans="7:12" x14ac:dyDescent="0.2"/>
    <row r="110" spans="7:12" x14ac:dyDescent="0.2"/>
    <row r="111" spans="7:12" x14ac:dyDescent="0.2"/>
  </sheetData>
  <sheetProtection algorithmName="SHA-512" hashValue="yfRkWj3pflh7JuoiX5qe53y1x4IikkUdPgusmzRMK38ErRQXEQ9BNkr0DqeZXmDK6dhEeVn4GDWcy5SFMwTpew==" saltValue="oTcbf5Q3kPE9OF7pOTgYOA==" spinCount="100000" sheet="1" objects="1" scenarios="1"/>
  <mergeCells count="82">
    <mergeCell ref="B3:C3"/>
    <mergeCell ref="B35:C35"/>
    <mergeCell ref="B45:C45"/>
    <mergeCell ref="B23:C23"/>
    <mergeCell ref="B26:C26"/>
    <mergeCell ref="B27:C27"/>
    <mergeCell ref="B32:C32"/>
    <mergeCell ref="B6:C6"/>
    <mergeCell ref="B7:C7"/>
    <mergeCell ref="B5:C5"/>
    <mergeCell ref="B34:C34"/>
    <mergeCell ref="B43:C43"/>
    <mergeCell ref="B10:C10"/>
    <mergeCell ref="B11:C11"/>
    <mergeCell ref="B33:C33"/>
    <mergeCell ref="B29:C29"/>
    <mergeCell ref="B46:C46"/>
    <mergeCell ref="B50:C50"/>
    <mergeCell ref="B4:C4"/>
    <mergeCell ref="B49:C49"/>
    <mergeCell ref="B19:C19"/>
    <mergeCell ref="B17:C17"/>
    <mergeCell ref="B44:C44"/>
    <mergeCell ref="B8:C8"/>
    <mergeCell ref="B28:C28"/>
    <mergeCell ref="B12:C12"/>
    <mergeCell ref="B31:C31"/>
    <mergeCell ref="B30:C30"/>
    <mergeCell ref="B42:C42"/>
    <mergeCell ref="B40:C40"/>
    <mergeCell ref="B41:C41"/>
    <mergeCell ref="B39:C39"/>
    <mergeCell ref="B22:C22"/>
    <mergeCell ref="B9:C9"/>
    <mergeCell ref="B88:E88"/>
    <mergeCell ref="B74:E74"/>
    <mergeCell ref="B83:E83"/>
    <mergeCell ref="B61:E61"/>
    <mergeCell ref="B62:E62"/>
    <mergeCell ref="B63:E63"/>
    <mergeCell ref="B64:E64"/>
    <mergeCell ref="B68:E68"/>
    <mergeCell ref="B69:E69"/>
    <mergeCell ref="B70:E70"/>
    <mergeCell ref="B71:E71"/>
    <mergeCell ref="B75:E75"/>
    <mergeCell ref="B86:E86"/>
    <mergeCell ref="B87:E87"/>
    <mergeCell ref="B81:E81"/>
    <mergeCell ref="B72:E72"/>
    <mergeCell ref="B85:E85"/>
    <mergeCell ref="B60:E60"/>
    <mergeCell ref="B67:E67"/>
    <mergeCell ref="B66:E66"/>
    <mergeCell ref="B52:E52"/>
    <mergeCell ref="B53:E53"/>
    <mergeCell ref="B54:E54"/>
    <mergeCell ref="B55:E55"/>
    <mergeCell ref="B56:E56"/>
    <mergeCell ref="B57:E57"/>
    <mergeCell ref="B76:E76"/>
    <mergeCell ref="B77:E77"/>
    <mergeCell ref="B78:E78"/>
    <mergeCell ref="B79:E79"/>
    <mergeCell ref="B65:E65"/>
    <mergeCell ref="B73:E73"/>
    <mergeCell ref="A2:D2"/>
    <mergeCell ref="A1:K1"/>
    <mergeCell ref="B82:E82"/>
    <mergeCell ref="B80:E80"/>
    <mergeCell ref="B84:E84"/>
    <mergeCell ref="B58:E58"/>
    <mergeCell ref="B59:E59"/>
    <mergeCell ref="B13:C13"/>
    <mergeCell ref="B16:C16"/>
    <mergeCell ref="B15:C15"/>
    <mergeCell ref="B18:C18"/>
    <mergeCell ref="B21:C21"/>
    <mergeCell ref="B20:C20"/>
    <mergeCell ref="B25:C25"/>
    <mergeCell ref="B24:C24"/>
    <mergeCell ref="B14:C14"/>
  </mergeCells>
  <conditionalFormatting sqref="E3:H3">
    <cfRule type="expression" dxfId="7" priority="34">
      <formula>$D$3="Yes"</formula>
    </cfRule>
  </conditionalFormatting>
  <conditionalFormatting sqref="F24:F25 F36:F41 F28:F30 F22 F44:F48 F9:F11">
    <cfRule type="expression" dxfId="6" priority="38">
      <formula>E9&gt;0</formula>
    </cfRule>
  </conditionalFormatting>
  <conditionalFormatting sqref="F17:F19">
    <cfRule type="expression" dxfId="5" priority="1">
      <formula>E17&gt;0</formula>
    </cfRule>
  </conditionalFormatting>
  <dataValidations count="101">
    <dataValidation allowBlank="1" showInputMessage="1" showErrorMessage="1" promptTitle="Acct. 5190 Misc Rent Revenue" prompt="Provide expense description here; enter itemized amount at right. Expense descriptions should be intelligible, do not describe using &quot;Miscellaneous&quot; or &quot;Other&quot;._x000a_Total for this account will flow to Line #6 above." sqref="B54:B57" xr:uid="{00D9962E-15F0-4B1A-9B40-4C99FB3B1AF5}"/>
    <dataValidation allowBlank="1" showInputMessage="1" showErrorMessage="1" promptTitle="Acct. 5490 Rev from Inv Misc" prompt="Provide expense description here; enter itemized amount at right. Expense descriptions should be intelligible, do not describe using &quot;Miscellaneous&quot; or &quot;Other&quot;._x000a_Total for this account will flow to Line #18 above." sqref="B68:E71" xr:uid="{591E9832-71CE-4F06-98CA-C9145A43E600}"/>
    <dataValidation allowBlank="1" showInputMessage="1" showErrorMessage="1" promptTitle="Acct. 5990 Misc. Revenue" prompt="Provide expense description here; enter itemized amount at right. Expense descriptions should be intelligible, do not describe using &quot;Miscellaneous&quot; or &quot;Other&quot;._x000a_Total for this account will flow to Line #22 above." sqref="B75:E80" xr:uid="{32D08E06-1113-42FF-BE38-36605F3D867C}"/>
    <dataValidation allowBlank="1" showInputMessage="1" showErrorMessage="1" promptTitle="Acct. 5390 Supportive Serv Rev" prompt="Provide expense description here; enter itemized amount at right. Expense descriptions should be intelligible, do not describe using &quot;Miscellaneous&quot; or &quot;Other&quot;._x000a_Total for this account will flow to Line #16 above." sqref="B61:E64" xr:uid="{79F9FBBC-4CF5-4DAB-A5EA-697CC8237C90}"/>
    <dataValidation type="list" allowBlank="1" showInputMessage="1" showErrorMessage="1" promptTitle="Ready for HCD or CalHFA Review?" prompt="HCD and CalHFA use only. Select Yes if the budget is ready for Department Review." sqref="D3" xr:uid="{5E1D6839-CD1D-47E3-B666-A20E283947D2}">
      <formula1>"Yes,No"</formula1>
    </dataValidation>
    <dataValidation allowBlank="1" showInputMessage="1" showErrorMessage="1" promptTitle="Profit (Loss)" prompt="Profit (Loss) before Depreciation. This account equals 5000T - Total Revenue minus 6000T - Total Cost of Operations before Depreciation." sqref="B34:C34" xr:uid="{5A52E64C-5F2D-4C90-AF0E-529595348CBB}"/>
    <dataValidation allowBlank="1" showInputMessage="1" showErrorMessage="1" promptTitle="Total Costs of Operations" prompt="Total Costs of Operations before Depreciation from the 4. Cost of Operations - 172 worksheet." sqref="B33:C33" xr:uid="{5E87AC0F-7F45-4E19-A9E6-AA5E716C8D13}"/>
    <dataValidation allowBlank="1" showInputMessage="1" showErrorMessage="1" promptTitle="Total Revenue" prompt="This account equals the sum of accounts 5152N - Net Rental Revenue, 5390 - Supportive Services Revenue, 5400T - Total Financial Revenue, and 5900T - Total Other Revenue." sqref="B32:C32" xr:uid="{F1EB8516-9A08-4143-BA1B-E335250557E3}"/>
    <dataValidation allowBlank="1" showInputMessage="1" showErrorMessage="1" promptTitle="Total Other Revenue" prompt="This account equals the sum of accounts 5910 through 5990." sqref="B31:C31" xr:uid="{78364B18-1830-4795-92EF-A64F0EB760BD}"/>
    <dataValidation allowBlank="1" showInputMessage="1" showErrorMessage="1" promptTitle="Total Financial Revenue" prompt="This account equals account 5410 plus account 5490." sqref="B26:C26" xr:uid="{21B69FF9-B157-4104-8350-90CAD6B06335}"/>
    <dataValidation allowBlank="1" showInputMessage="1" showErrorMessage="1" promptTitle="Supportive Services Revenue" prompt="Supportive Services Revenue. This account is primarily applicable to the SUHRP and CHRP-R Programs and projects regulated by the HCD 2017 UMRs." sqref="B22:C22" xr:uid="{B3DB558F-4C35-434E-9AF1-7DA75B849063}"/>
    <dataValidation allowBlank="1" showInputMessage="1" showErrorMessage="1" promptTitle="Net Rental Revenues" prompt="Net Rental Revenues. This account equals account 5100T - Total Rent Revenue minus account 5200T Total Vacancies." sqref="B21:C21" xr:uid="{C35235B0-E1AA-4C26-BE37-F99FBE40B5E9}"/>
    <dataValidation allowBlank="1" showInputMessage="1" showErrorMessage="1" promptTitle="Account Code 6825" prompt="Account Code 6825 Financial Expense - HCD Required Payments" sqref="D39:F39" xr:uid="{ED4238FF-8B6F-4B99-80D3-D4A36D669E7C}"/>
    <dataValidation allowBlank="1" showInputMessage="1" showErrorMessage="1" promptTitle="Account Code 6825" prompt="Account Code 6825 Financial Expense - 3rd Mortgage Principal and Interest" sqref="D38:F38" xr:uid="{E9EDF329-A025-42D1-9F97-DE9CD212C845}"/>
    <dataValidation allowBlank="1" showInputMessage="1" showErrorMessage="1" promptTitle="Account Code 6825" prompt="Account Code 6825 Financial Expense - 2nd Mortgage Principal and Interest" sqref="D37:F37" xr:uid="{C73A7C16-F9C1-48C2-BD5D-711F157FB18F}"/>
    <dataValidation allowBlank="1" showInputMessage="1" showErrorMessage="1" promptTitle="Account Code 6820" prompt="Account Code 6820 Financial Expense - 1st Mortgage Principal and Interest" sqref="D36:F36" xr:uid="{35459E16-88F6-4F32-A6C5-E4436709FD98}"/>
    <dataValidation allowBlank="1" showInputMessage="1" showErrorMessage="1" promptTitle="Account Code 5060T" prompt="Account Code 5060T Profit (Loss) before Depreciation" sqref="D34:F34" xr:uid="{F0973DF8-37B6-46E3-8F36-B95021E45C65}"/>
    <dataValidation allowBlank="1" showInputMessage="1" showErrorMessage="1" promptTitle="Account Code 6000T" prompt="Account Code 6000T Total Cost of Operations before Depreciation" sqref="D33:F33" xr:uid="{2CCFCAF2-BB76-4346-B02C-2CFA2FCBED65}"/>
    <dataValidation allowBlank="1" showInputMessage="1" showErrorMessage="1" promptTitle="Account Code 5000T" prompt="Account Code 5000T Total Revenue" sqref="D32:F32" xr:uid="{98B1197D-1D7C-43F2-A55D-9A0A3F656C56}"/>
    <dataValidation allowBlank="1" showInputMessage="1" showErrorMessage="1" promptTitle="Account Code 5900T" prompt="Account Code 5900T Total Other Revenue" sqref="D31:F31" xr:uid="{E4E19CE3-AB11-4C39-A420-E42898DFA6EC}"/>
    <dataValidation allowBlank="1" showInputMessage="1" showErrorMessage="1" promptTitle="Account Code 5990" prompt="Account Code 5990 Miscellaneous Revenue (don't include Reserve Withdrawals)" sqref="D30:F30" xr:uid="{4EAD24BA-1916-4353-9B4B-623475F1B9C2}"/>
    <dataValidation allowBlank="1" showInputMessage="1" showErrorMessage="1" promptTitle="Account Code 5920" prompt="Account Code 5920 Tenant Charges" sqref="D29:F29" xr:uid="{5D8C1B01-134C-4079-A0F4-BA48821F7501}"/>
    <dataValidation allowBlank="1" showInputMessage="1" showErrorMessage="1" promptTitle="Account Code 5910" prompt="Account Code 5910 Laundry and Vending Revenue" sqref="D28:F28" xr:uid="{69979109-3EDB-4A12-82FE-246AAB4994BA}"/>
    <dataValidation allowBlank="1" showInputMessage="1" showErrorMessage="1" promptTitle="Account Code 5400T" prompt="Account Code 5400T Total Financial Revenue" sqref="D26:F26" xr:uid="{24D45908-8C51-4ECD-B5AE-F34A6BABD310}"/>
    <dataValidation allowBlank="1" showInputMessage="1" showErrorMessage="1" promptTitle="Account Code 5490" prompt="Account Code 5490 Revenue from Investments- Miscellaneous" sqref="D25:F25" xr:uid="{6495FDA5-77D6-4922-BCFA-65FDD8791972}"/>
    <dataValidation allowBlank="1" showInputMessage="1" showErrorMessage="1" promptTitle="Account Code 5410" prompt="Account Code 5410 Financial Revenue (don't include Reserve Account Interest)" sqref="D24:F24 F9:F10 F17:F19" xr:uid="{60138F65-4B6F-4133-86C9-01CA6C6D9322}"/>
    <dataValidation allowBlank="1" showInputMessage="1" showErrorMessage="1" promptTitle="Account Code 5390" prompt="Account Code 5390 Supportive Services Revenue" sqref="D22:F22" xr:uid="{A8A0E6FE-C724-48B5-B013-01A9A311DA01}"/>
    <dataValidation allowBlank="1" showInputMessage="1" showErrorMessage="1" promptTitle="Account Code 5152N" prompt="Account Code 5152N Net Rental Revenues (Rent Revenue Less Vacancies)" sqref="D21:F21" xr:uid="{3EA81526-70CD-4953-8A92-FD8F33AE23B3}"/>
    <dataValidation allowBlank="1" showInputMessage="1" showErrorMessage="1" promptTitle="Account Code 5200T" prompt="Account Code 5200T Total Vacancies" sqref="D19:E19" xr:uid="{47365C0F-AEDF-4855-8E2F-C5A1DCFE76C0}"/>
    <dataValidation allowBlank="1" showInputMessage="1" showErrorMessage="1" promptTitle="Account Code 5270" prompt="Account Code 5270 Garage and Parking Spaces Vacancy" sqref="D18:E18" xr:uid="{003EDCE2-4C62-4B97-8F62-9BD07B59389F}"/>
    <dataValidation allowBlank="1" showInputMessage="1" showErrorMessage="1" promptTitle="Account Code 5250" prompt="Account Code 5250 Rental Concessions Vacancy" sqref="D17:E17" xr:uid="{5F9519D6-DF77-4033-AFDB-2CC87B50F2FD}"/>
    <dataValidation allowBlank="1" showInputMessage="1" showErrorMessage="1" promptTitle="Account Code 5240" prompt="Account Code 5240 Stores and Commercial Vacancy" sqref="D16:F16" xr:uid="{C82484BA-049C-4BEE-82A4-DE82DE5CE6DD}"/>
    <dataValidation allowBlank="1" showInputMessage="1" showErrorMessage="1" promptTitle="Account Code 5220" prompt="Account Code 5220 Apartments Vacancy" sqref="D15:F15" xr:uid="{E0FC434E-3584-4CA6-A700-454BE011C6EB}"/>
    <dataValidation allowBlank="1" showInputMessage="1" showErrorMessage="1" promptTitle="Account Code 5100T" prompt="Account Code 5100T Total Rent Revenue" sqref="D12:F12" xr:uid="{D5E6C4A1-F42E-4855-868F-EBA7B2B3063D}"/>
    <dataValidation allowBlank="1" showInputMessage="1" showErrorMessage="1" promptTitle="Account Code 5190" prompt="Account Code 5190 Miscellaneous Rent Revenue" sqref="D11:F11" xr:uid="{20423550-49E1-42C8-A97F-145C5C582BE0}"/>
    <dataValidation allowBlank="1" showInputMessage="1" showErrorMessage="1" promptTitle="Account Code 5180" prompt="Account Code 5180 Flexible Subsidy Revenue" sqref="D10:E10" xr:uid="{A686DB3D-784B-412F-B509-80E8CD33EDD5}"/>
    <dataValidation allowBlank="1" showInputMessage="1" showErrorMessage="1" promptTitle="Account Code 5170" prompt="Account Code 5170 Garage and Parking Spaces" sqref="D9:E9" xr:uid="{00DBC7E5-7B31-45CB-A071-EF1C72892B58}"/>
    <dataValidation allowBlank="1" showInputMessage="1" showErrorMessage="1" promptTitle="Account Code 5140" prompt="Account Code 5140 Rent Revenue - Stores and Commercials" sqref="D8:F8" xr:uid="{8D83B4A6-76F9-4291-9A12-D07119224DD1}"/>
    <dataValidation allowBlank="1" showInputMessage="1" showErrorMessage="1" promptTitle="Account Code 5121" prompt="Account Code 5121 Tenant Assistance Payments" sqref="D7:F7" xr:uid="{086FCFD1-ABF5-4727-827D-281C923E5BFB}"/>
    <dataValidation allowBlank="1" showInputMessage="1" showErrorMessage="1" promptTitle="Account Code 5120" prompt="Account Code 5120 Rent Revenue - Gross Potential" sqref="D20:F20 D6:F6" xr:uid="{15FDF1B3-C568-4A04-991F-3D2B0DDBDD83}"/>
    <dataValidation allowBlank="1" showInputMessage="1" showErrorMessage="1" promptTitle="Total Vacancies" prompt="This account equals the sum of accounts 5220 through 5290." sqref="B20:C20" xr:uid="{37EB6D00-AA3E-4731-AE74-AAF990ED6A7B}"/>
    <dataValidation allowBlank="1" showInputMessage="1" showErrorMessage="1" promptTitle="Total Rent Revenue" prompt="This account equals the sum of accounts 5120 through 5195." sqref="B12:C12" xr:uid="{5C6838FF-1191-4B7A-A650-B5D1A9CEACBB}"/>
    <dataValidation allowBlank="1" showInputMessage="1" showErrorMessage="1" promptTitle="1st Mortgage Principal Interest" prompt="First Mortgage Principal and Interest. Do not include Fees including Bond, Issuer, Trustee. Enter the Lender Name." sqref="C36" xr:uid="{96CEF05E-3871-4ADD-91BF-73827681E523}"/>
    <dataValidation allowBlank="1" showInputMessage="1" showErrorMessage="1" promptTitle="2nd Mortgage Principal Interest" prompt="Second Mortgage Principal and Interest. Do not include Fees including Bond, Issuer, Trustee. Enter the Lender Name." sqref="C37" xr:uid="{C14B7C16-C701-4F39-9509-D481E83B4D62}"/>
    <dataValidation allowBlank="1" showInputMessage="1" showErrorMessage="1" promptTitle="3rd Mortgage Principal Interest" prompt="Third Mortgage Principal and Interest. Do not include Fees including Bond, Issuer, Trustee. Enter the Lender Name." sqref="C38" xr:uid="{319E0CE3-7A15-4C2F-9235-EC65C2DACCD1}"/>
    <dataValidation allowBlank="1" showInputMessage="1" showErrorMessage="1" promptTitle="Miscellaneous Revenue" prompt="This account reflects project revenues not otherwise described in the above revenue accounts; it may also include revenue from non-commercial rental space." sqref="B30:C30" xr:uid="{F27244E8-FE42-4458-BB83-4BD2616D4B14}"/>
    <dataValidation allowBlank="1" showInputMessage="1" showErrorMessage="1" promptTitle="Tenant Charges" prompt="This account reflects charges assessed to tenants for rent checks returned for insufficient funds, late payment of rents, breaking the lease, damage payments, forfeited security deposits, and other fees that have to do with lease/tenant." sqref="B29:C29" xr:uid="{EF21FDBF-9983-47FE-BFDD-70EC47F14C12}"/>
    <dataValidation allowBlank="1" showInputMessage="1" showErrorMessage="1" promptTitle="Laundry and Vending Revenue" prompt="This account records project revenues received from laundry and vending machines owned or leased by the project." sqref="B28:C28" xr:uid="{C9887328-325A-482F-9C49-CDC0C61441DE}"/>
    <dataValidation allowBlank="1" showInputMessage="1" showErrorMessage="1" promptTitle="Miscellaneous Investment Revenue" prompt="This account is used to record other investment income earned in connection with project operations. Do not include reserve accounts interest income." sqref="B25:C25" xr:uid="{CDDF3214-B2F6-43CB-A4E3-F4807A779D8C}"/>
    <dataValidation allowBlank="1" showInputMessage="1" showErrorMessage="1" promptTitle="Financial Revenue" prompt="This account is used to record interest income earned in connection with project operations. Do not include reserve accounts interest income." sqref="B24:C24" xr:uid="{A873365E-0C6C-4890-A00D-84CF839FA764}"/>
    <dataValidation allowBlank="1" showInputMessage="1" showErrorMessage="1" promptTitle="Miscellaneous Vacancies" prompt="This account reflects the rental revenue lost through vacancy of any revenue-producing space or equipment not otherwise described above." sqref="B19:C19" xr:uid="{B7891F40-8002-499D-A354-1D511AE4AAEC}"/>
    <dataValidation allowBlank="1" showInputMessage="1" showErrorMessage="1" promptTitle="Garage and Parking Vacancy" prompt="This account reflects the rental revenue lost through vacancy of a garage or parking spaces." sqref="B18:C18" xr:uid="{79DE5348-0E08-450D-8C9B-376D35044C42}"/>
    <dataValidation allowBlank="1" showInputMessage="1" showErrorMessage="1" promptTitle="Rental Concessions" prompt="This account reflects the amount provided as rental concessions (i.e., free rent) in connection with the execution of leases of revenue producing units." sqref="B17:C17" xr:uid="{6362578B-1073-4ADE-B256-287C71597C8E}"/>
    <dataValidation allowBlank="1" showInputMessage="1" showErrorMessage="1" promptTitle="Commercial Vacancy" prompt="This account reflects the rental revenue lost through vacancy of a store or other commercial units." sqref="B16:C16" xr:uid="{8A2F811D-D2AD-4B6C-96BB-4346AEC16F74}"/>
    <dataValidation allowBlank="1" showInputMessage="1" showErrorMessage="1" promptTitle="Apartments Vacancy" prompt="This account reflects the rental revenue lost through vacancy of an apartment unit." sqref="B15:C15" xr:uid="{BF817B0D-604A-416F-B2A6-645994B07D34}"/>
    <dataValidation allowBlank="1" showInputMessage="1" showErrorMessage="1" promptTitle="Vacancy Percentage" prompt="This account reflects the rental revenue lost through vacancy of an apartment unit." sqref="B14:C14" xr:uid="{95BE0C70-270C-433A-B149-B07112F6C5EA}"/>
    <dataValidation allowBlank="1" showInputMessage="1" showErrorMessage="1" promptTitle="Miscellaneous Rent Revenue" prompt="This account records gross rental revenue expectancy not otherwise described above." sqref="B11:C11" xr:uid="{02463876-1B9F-4109-B67C-8FB8E160B8F3}"/>
    <dataValidation allowBlank="1" showInputMessage="1" showErrorMessage="1" promptTitle="Flexible Subsidy Revenue" prompt="This account reflects the amount of funds transferred from the Management Improvement and Operating Plan account (See account 1381) to reduce mortgage or escrow deficiencies, to cover operating deficits or to meet working capital needs." sqref="B10:C10" xr:uid="{0289CFB6-5DC0-4025-A228-B735CB8DBBC6}"/>
    <dataValidation allowBlank="1" showInputMessage="1" showErrorMessage="1" promptTitle="Garage and Parking Spaces" prompt="This account records the gross potential rental revenue from all garage and parking spaces." sqref="B9:C9" xr:uid="{87D62E37-763E-4966-AB4C-1AFDF3DF63D1}"/>
    <dataValidation allowBlank="1" showInputMessage="1" showErrorMessage="1" promptTitle="Rent Revenue - Commercial" prompt="This account records gross rental revenue expectancy from stores, offices, or other commercial facilities or uses." sqref="B8:C8" xr:uid="{722DF2AF-5413-450A-A5BF-4C7C2CD639AE}"/>
    <dataValidation allowBlank="1" showInputMessage="1" showErrorMessage="1" promptTitle="Tenant Assistance Payments" prompt="This account reflects tenant assistance payments that are project-based. Tenant assistance payment programs include the Rent Supplement, Rental Assistance Payment (RAP), and Section 8 programs." sqref="B7:C7" xr:uid="{00483E3C-3022-45AD-B045-6A33F87970ED}"/>
    <dataValidation allowBlank="1" showInputMessage="1" showErrorMessage="1" promptTitle="Rent Revenue - Gross Potential" prompt="This account reflects the rent/carrying charges approved at 100% occupancy, less tenant/shareholder assistance payments, for all residential units (including non-revenue producing units). Potential rent could be market, contract, or Section 8." sqref="B6:C6" xr:uid="{9879CC94-04DB-4C9D-BC3C-C2EF39C840C7}"/>
    <dataValidation allowBlank="1" showInputMessage="1" showErrorMessage="1" promptTitle="Project Cash Flow" prompt="This account equals 5060T - Profit (Loss) before Depreciation minus 6800T - Total Financial Expenses minus 1300T - Total Reserve Deposits." sqref="B50:C50" xr:uid="{4D4404D8-2070-4F4F-AAE1-B9F81C7A83E3}"/>
    <dataValidation allowBlank="1" showInputMessage="1" showErrorMessage="1" promptTitle="Total Financial Expenses" prompt="This account equals the sum of accounts 6820 through 6890." sqref="B42:C42" xr:uid="{5768E0B0-E963-4E06-9F15-318629921460}"/>
    <dataValidation allowBlank="1" showInputMessage="1" showErrorMessage="1" promptTitle="Account Code 1300T" prompt="Account Code 1300T Total Reserve Deposits" sqref="D49:F49" xr:uid="{793B7EA1-6F4D-42EC-B919-DDDDBC38B60F}"/>
    <dataValidation allowBlank="1" showInputMessage="1" showErrorMessage="1" promptTitle="Account Code 1330" prompt="Account Code 1330 Other Reserve Deposit" sqref="D47:F48" xr:uid="{2E012A85-FB30-446F-9482-445A5268834B}"/>
    <dataValidation allowBlank="1" showInputMessage="1" showErrorMessage="1" promptTitle="Account Code 1330" prompt="Account Code 1330 Transition Reserve - Deposit" sqref="D46:F46" xr:uid="{AFC5A8EB-5A55-4EFC-A5CE-6D304498219C}"/>
    <dataValidation allowBlank="1" showInputMessage="1" showErrorMessage="1" promptTitle="Account Code 1330" prompt="Account Code 1330 Operating Reserve - Deposit" sqref="D45:F45" xr:uid="{1C8D7CF7-0164-420B-A7D9-5210CDF549E1}"/>
    <dataValidation allowBlank="1" showInputMessage="1" showErrorMessage="1" promptTitle="Account Code 1320" prompt="Account Code 1320 Replacement Reserve - Deposit" sqref="D44:F44" xr:uid="{18927484-D3BA-4015-A5C6-95B8ED1C1AEA}"/>
    <dataValidation allowBlank="1" showInputMessage="1" showErrorMessage="1" promptTitle="Account Code 6800T" prompt="Account Code 6800T Total Financial Expenses" sqref="D42:F42" xr:uid="{1C5BB0B3-0469-4598-8352-1BAABC6BDCE9}"/>
    <dataValidation allowBlank="1" showInputMessage="1" showErrorMessage="1" promptTitle="Account Code 6890" prompt="Account Code 6890 Miscellaneous Financial Expenses" sqref="D41:F41" xr:uid="{496F4ED1-2392-4E47-9324-A6A1E07E404D}"/>
    <dataValidation allowBlank="1" showInputMessage="1" showErrorMessage="1" promptTitle="Other Reserve Deposit" prompt="Any other cash and investments held by the mortgagee for mortgagor for which lender approval is required for withdrawals. Enter the Reserve Account type or name." sqref="C47:C48" xr:uid="{F4BE3250-A4F5-4E98-BB2C-CF00EEE285F1}"/>
    <dataValidation allowBlank="1" showInputMessage="1" showErrorMessage="1" promptTitle="Other Reserve Deposits" prompt="Required Deposits to an Other Reserve account." sqref="B47:B48" xr:uid="{B6105067-0339-43D0-9699-81B1D0B9E67F}"/>
    <dataValidation allowBlank="1" showInputMessage="1" showErrorMessage="1" promptTitle="3rd Mortage P and I" prompt="Mandatory debt service of principal and interest on the third mortgage." sqref="B38" xr:uid="{A37617CB-C64F-472D-A77C-704946961445}"/>
    <dataValidation allowBlank="1" showInputMessage="1" showErrorMessage="1" promptTitle="2nd Mortage P and I" prompt="Mandatory debt service of principal and interest on the second mortgage." sqref="B37" xr:uid="{B32B5ACC-4A4B-4103-9753-45A7480814FF}"/>
    <dataValidation allowBlank="1" showInputMessage="1" showErrorMessage="1" promptTitle="1st Mortage P and I" prompt="Mandatory debt service of principal and interest on the first mortgage." sqref="B36" xr:uid="{58B121B0-B792-41CC-9670-D7DF8217C109}"/>
    <dataValidation allowBlank="1" showInputMessage="1" showErrorMessage="1" promptTitle="Miscellaneous Financial Expenses" prompt="This account reflects miscellaneous financial expenses not otherwise classified in the 6800 series. This account also includes fees paid to a bond trustee or other annual loan fees." sqref="B41:C41" xr:uid="{FBE58B5E-A4A4-4B22-AFD7-8AEEA2B05F96}"/>
    <dataValidation allowBlank="1" showInputMessage="1" showErrorMessage="1" promptTitle="Lease Payment" prompt="Payments of monthly or annual rent required by a lease." sqref="B40:C40" xr:uid="{09460C02-A401-4F1E-BA43-AE6ECCE0C6C4}"/>
    <dataValidation allowBlank="1" showInputMessage="1" showErrorMessage="1" promptTitle="HCD Required Payments" prompt="Monthly or annual loan and/or interest payments required by the note and deed of trust for certain HCD loans OR 0.42% annual interest payment required for MHP loans." sqref="B39:C39" xr:uid="{47721696-7F7B-4C03-93D0-FE4F6A6541F8}"/>
    <dataValidation allowBlank="1" showInputMessage="1" showErrorMessage="1" promptTitle="Transition Reserve Deposit" prompt="Required Deposits to the Transition Reserve account. Held by the mortgagee for mortgagor for which lender approval is required for withdrawals. " sqref="B46:C46" xr:uid="{8638850E-9B8B-4474-9989-57F180D5362C}"/>
    <dataValidation allowBlank="1" showInputMessage="1" showErrorMessage="1" promptTitle="Operating Reserve Deposit" prompt="Required Deposits to the Operating Reserve account. This account is used to maintain a fund for general operation expenses." sqref="B45:C45" xr:uid="{05C1CF04-C712-4EFC-9070-C4ADF9656FC3}"/>
    <dataValidation allowBlank="1" showInputMessage="1" showErrorMessage="1" promptTitle="Replacement Reserve Deposit" prompt="Required Deposits. Cash and investments held by mortgagee or mortgagor (as required) for replacements as set forth in the Regulatory Agreement.  This account may include amounts that are reported in separately established painting reserve accounts." sqref="B44:C44" xr:uid="{237FC2DF-A96E-4900-AC70-CC430730B92D}"/>
    <dataValidation allowBlank="1" showInputMessage="1" showErrorMessage="1" promptTitle="Total Reserve Deposits" prompt="This account equals the sum of accounts 1320 to 1330." sqref="B49:C49" xr:uid="{0FA46861-0017-41C4-A868-166A1C4BFF45}"/>
    <dataValidation allowBlank="1" showInputMessage="1" showErrorMessage="1" promptTitle="Account Code 6890" prompt="Account Code 6890 Financial Expense - Lease Payment" sqref="D40:F40" xr:uid="{9D5DD4B8-0F8B-43DA-A735-271B45A58C1B}"/>
    <dataValidation allowBlank="1" showInputMessage="1" showErrorMessage="1" promptTitle="Acct. 5190 Misc. Rent Revenue" prompt="Provide itemized amount here and description at left._x000a_Total for this account will flow to Line #6 above." sqref="F54:F57" xr:uid="{5C4AA74C-30AD-4F75-85CE-7E435EC835C5}"/>
    <dataValidation allowBlank="1" showInputMessage="1" showErrorMessage="1" promptTitle="Acct. 5490 Rev from Inv Misc" prompt="Provide itemized amount here and description at left._x000a_Total for this account will flow to Line #18 above." sqref="F68:F71" xr:uid="{AF76929B-9C6B-48DF-A927-A6C1368F4801}"/>
    <dataValidation allowBlank="1" showInputMessage="1" showErrorMessage="1" promptTitle="Acct. 5990 Misc. Revenue" prompt="Provide itemized amount here and description at left._x000a_Total for this account will flow to Line #22 above." sqref="F75:F80" xr:uid="{3B9AC8E0-FD47-4462-A125-D06EBB843681}"/>
    <dataValidation allowBlank="1" showInputMessage="1" showErrorMessage="1" promptTitle="Acct. 5390 Supportive Serv Rev" prompt="Provide itemized amount here and description at left._x000a_Total for this account will flow to Line #16 above." sqref="F61:F64" xr:uid="{A33804C6-B1BC-4EAD-9A2A-2D0AA67EA770}"/>
    <dataValidation allowBlank="1" showInputMessage="1" showErrorMessage="1" promptTitle="Acct. 6890 Misc. Financial Exp" prompt="Provide itemized amount here and description at left._x000a_Total for this account will flow to Line #33 above." sqref="F84:F87" xr:uid="{A043366D-473D-4DF3-95B0-94519F9851BE}"/>
    <dataValidation allowBlank="1" showInputMessage="1" showErrorMessage="1" promptTitle="Acct. 6890 Misc. Financial Exp" prompt="Provide expense description here; enter itemized amount at right. Expense descriptions should be intelligible, do not describe using &quot;Miscellaneous&quot; or &quot;Other&quot;._x000a_Total for this account will flow to Line #33 above." sqref="B84:E87" xr:uid="{2306ED85-E1D3-49CE-807C-5564851475AF}"/>
    <dataValidation allowBlank="1" showInputMessage="1" showErrorMessage="1" promptTitle="HCD Assisted Units Actuals" prompt="Enter the actual HCD Assisted Units dollar amount correspondng to this account as described in column 2. HCD will enter approved amount upon review and approval." sqref="G6:G7 G9:G10 G15 G17:G19" xr:uid="{63E4101D-C507-4FF7-8E71-81F05AAA8409}"/>
    <dataValidation allowBlank="1" showInputMessage="1" showErrorMessage="1" promptTitle="HCD Non Assisted Units Actuals" prompt="Enter the actual HCD Non-Assisted Units dollar amount correspondng to this account as described in column 2. HCD will enter approved amount upon review and approval." sqref="H6:H7 H9:H10 H15 H17:H19" xr:uid="{C2577FBF-590A-454C-B84F-5546791C8B0C}"/>
    <dataValidation allowBlank="1" showInputMessage="1" showErrorMessage="1" promptTitle="Commercial Actuals" prompt="Enter the actual commercial dollar amount correspondng to this account as described in column 2. HCD will enter approved amount upon review and approval." sqref="F44:F48" xr:uid="{ABB1146E-259B-4BF8-A69F-C8E78CB38CE9}"/>
    <dataValidation allowBlank="1" showInputMessage="1" showErrorMessage="1" promptTitle="Total Project Actual Amount" prompt="Enter the total project actual dollar amount correspondng to this account as described in column 2. HCD will enter approved amount upon review and approval." sqref="I44:I47 I36:I40 I28:I29 I24 E44:F48 E36:F40 E28:F29 E24:F24 F9:F10 F17:F19" xr:uid="{486986C5-67E0-4542-8657-F34217510C2F}"/>
    <dataValidation allowBlank="1" showInputMessage="1" showErrorMessage="1" promptTitle="Commercial Actual Amount" prompt="Enter the actual commercial dollar amount correspondng to this account as described in column 2. HCD will enter approved amount upon review and approval." sqref="F36:F41 F8:F11 F22 F24:F25 F28:F30 F16:F19" xr:uid="{43F50D7B-BF0F-40B0-ACA4-FCEEC9EDB552}"/>
    <dataValidation allowBlank="1" showInputMessage="1" showErrorMessage="1" promptTitle="HCD Rep Notes" prompt="HCD use only. Enter comments regarding dollar amounts or budget variances corresponding to this account as described in column 2." sqref="K6:K11 K14:K19 K21:K22 K24:K25 K28:K30 K32:K34 K36:K41 K44:K48" xr:uid="{AC0D539A-CC2F-4010-8B55-105588E45042}"/>
    <dataValidation allowBlank="1" showInputMessage="1" showErrorMessage="1" promptTitle="Acct. 5190 Misc Rent Revenue" prompt="Itemized revenue detail must be entered beginning at Line #54 below.  The amount for this account is auto-populated from below." sqref="I11 E11:F11" xr:uid="{00000000-0002-0000-0800-000001000000}"/>
    <dataValidation allowBlank="1" showInputMessage="1" showErrorMessage="1" promptTitle="Acct. 5490 Rev from Invest. Misc" prompt="Itemized revenue detail must be entered beginning at Line #64 below.  The amount for this account is auto-populated from below." sqref="I25 E25:F25" xr:uid="{00000000-0002-0000-0800-000002000000}"/>
    <dataValidation allowBlank="1" showInputMessage="1" showErrorMessage="1" promptTitle="Acct. 5990 Misc. Revenue" prompt="Itemized revenue detail must be entered beginning at Line #69 below.  The amount for this account is auto-populated from below." sqref="I30 E30:F30" xr:uid="{00000000-0002-0000-0800-000003000000}"/>
    <dataValidation allowBlank="1" showInputMessage="1" showErrorMessage="1" promptTitle="Acct. 5390 Supportive Serv Rev" prompt="Itemized revenue detail must be entered beginning at Line #59 below.  The amount for this account is auto-populated from below." sqref="I22 E22:F22" xr:uid="{00000000-0002-0000-0800-00000D000000}"/>
    <dataValidation allowBlank="1" showInputMessage="1" showErrorMessage="1" promptTitle="Ready for HCD or CalHFA Review?" prompt="HCD and CalHFA use only. Select Yes if the budget is ready for Department Review." sqref="E3:K3" xr:uid="{BF4C17BD-E119-4D15-868C-3CC200EDEBC1}"/>
  </dataValidations>
  <printOptions horizontalCentered="1"/>
  <pageMargins left="0.25" right="0.25" top="0.25" bottom="0.4" header="0" footer="0.2"/>
  <pageSetup scale="54" orientation="portrait" r:id="rId1"/>
  <headerFooter>
    <oddFooter>&amp;C&amp;9Page &amp;P of &amp;N&amp;R&amp;"Arial,Italic"&amp;9&amp;A</oddFooter>
  </headerFooter>
  <rowBreaks count="1" manualBreakCount="1">
    <brk id="50" max="14"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1">
    <tabColor theme="9" tint="0.39997558519241921"/>
    <pageSetUpPr fitToPage="1"/>
  </sheetPr>
  <dimension ref="A1:L119"/>
  <sheetViews>
    <sheetView zoomScale="85" zoomScaleNormal="85" workbookViewId="0">
      <selection sqref="A1:L1"/>
    </sheetView>
  </sheetViews>
  <sheetFormatPr defaultColWidth="9.140625" defaultRowHeight="12.75" x14ac:dyDescent="0.2"/>
  <cols>
    <col min="1" max="1" width="3.140625" style="2" customWidth="1"/>
    <col min="2" max="2" width="17.28515625" style="1" customWidth="1"/>
    <col min="3" max="3" width="33.5703125" style="1" customWidth="1"/>
    <col min="4" max="4" width="8.140625" style="1" customWidth="1"/>
    <col min="5" max="9" width="13.5703125" style="1" customWidth="1"/>
    <col min="10" max="10" width="13.5703125" style="2" customWidth="1"/>
    <col min="11" max="11" width="13.5703125" style="1" customWidth="1"/>
    <col min="12" max="12" width="41.7109375" style="1" customWidth="1"/>
    <col min="13" max="14" width="8.7109375" style="1" customWidth="1"/>
    <col min="15" max="16" width="9.140625" style="1" customWidth="1"/>
    <col min="17" max="16384" width="9.140625" style="1"/>
  </cols>
  <sheetData>
    <row r="1" spans="1:12" ht="16.5" customHeight="1" x14ac:dyDescent="0.2">
      <c r="A1" s="326" t="s">
        <v>281</v>
      </c>
      <c r="B1" s="327"/>
      <c r="C1" s="327"/>
      <c r="D1" s="327"/>
      <c r="E1" s="327"/>
      <c r="F1" s="327"/>
      <c r="G1" s="327"/>
      <c r="H1" s="327"/>
      <c r="I1" s="327"/>
      <c r="J1" s="327"/>
      <c r="K1" s="327"/>
      <c r="L1" s="397"/>
    </row>
    <row r="2" spans="1:12" s="80" customFormat="1" ht="15" customHeight="1" x14ac:dyDescent="0.2">
      <c r="A2" s="435" t="str">
        <f>IF('2. Checklist and Cert - 170'!D3="","",'2. Checklist and Cert - 170'!D3)</f>
        <v/>
      </c>
      <c r="B2" s="436"/>
      <c r="C2" s="436"/>
      <c r="D2" s="437"/>
      <c r="E2" s="254" t="s">
        <v>280</v>
      </c>
      <c r="F2" s="259" t="str">
        <f>IF('2. Checklist and Cert - 170'!D4="","",'2. Checklist and Cert - 170'!D4)</f>
        <v/>
      </c>
      <c r="G2" s="259" t="str">
        <f>IF('2. Checklist and Cert - 170'!E4="","",'2. Checklist and Cert - 170'!E4)</f>
        <v>to</v>
      </c>
      <c r="H2" s="259" t="str">
        <f>IF('2. Checklist and Cert - 170'!F4="","",'2. Checklist and Cert - 170'!F4)</f>
        <v/>
      </c>
      <c r="I2" s="258"/>
      <c r="J2" s="258"/>
      <c r="K2" s="258"/>
      <c r="L2" s="252"/>
    </row>
    <row r="3" spans="1:12" ht="12.95" customHeight="1" x14ac:dyDescent="0.2">
      <c r="A3" s="160"/>
      <c r="B3" s="451"/>
      <c r="C3" s="452"/>
      <c r="D3" s="143"/>
      <c r="E3" s="162" t="s">
        <v>35</v>
      </c>
      <c r="F3" s="162" t="s">
        <v>36</v>
      </c>
      <c r="G3" s="162" t="s">
        <v>37</v>
      </c>
      <c r="H3" s="162" t="s">
        <v>38</v>
      </c>
      <c r="I3" s="163" t="s">
        <v>39</v>
      </c>
      <c r="J3" s="163" t="s">
        <v>40</v>
      </c>
      <c r="K3" s="164" t="s">
        <v>41</v>
      </c>
      <c r="L3" s="165" t="s">
        <v>42</v>
      </c>
    </row>
    <row r="4" spans="1:12" ht="36.6" customHeight="1" x14ac:dyDescent="0.2">
      <c r="A4" s="166" t="s">
        <v>113</v>
      </c>
      <c r="B4" s="456" t="s">
        <v>47</v>
      </c>
      <c r="C4" s="457"/>
      <c r="D4" s="144" t="s">
        <v>244</v>
      </c>
      <c r="E4" s="115" t="str">
        <f>IF('5. Actual Cash Flow - 180'!$D$3="Yes","Total Approved Actuals (including Commercial)","Total Actuals (including Commercial)")</f>
        <v>Total Actuals (including Commercial)</v>
      </c>
      <c r="F4" s="115" t="str">
        <f>IF('5. Actual Cash Flow - 180'!$D$3="Yes","Commercial Approved Actuals","Commercial Actuals")</f>
        <v>Commercial Actuals</v>
      </c>
      <c r="G4" s="115" t="str">
        <f>IF('5. Actual Cash Flow - 180'!$D$3="Yes","Assisted Units Approved Actuals","Assisted Units Actuals")</f>
        <v>Assisted Units Actuals</v>
      </c>
      <c r="H4" s="115" t="str">
        <f>IF('5. Actual Cash Flow - 180'!$D$3="Yes","Non-Assisted Units Approved Actuals","Non-Assisted Units Actuals")</f>
        <v>Non-Assisted Units Actuals</v>
      </c>
      <c r="I4" s="115" t="s">
        <v>243</v>
      </c>
      <c r="J4" s="114" t="s">
        <v>246</v>
      </c>
      <c r="K4" s="144" t="s">
        <v>245</v>
      </c>
      <c r="L4" s="132" t="s">
        <v>221</v>
      </c>
    </row>
    <row r="5" spans="1:12" ht="12.95" customHeight="1" x14ac:dyDescent="0.2">
      <c r="A5" s="54"/>
      <c r="B5" s="427" t="s">
        <v>63</v>
      </c>
      <c r="C5" s="427"/>
      <c r="D5" s="146"/>
      <c r="E5" s="16"/>
      <c r="F5" s="16"/>
      <c r="G5" s="16"/>
      <c r="H5" s="152"/>
      <c r="I5" s="20"/>
      <c r="J5" s="20"/>
      <c r="K5" s="156"/>
      <c r="L5" s="285"/>
    </row>
    <row r="6" spans="1:12" ht="12.95" customHeight="1" x14ac:dyDescent="0.2">
      <c r="A6" s="60">
        <v>1</v>
      </c>
      <c r="B6" s="426" t="s">
        <v>127</v>
      </c>
      <c r="C6" s="426"/>
      <c r="D6" s="147">
        <v>6203</v>
      </c>
      <c r="E6" s="30">
        <v>0</v>
      </c>
      <c r="F6" s="27">
        <v>0</v>
      </c>
      <c r="G6" s="16">
        <f>(E6-F6)*'3. Cash Flow - 171'!$H$2</f>
        <v>0</v>
      </c>
      <c r="H6" s="152">
        <f t="shared" ref="H6:H20" si="0">E6-G6-F6</f>
        <v>0</v>
      </c>
      <c r="I6" s="20">
        <f>'4. Cost of Operations - 172'!E6</f>
        <v>0</v>
      </c>
      <c r="J6" s="20">
        <f t="shared" ref="J6:J20" si="1">I6-E6</f>
        <v>0</v>
      </c>
      <c r="K6" s="157">
        <f t="shared" ref="K6:K20" si="2">IF(AND(I6=0,E6&lt;&gt;0),0,IF(J6&lt;0,-J6/I6,0))</f>
        <v>0</v>
      </c>
      <c r="L6" s="84"/>
    </row>
    <row r="7" spans="1:12" ht="12.95" customHeight="1" x14ac:dyDescent="0.2">
      <c r="A7" s="60">
        <v>2</v>
      </c>
      <c r="B7" s="426" t="s">
        <v>128</v>
      </c>
      <c r="C7" s="426"/>
      <c r="D7" s="147">
        <v>6204</v>
      </c>
      <c r="E7" s="30">
        <v>0</v>
      </c>
      <c r="F7" s="27">
        <v>0</v>
      </c>
      <c r="G7" s="16">
        <f>(E7-F7)*'3. Cash Flow - 171'!$H$2</f>
        <v>0</v>
      </c>
      <c r="H7" s="152">
        <f t="shared" si="0"/>
        <v>0</v>
      </c>
      <c r="I7" s="20">
        <f>'4. Cost of Operations - 172'!E7</f>
        <v>0</v>
      </c>
      <c r="J7" s="20">
        <f t="shared" si="1"/>
        <v>0</v>
      </c>
      <c r="K7" s="157">
        <f t="shared" si="2"/>
        <v>0</v>
      </c>
      <c r="L7" s="84"/>
    </row>
    <row r="8" spans="1:12" ht="12.95" customHeight="1" x14ac:dyDescent="0.2">
      <c r="A8" s="60">
        <v>3</v>
      </c>
      <c r="B8" s="426" t="s">
        <v>129</v>
      </c>
      <c r="C8" s="426"/>
      <c r="D8" s="147">
        <v>6210</v>
      </c>
      <c r="E8" s="30">
        <v>0</v>
      </c>
      <c r="F8" s="27">
        <v>0</v>
      </c>
      <c r="G8" s="16">
        <f>(E8-F8)*'3. Cash Flow - 171'!$H$2</f>
        <v>0</v>
      </c>
      <c r="H8" s="152">
        <f t="shared" si="0"/>
        <v>0</v>
      </c>
      <c r="I8" s="20">
        <f>'4. Cost of Operations - 172'!E8</f>
        <v>0</v>
      </c>
      <c r="J8" s="20">
        <f t="shared" si="1"/>
        <v>0</v>
      </c>
      <c r="K8" s="157">
        <f t="shared" si="2"/>
        <v>0</v>
      </c>
      <c r="L8" s="84"/>
    </row>
    <row r="9" spans="1:12" ht="12.95" customHeight="1" x14ac:dyDescent="0.2">
      <c r="A9" s="60">
        <v>4</v>
      </c>
      <c r="B9" s="426" t="s">
        <v>4</v>
      </c>
      <c r="C9" s="426"/>
      <c r="D9" s="147">
        <v>6250</v>
      </c>
      <c r="E9" s="30">
        <v>0</v>
      </c>
      <c r="F9" s="27">
        <v>0</v>
      </c>
      <c r="G9" s="16">
        <f>(E9-F9)*'3. Cash Flow - 171'!$H$2</f>
        <v>0</v>
      </c>
      <c r="H9" s="152">
        <f t="shared" si="0"/>
        <v>0</v>
      </c>
      <c r="I9" s="20">
        <f>'4. Cost of Operations - 172'!E9</f>
        <v>0</v>
      </c>
      <c r="J9" s="20">
        <f t="shared" si="1"/>
        <v>0</v>
      </c>
      <c r="K9" s="157">
        <f t="shared" si="2"/>
        <v>0</v>
      </c>
      <c r="L9" s="84"/>
    </row>
    <row r="10" spans="1:12" ht="12.95" customHeight="1" x14ac:dyDescent="0.2">
      <c r="A10" s="60">
        <v>5</v>
      </c>
      <c r="B10" s="426" t="s">
        <v>5</v>
      </c>
      <c r="C10" s="426"/>
      <c r="D10" s="147">
        <v>6310</v>
      </c>
      <c r="E10" s="30">
        <v>0</v>
      </c>
      <c r="F10" s="27">
        <v>0</v>
      </c>
      <c r="G10" s="16">
        <f>(E10-F10)*'3. Cash Flow - 171'!$H$2</f>
        <v>0</v>
      </c>
      <c r="H10" s="152">
        <f t="shared" si="0"/>
        <v>0</v>
      </c>
      <c r="I10" s="20">
        <f>'4. Cost of Operations - 172'!E10</f>
        <v>0</v>
      </c>
      <c r="J10" s="20">
        <f t="shared" si="1"/>
        <v>0</v>
      </c>
      <c r="K10" s="157">
        <f t="shared" si="2"/>
        <v>0</v>
      </c>
      <c r="L10" s="84"/>
    </row>
    <row r="11" spans="1:12" ht="12.95" customHeight="1" x14ac:dyDescent="0.2">
      <c r="A11" s="60">
        <v>6</v>
      </c>
      <c r="B11" s="426" t="s">
        <v>130</v>
      </c>
      <c r="C11" s="426"/>
      <c r="D11" s="147">
        <v>6311</v>
      </c>
      <c r="E11" s="30">
        <v>0</v>
      </c>
      <c r="F11" s="27">
        <v>0</v>
      </c>
      <c r="G11" s="16">
        <f>(E11-F11)*'3. Cash Flow - 171'!$H$2</f>
        <v>0</v>
      </c>
      <c r="H11" s="152">
        <f t="shared" si="0"/>
        <v>0</v>
      </c>
      <c r="I11" s="20">
        <f>'4. Cost of Operations - 172'!E11</f>
        <v>0</v>
      </c>
      <c r="J11" s="20">
        <f t="shared" si="1"/>
        <v>0</v>
      </c>
      <c r="K11" s="157">
        <f t="shared" si="2"/>
        <v>0</v>
      </c>
      <c r="L11" s="84"/>
    </row>
    <row r="12" spans="1:12" ht="12.95" customHeight="1" x14ac:dyDescent="0.2">
      <c r="A12" s="60">
        <v>7</v>
      </c>
      <c r="B12" s="441" t="s">
        <v>6</v>
      </c>
      <c r="C12" s="441"/>
      <c r="D12" s="147">
        <v>6312</v>
      </c>
      <c r="E12" s="30">
        <v>0</v>
      </c>
      <c r="F12" s="27">
        <v>0</v>
      </c>
      <c r="G12" s="16">
        <f>(E12-F12)*'3. Cash Flow - 171'!$H$2</f>
        <v>0</v>
      </c>
      <c r="H12" s="152">
        <f t="shared" si="0"/>
        <v>0</v>
      </c>
      <c r="I12" s="20">
        <f>'4. Cost of Operations - 172'!E12</f>
        <v>0</v>
      </c>
      <c r="J12" s="20">
        <f t="shared" si="1"/>
        <v>0</v>
      </c>
      <c r="K12" s="157">
        <f t="shared" si="2"/>
        <v>0</v>
      </c>
      <c r="L12" s="84"/>
    </row>
    <row r="13" spans="1:12" ht="12.95" customHeight="1" x14ac:dyDescent="0.2">
      <c r="A13" s="60">
        <v>8</v>
      </c>
      <c r="B13" s="441" t="s">
        <v>131</v>
      </c>
      <c r="C13" s="441"/>
      <c r="D13" s="147">
        <v>6320</v>
      </c>
      <c r="E13" s="30">
        <v>0</v>
      </c>
      <c r="F13" s="27">
        <v>0</v>
      </c>
      <c r="G13" s="16">
        <f>(E13-F13)*'3. Cash Flow - 171'!$H$2</f>
        <v>0</v>
      </c>
      <c r="H13" s="152">
        <f t="shared" si="0"/>
        <v>0</v>
      </c>
      <c r="I13" s="20">
        <f>'4. Cost of Operations - 172'!E13</f>
        <v>0</v>
      </c>
      <c r="J13" s="20">
        <f t="shared" si="1"/>
        <v>0</v>
      </c>
      <c r="K13" s="157">
        <f t="shared" si="2"/>
        <v>0</v>
      </c>
      <c r="L13" s="84"/>
    </row>
    <row r="14" spans="1:12" ht="12.95" customHeight="1" x14ac:dyDescent="0.2">
      <c r="A14" s="60">
        <v>9</v>
      </c>
      <c r="B14" s="426" t="s">
        <v>7</v>
      </c>
      <c r="C14" s="426"/>
      <c r="D14" s="147">
        <v>6330</v>
      </c>
      <c r="E14" s="30">
        <v>0</v>
      </c>
      <c r="F14" s="27">
        <v>0</v>
      </c>
      <c r="G14" s="16">
        <f>(E14-F14)*'3. Cash Flow - 171'!$H$2</f>
        <v>0</v>
      </c>
      <c r="H14" s="152">
        <f t="shared" si="0"/>
        <v>0</v>
      </c>
      <c r="I14" s="20">
        <f>'4. Cost of Operations - 172'!E14</f>
        <v>0</v>
      </c>
      <c r="J14" s="20">
        <f t="shared" si="1"/>
        <v>0</v>
      </c>
      <c r="K14" s="157">
        <f t="shared" si="2"/>
        <v>0</v>
      </c>
      <c r="L14" s="84"/>
    </row>
    <row r="15" spans="1:12" ht="12.95" customHeight="1" x14ac:dyDescent="0.2">
      <c r="A15" s="60">
        <v>10</v>
      </c>
      <c r="B15" s="426" t="s">
        <v>132</v>
      </c>
      <c r="C15" s="426"/>
      <c r="D15" s="147">
        <v>6331</v>
      </c>
      <c r="E15" s="30">
        <v>0</v>
      </c>
      <c r="F15" s="27">
        <v>0</v>
      </c>
      <c r="G15" s="16">
        <f>(E15-F15)*'3. Cash Flow - 171'!$H$2</f>
        <v>0</v>
      </c>
      <c r="H15" s="152">
        <f t="shared" si="0"/>
        <v>0</v>
      </c>
      <c r="I15" s="20">
        <f>'4. Cost of Operations - 172'!E15</f>
        <v>0</v>
      </c>
      <c r="J15" s="20">
        <f t="shared" si="1"/>
        <v>0</v>
      </c>
      <c r="K15" s="157">
        <f t="shared" si="2"/>
        <v>0</v>
      </c>
      <c r="L15" s="84"/>
    </row>
    <row r="16" spans="1:12" ht="12.95" customHeight="1" x14ac:dyDescent="0.2">
      <c r="A16" s="60">
        <v>11</v>
      </c>
      <c r="B16" s="426" t="s">
        <v>8</v>
      </c>
      <c r="C16" s="426"/>
      <c r="D16" s="147">
        <v>6340</v>
      </c>
      <c r="E16" s="30">
        <v>0</v>
      </c>
      <c r="F16" s="27">
        <v>0</v>
      </c>
      <c r="G16" s="16">
        <f>(E16-F16)*'3. Cash Flow - 171'!$H$2</f>
        <v>0</v>
      </c>
      <c r="H16" s="152">
        <f t="shared" si="0"/>
        <v>0</v>
      </c>
      <c r="I16" s="20">
        <f>'4. Cost of Operations - 172'!E16</f>
        <v>0</v>
      </c>
      <c r="J16" s="20">
        <f t="shared" si="1"/>
        <v>0</v>
      </c>
      <c r="K16" s="157">
        <f t="shared" si="2"/>
        <v>0</v>
      </c>
      <c r="L16" s="84"/>
    </row>
    <row r="17" spans="1:12" ht="12.95" customHeight="1" x14ac:dyDescent="0.2">
      <c r="A17" s="60">
        <v>12</v>
      </c>
      <c r="B17" s="426" t="s">
        <v>133</v>
      </c>
      <c r="C17" s="426"/>
      <c r="D17" s="147">
        <v>6350</v>
      </c>
      <c r="E17" s="30">
        <v>0</v>
      </c>
      <c r="F17" s="27">
        <v>0</v>
      </c>
      <c r="G17" s="16">
        <f>(E17-F17)*'3. Cash Flow - 171'!$H$2</f>
        <v>0</v>
      </c>
      <c r="H17" s="152">
        <f t="shared" si="0"/>
        <v>0</v>
      </c>
      <c r="I17" s="20">
        <f>'4. Cost of Operations - 172'!E17</f>
        <v>0</v>
      </c>
      <c r="J17" s="20">
        <f t="shared" si="1"/>
        <v>0</v>
      </c>
      <c r="K17" s="157">
        <f t="shared" si="2"/>
        <v>0</v>
      </c>
      <c r="L17" s="84"/>
    </row>
    <row r="18" spans="1:12" ht="12.95" customHeight="1" x14ac:dyDescent="0.2">
      <c r="A18" s="60">
        <v>13</v>
      </c>
      <c r="B18" s="426" t="s">
        <v>134</v>
      </c>
      <c r="C18" s="426"/>
      <c r="D18" s="147">
        <v>6351</v>
      </c>
      <c r="E18" s="30">
        <v>0</v>
      </c>
      <c r="F18" s="27">
        <v>0</v>
      </c>
      <c r="G18" s="16">
        <f>(E18-F18)*'3. Cash Flow - 171'!$H$2</f>
        <v>0</v>
      </c>
      <c r="H18" s="152">
        <f t="shared" si="0"/>
        <v>0</v>
      </c>
      <c r="I18" s="20">
        <f>'4. Cost of Operations - 172'!E18</f>
        <v>0</v>
      </c>
      <c r="J18" s="20">
        <f t="shared" si="1"/>
        <v>0</v>
      </c>
      <c r="K18" s="157">
        <f t="shared" si="2"/>
        <v>0</v>
      </c>
      <c r="L18" s="84"/>
    </row>
    <row r="19" spans="1:12" ht="12.95" customHeight="1" x14ac:dyDescent="0.2">
      <c r="A19" s="60">
        <v>14</v>
      </c>
      <c r="B19" s="426" t="s">
        <v>135</v>
      </c>
      <c r="C19" s="426"/>
      <c r="D19" s="147">
        <v>6370</v>
      </c>
      <c r="E19" s="30">
        <v>0</v>
      </c>
      <c r="F19" s="27">
        <v>0</v>
      </c>
      <c r="G19" s="16">
        <f>(E19-F19)*'3. Cash Flow - 171'!$H$2</f>
        <v>0</v>
      </c>
      <c r="H19" s="152">
        <f t="shared" si="0"/>
        <v>0</v>
      </c>
      <c r="I19" s="20">
        <f>'4. Cost of Operations - 172'!E19</f>
        <v>0</v>
      </c>
      <c r="J19" s="20">
        <f t="shared" si="1"/>
        <v>0</v>
      </c>
      <c r="K19" s="157">
        <f t="shared" si="2"/>
        <v>0</v>
      </c>
      <c r="L19" s="84"/>
    </row>
    <row r="20" spans="1:12" x14ac:dyDescent="0.2">
      <c r="A20" s="60">
        <v>15</v>
      </c>
      <c r="B20" s="443" t="s">
        <v>258</v>
      </c>
      <c r="C20" s="443"/>
      <c r="D20" s="147">
        <v>6390</v>
      </c>
      <c r="E20" s="16">
        <f>F80</f>
        <v>0</v>
      </c>
      <c r="F20" s="27">
        <v>0</v>
      </c>
      <c r="G20" s="16">
        <f>(E20-F20)*'3. Cash Flow - 171'!$H$2</f>
        <v>0</v>
      </c>
      <c r="H20" s="152">
        <f t="shared" si="0"/>
        <v>0</v>
      </c>
      <c r="I20" s="20">
        <f>'4. Cost of Operations - 172'!E20</f>
        <v>0</v>
      </c>
      <c r="J20" s="20">
        <f t="shared" si="1"/>
        <v>0</v>
      </c>
      <c r="K20" s="157">
        <f t="shared" si="2"/>
        <v>0</v>
      </c>
      <c r="L20" s="84"/>
    </row>
    <row r="21" spans="1:12" x14ac:dyDescent="0.2">
      <c r="A21" s="56">
        <v>16</v>
      </c>
      <c r="B21" s="428" t="s">
        <v>65</v>
      </c>
      <c r="C21" s="428"/>
      <c r="D21" s="148" t="s">
        <v>64</v>
      </c>
      <c r="E21" s="15">
        <f>SUM(E6:E20)</f>
        <v>0</v>
      </c>
      <c r="F21" s="15">
        <f>SUM(F6:F20)</f>
        <v>0</v>
      </c>
      <c r="G21" s="15">
        <f t="shared" ref="G21:J21" si="3">SUM(G6:G20)</f>
        <v>0</v>
      </c>
      <c r="H21" s="153">
        <f t="shared" si="3"/>
        <v>0</v>
      </c>
      <c r="I21" s="21">
        <f>SUM(I6:I20)</f>
        <v>0</v>
      </c>
      <c r="J21" s="21">
        <f t="shared" si="3"/>
        <v>0</v>
      </c>
      <c r="K21" s="158">
        <f>IF(AND(I21=0,E21&lt;&gt;0),"NA",IF(J21&lt;0,-J21/I21,0))</f>
        <v>0</v>
      </c>
      <c r="L21" s="120"/>
    </row>
    <row r="22" spans="1:12" ht="12.95" customHeight="1" x14ac:dyDescent="0.2">
      <c r="A22" s="54"/>
      <c r="B22" s="427" t="s">
        <v>86</v>
      </c>
      <c r="C22" s="427"/>
      <c r="D22" s="146"/>
      <c r="E22" s="17"/>
      <c r="F22" s="17"/>
      <c r="G22" s="17"/>
      <c r="H22" s="154"/>
      <c r="I22" s="22"/>
      <c r="J22" s="22"/>
      <c r="K22" s="156"/>
      <c r="L22" s="286"/>
    </row>
    <row r="23" spans="1:12" ht="12.95" customHeight="1" x14ac:dyDescent="0.2">
      <c r="A23" s="60">
        <v>17</v>
      </c>
      <c r="B23" s="426" t="s">
        <v>9</v>
      </c>
      <c r="C23" s="426"/>
      <c r="D23" s="147">
        <v>6450</v>
      </c>
      <c r="E23" s="30">
        <v>0</v>
      </c>
      <c r="F23" s="27">
        <v>0</v>
      </c>
      <c r="G23" s="16">
        <f>(E23-F23)*'3. Cash Flow - 171'!$H$2</f>
        <v>0</v>
      </c>
      <c r="H23" s="152">
        <f>E23-G23-F23</f>
        <v>0</v>
      </c>
      <c r="I23" s="20">
        <f>'4. Cost of Operations - 172'!E23</f>
        <v>0</v>
      </c>
      <c r="J23" s="20">
        <f>I23-E23</f>
        <v>0</v>
      </c>
      <c r="K23" s="157">
        <f>IF(AND(I23=0,E23&lt;&gt;0),0,IF(J23&lt;0,-J23/I23,0))</f>
        <v>0</v>
      </c>
      <c r="L23" s="84"/>
    </row>
    <row r="24" spans="1:12" ht="12.95" customHeight="1" x14ac:dyDescent="0.2">
      <c r="A24" s="60">
        <v>18</v>
      </c>
      <c r="B24" s="426" t="s">
        <v>10</v>
      </c>
      <c r="C24" s="426"/>
      <c r="D24" s="147">
        <v>6451</v>
      </c>
      <c r="E24" s="30">
        <v>0</v>
      </c>
      <c r="F24" s="27">
        <v>0</v>
      </c>
      <c r="G24" s="16">
        <f>(E24-F24)*'3. Cash Flow - 171'!$H$2</f>
        <v>0</v>
      </c>
      <c r="H24" s="152">
        <f>E24-G24-F24</f>
        <v>0</v>
      </c>
      <c r="I24" s="20">
        <f>'4. Cost of Operations - 172'!E24</f>
        <v>0</v>
      </c>
      <c r="J24" s="20">
        <f>I24-E24</f>
        <v>0</v>
      </c>
      <c r="K24" s="157">
        <f>IF(AND(I24=0,E24&lt;&gt;0),0,IF(J24&lt;0,-J24/I24,0))</f>
        <v>0</v>
      </c>
      <c r="L24" s="84"/>
    </row>
    <row r="25" spans="1:12" ht="12.95" customHeight="1" x14ac:dyDescent="0.2">
      <c r="A25" s="60">
        <v>19</v>
      </c>
      <c r="B25" s="426" t="s">
        <v>11</v>
      </c>
      <c r="C25" s="426"/>
      <c r="D25" s="147">
        <v>6452</v>
      </c>
      <c r="E25" s="30">
        <v>0</v>
      </c>
      <c r="F25" s="27">
        <v>0</v>
      </c>
      <c r="G25" s="16">
        <f>(E25-F25)*'3. Cash Flow - 171'!$H$2</f>
        <v>0</v>
      </c>
      <c r="H25" s="152">
        <f>E25-G25-F25</f>
        <v>0</v>
      </c>
      <c r="I25" s="20">
        <f>'4. Cost of Operations - 172'!E25</f>
        <v>0</v>
      </c>
      <c r="J25" s="20">
        <f>I25-E25</f>
        <v>0</v>
      </c>
      <c r="K25" s="157">
        <f>IF(AND(I25=0,E25&lt;&gt;0),0,IF(J25&lt;0,-J25/I25,0))</f>
        <v>0</v>
      </c>
      <c r="L25" s="84"/>
    </row>
    <row r="26" spans="1:12" x14ac:dyDescent="0.2">
      <c r="A26" s="60">
        <v>20</v>
      </c>
      <c r="B26" s="426" t="s">
        <v>12</v>
      </c>
      <c r="C26" s="426"/>
      <c r="D26" s="147">
        <v>6453</v>
      </c>
      <c r="E26" s="30">
        <v>0</v>
      </c>
      <c r="F26" s="27">
        <v>0</v>
      </c>
      <c r="G26" s="16">
        <f>(E26-F26)*'3. Cash Flow - 171'!$H$2</f>
        <v>0</v>
      </c>
      <c r="H26" s="152">
        <f>E26-G26-F26</f>
        <v>0</v>
      </c>
      <c r="I26" s="20">
        <f>'4. Cost of Operations - 172'!E26</f>
        <v>0</v>
      </c>
      <c r="J26" s="20">
        <f>I26-E26</f>
        <v>0</v>
      </c>
      <c r="K26" s="157">
        <f>IF(AND(I26=0,E26&lt;&gt;0),0,IF(J26&lt;0,-J26/I26,0))</f>
        <v>0</v>
      </c>
      <c r="L26" s="84"/>
    </row>
    <row r="27" spans="1:12" x14ac:dyDescent="0.2">
      <c r="A27" s="56">
        <v>21</v>
      </c>
      <c r="B27" s="428" t="s">
        <v>72</v>
      </c>
      <c r="C27" s="428"/>
      <c r="D27" s="148" t="s">
        <v>13</v>
      </c>
      <c r="E27" s="15">
        <f>SUM(E23:E26)</f>
        <v>0</v>
      </c>
      <c r="F27" s="15">
        <f>SUM(F23:F26)</f>
        <v>0</v>
      </c>
      <c r="G27" s="15">
        <f t="shared" ref="G27:J27" si="4">SUM(G23:G26)</f>
        <v>0</v>
      </c>
      <c r="H27" s="153">
        <f t="shared" si="4"/>
        <v>0</v>
      </c>
      <c r="I27" s="21">
        <f>SUM(I23:I26)</f>
        <v>0</v>
      </c>
      <c r="J27" s="21">
        <f t="shared" si="4"/>
        <v>0</v>
      </c>
      <c r="K27" s="159">
        <f>IF(AND(I27=0,E27&lt;&gt;0),"NA",IF(J27&lt;0,-J27/I27,0))</f>
        <v>0</v>
      </c>
      <c r="L27" s="287"/>
    </row>
    <row r="28" spans="1:12" ht="12.95" customHeight="1" x14ac:dyDescent="0.2">
      <c r="A28" s="54"/>
      <c r="B28" s="427" t="s">
        <v>136</v>
      </c>
      <c r="C28" s="427"/>
      <c r="D28" s="146"/>
      <c r="E28" s="17"/>
      <c r="F28" s="17"/>
      <c r="G28" s="17"/>
      <c r="H28" s="154"/>
      <c r="I28" s="22"/>
      <c r="J28" s="22"/>
      <c r="K28" s="156"/>
      <c r="L28" s="286"/>
    </row>
    <row r="29" spans="1:12" ht="12.95" customHeight="1" x14ac:dyDescent="0.2">
      <c r="A29" s="60">
        <v>22</v>
      </c>
      <c r="B29" s="426" t="s">
        <v>137</v>
      </c>
      <c r="C29" s="426"/>
      <c r="D29" s="147">
        <v>6510</v>
      </c>
      <c r="E29" s="30">
        <v>0</v>
      </c>
      <c r="F29" s="27">
        <v>0</v>
      </c>
      <c r="G29" s="16">
        <f>(E29-F29)*'3. Cash Flow - 171'!$H$2</f>
        <v>0</v>
      </c>
      <c r="H29" s="152">
        <f t="shared" ref="H29:H40" si="5">E29-G29-F29</f>
        <v>0</v>
      </c>
      <c r="I29" s="20">
        <f>'4. Cost of Operations - 172'!E29</f>
        <v>0</v>
      </c>
      <c r="J29" s="20">
        <f t="shared" ref="J29:J40" si="6">I29-E29</f>
        <v>0</v>
      </c>
      <c r="K29" s="157">
        <f t="shared" ref="K29:K40" si="7">IF(AND(I29=0,E29&lt;&gt;0),0,IF(J29&lt;0,-J29/I29,0))</f>
        <v>0</v>
      </c>
      <c r="L29" s="84"/>
    </row>
    <row r="30" spans="1:12" ht="12.95" customHeight="1" x14ac:dyDescent="0.2">
      <c r="A30" s="60">
        <v>23</v>
      </c>
      <c r="B30" s="426" t="s">
        <v>138</v>
      </c>
      <c r="C30" s="426"/>
      <c r="D30" s="147">
        <v>6515</v>
      </c>
      <c r="E30" s="30">
        <v>0</v>
      </c>
      <c r="F30" s="27">
        <v>0</v>
      </c>
      <c r="G30" s="16">
        <f>(E30-F30)*'3. Cash Flow - 171'!$H$2</f>
        <v>0</v>
      </c>
      <c r="H30" s="152">
        <f t="shared" si="5"/>
        <v>0</v>
      </c>
      <c r="I30" s="20">
        <f>'4. Cost of Operations - 172'!E30</f>
        <v>0</v>
      </c>
      <c r="J30" s="20">
        <f t="shared" si="6"/>
        <v>0</v>
      </c>
      <c r="K30" s="157">
        <f t="shared" si="7"/>
        <v>0</v>
      </c>
      <c r="L30" s="84"/>
    </row>
    <row r="31" spans="1:12" ht="12.95" customHeight="1" x14ac:dyDescent="0.2">
      <c r="A31" s="60">
        <v>24</v>
      </c>
      <c r="B31" s="426" t="s">
        <v>139</v>
      </c>
      <c r="C31" s="426"/>
      <c r="D31" s="147">
        <v>6520</v>
      </c>
      <c r="E31" s="30">
        <v>0</v>
      </c>
      <c r="F31" s="27">
        <v>0</v>
      </c>
      <c r="G31" s="16">
        <f>(E31-F31)*'3. Cash Flow - 171'!$H$2</f>
        <v>0</v>
      </c>
      <c r="H31" s="152">
        <f t="shared" si="5"/>
        <v>0</v>
      </c>
      <c r="I31" s="20">
        <f>'4. Cost of Operations - 172'!E31</f>
        <v>0</v>
      </c>
      <c r="J31" s="20">
        <f t="shared" si="6"/>
        <v>0</v>
      </c>
      <c r="K31" s="157">
        <f t="shared" si="7"/>
        <v>0</v>
      </c>
      <c r="L31" s="84"/>
    </row>
    <row r="32" spans="1:12" ht="12.95" customHeight="1" x14ac:dyDescent="0.2">
      <c r="A32" s="60">
        <v>25</v>
      </c>
      <c r="B32" s="426" t="s">
        <v>140</v>
      </c>
      <c r="C32" s="426"/>
      <c r="D32" s="147">
        <v>6521</v>
      </c>
      <c r="E32" s="30">
        <v>0</v>
      </c>
      <c r="F32" s="27">
        <v>0</v>
      </c>
      <c r="G32" s="16">
        <f>(E32-F32)*'3. Cash Flow - 171'!$H$2</f>
        <v>0</v>
      </c>
      <c r="H32" s="152">
        <f t="shared" si="5"/>
        <v>0</v>
      </c>
      <c r="I32" s="20">
        <f>'4. Cost of Operations - 172'!E32</f>
        <v>0</v>
      </c>
      <c r="J32" s="20">
        <f t="shared" si="6"/>
        <v>0</v>
      </c>
      <c r="K32" s="157">
        <f t="shared" si="7"/>
        <v>0</v>
      </c>
      <c r="L32" s="84"/>
    </row>
    <row r="33" spans="1:12" ht="12.95" customHeight="1" x14ac:dyDescent="0.2">
      <c r="A33" s="74">
        <v>26</v>
      </c>
      <c r="B33" s="426" t="s">
        <v>14</v>
      </c>
      <c r="C33" s="426"/>
      <c r="D33" s="149">
        <v>6525</v>
      </c>
      <c r="E33" s="30">
        <v>0</v>
      </c>
      <c r="F33" s="27">
        <v>0</v>
      </c>
      <c r="G33" s="16">
        <f>(E33-F33)*'3. Cash Flow - 171'!$H$2</f>
        <v>0</v>
      </c>
      <c r="H33" s="152">
        <f t="shared" si="5"/>
        <v>0</v>
      </c>
      <c r="I33" s="20">
        <f>'4. Cost of Operations - 172'!E33</f>
        <v>0</v>
      </c>
      <c r="J33" s="20">
        <f t="shared" si="6"/>
        <v>0</v>
      </c>
      <c r="K33" s="157">
        <f t="shared" si="7"/>
        <v>0</v>
      </c>
      <c r="L33" s="84"/>
    </row>
    <row r="34" spans="1:12" ht="12.95" customHeight="1" x14ac:dyDescent="0.2">
      <c r="A34" s="60">
        <v>27</v>
      </c>
      <c r="B34" s="426" t="s">
        <v>145</v>
      </c>
      <c r="C34" s="426"/>
      <c r="D34" s="147">
        <v>6530</v>
      </c>
      <c r="E34" s="30">
        <v>0</v>
      </c>
      <c r="F34" s="27">
        <v>0</v>
      </c>
      <c r="G34" s="16">
        <f>(E34-F34)*'3. Cash Flow - 171'!$H$2</f>
        <v>0</v>
      </c>
      <c r="H34" s="152">
        <f t="shared" si="5"/>
        <v>0</v>
      </c>
      <c r="I34" s="20">
        <f>'4. Cost of Operations - 172'!E34</f>
        <v>0</v>
      </c>
      <c r="J34" s="20">
        <f t="shared" si="6"/>
        <v>0</v>
      </c>
      <c r="K34" s="157">
        <f t="shared" si="7"/>
        <v>0</v>
      </c>
      <c r="L34" s="84"/>
    </row>
    <row r="35" spans="1:12" ht="12.95" customHeight="1" x14ac:dyDescent="0.2">
      <c r="A35" s="60">
        <v>28</v>
      </c>
      <c r="B35" s="426" t="s">
        <v>141</v>
      </c>
      <c r="C35" s="426"/>
      <c r="D35" s="147">
        <v>6531</v>
      </c>
      <c r="E35" s="30">
        <v>0</v>
      </c>
      <c r="F35" s="27">
        <v>0</v>
      </c>
      <c r="G35" s="16">
        <f>(E35-F35)*'3. Cash Flow - 171'!$H$2</f>
        <v>0</v>
      </c>
      <c r="H35" s="152">
        <f t="shared" si="5"/>
        <v>0</v>
      </c>
      <c r="I35" s="20">
        <f>'4. Cost of Operations - 172'!E35</f>
        <v>0</v>
      </c>
      <c r="J35" s="20">
        <f t="shared" si="6"/>
        <v>0</v>
      </c>
      <c r="K35" s="157">
        <f t="shared" si="7"/>
        <v>0</v>
      </c>
      <c r="L35" s="84"/>
    </row>
    <row r="36" spans="1:12" ht="12.95" customHeight="1" x14ac:dyDescent="0.2">
      <c r="A36" s="60">
        <v>29</v>
      </c>
      <c r="B36" s="426" t="s">
        <v>15</v>
      </c>
      <c r="C36" s="426"/>
      <c r="D36" s="147">
        <v>6546</v>
      </c>
      <c r="E36" s="30">
        <v>0</v>
      </c>
      <c r="F36" s="27">
        <v>0</v>
      </c>
      <c r="G36" s="16">
        <f>(E36-F36)*'3. Cash Flow - 171'!$H$2</f>
        <v>0</v>
      </c>
      <c r="H36" s="152">
        <f t="shared" si="5"/>
        <v>0</v>
      </c>
      <c r="I36" s="20">
        <f>'4. Cost of Operations - 172'!E36</f>
        <v>0</v>
      </c>
      <c r="J36" s="20">
        <f t="shared" si="6"/>
        <v>0</v>
      </c>
      <c r="K36" s="157">
        <f t="shared" si="7"/>
        <v>0</v>
      </c>
      <c r="L36" s="84"/>
    </row>
    <row r="37" spans="1:12" ht="12.95" customHeight="1" x14ac:dyDescent="0.2">
      <c r="A37" s="60">
        <v>30</v>
      </c>
      <c r="B37" s="426" t="s">
        <v>16</v>
      </c>
      <c r="C37" s="426"/>
      <c r="D37" s="147">
        <v>6548</v>
      </c>
      <c r="E37" s="30">
        <v>0</v>
      </c>
      <c r="F37" s="27">
        <v>0</v>
      </c>
      <c r="G37" s="16">
        <f>(E37-F37)*'3. Cash Flow - 171'!$H$2</f>
        <v>0</v>
      </c>
      <c r="H37" s="152">
        <f t="shared" si="5"/>
        <v>0</v>
      </c>
      <c r="I37" s="20">
        <f>'4. Cost of Operations - 172'!E37</f>
        <v>0</v>
      </c>
      <c r="J37" s="20">
        <f t="shared" si="6"/>
        <v>0</v>
      </c>
      <c r="K37" s="157">
        <f t="shared" si="7"/>
        <v>0</v>
      </c>
      <c r="L37" s="84"/>
    </row>
    <row r="38" spans="1:12" ht="12.95" customHeight="1" x14ac:dyDescent="0.2">
      <c r="A38" s="74">
        <v>31</v>
      </c>
      <c r="B38" s="426" t="s">
        <v>142</v>
      </c>
      <c r="C38" s="426"/>
      <c r="D38" s="147">
        <v>6570</v>
      </c>
      <c r="E38" s="30">
        <v>0</v>
      </c>
      <c r="F38" s="27">
        <v>0</v>
      </c>
      <c r="G38" s="16">
        <f>(E38-F38)*'3. Cash Flow - 171'!$H$2</f>
        <v>0</v>
      </c>
      <c r="H38" s="152">
        <f t="shared" si="5"/>
        <v>0</v>
      </c>
      <c r="I38" s="20">
        <f>'4. Cost of Operations - 172'!E38</f>
        <v>0</v>
      </c>
      <c r="J38" s="20">
        <f t="shared" si="6"/>
        <v>0</v>
      </c>
      <c r="K38" s="157">
        <f t="shared" si="7"/>
        <v>0</v>
      </c>
      <c r="L38" s="84"/>
    </row>
    <row r="39" spans="1:12" ht="12.95" customHeight="1" x14ac:dyDescent="0.2">
      <c r="A39" s="74">
        <v>32</v>
      </c>
      <c r="B39" s="426" t="s">
        <v>146</v>
      </c>
      <c r="C39" s="426"/>
      <c r="D39" s="147">
        <v>6580</v>
      </c>
      <c r="E39" s="30">
        <v>0</v>
      </c>
      <c r="F39" s="27">
        <v>0</v>
      </c>
      <c r="G39" s="16">
        <f>(E39-F39)*'3. Cash Flow - 171'!$H$2</f>
        <v>0</v>
      </c>
      <c r="H39" s="152">
        <f t="shared" si="5"/>
        <v>0</v>
      </c>
      <c r="I39" s="20">
        <f>'4. Cost of Operations - 172'!E39</f>
        <v>0</v>
      </c>
      <c r="J39" s="20">
        <f t="shared" si="6"/>
        <v>0</v>
      </c>
      <c r="K39" s="157">
        <f t="shared" si="7"/>
        <v>0</v>
      </c>
      <c r="L39" s="84"/>
    </row>
    <row r="40" spans="1:12" x14ac:dyDescent="0.2">
      <c r="A40" s="60">
        <v>33</v>
      </c>
      <c r="B40" s="440" t="s">
        <v>257</v>
      </c>
      <c r="C40" s="440"/>
      <c r="D40" s="147">
        <v>6590</v>
      </c>
      <c r="E40" s="16">
        <f>F101</f>
        <v>0</v>
      </c>
      <c r="F40" s="27">
        <v>0</v>
      </c>
      <c r="G40" s="16">
        <f>(E40-F40)*'3. Cash Flow - 171'!$H$2</f>
        <v>0</v>
      </c>
      <c r="H40" s="152">
        <f t="shared" si="5"/>
        <v>0</v>
      </c>
      <c r="I40" s="20">
        <f>'4. Cost of Operations - 172'!E40</f>
        <v>0</v>
      </c>
      <c r="J40" s="20">
        <f t="shared" si="6"/>
        <v>0</v>
      </c>
      <c r="K40" s="157">
        <f t="shared" si="7"/>
        <v>0</v>
      </c>
      <c r="L40" s="84"/>
    </row>
    <row r="41" spans="1:12" x14ac:dyDescent="0.2">
      <c r="A41" s="56">
        <v>34</v>
      </c>
      <c r="B41" s="428" t="s">
        <v>66</v>
      </c>
      <c r="C41" s="428"/>
      <c r="D41" s="148" t="s">
        <v>17</v>
      </c>
      <c r="E41" s="15">
        <f>SUM(E29:E40)</f>
        <v>0</v>
      </c>
      <c r="F41" s="15">
        <f>SUM(F29:F40)</f>
        <v>0</v>
      </c>
      <c r="G41" s="15">
        <f t="shared" ref="G41:J41" si="8">SUM(G29:G40)</f>
        <v>0</v>
      </c>
      <c r="H41" s="153">
        <f t="shared" si="8"/>
        <v>0</v>
      </c>
      <c r="I41" s="21">
        <f>SUM(I29:I40)</f>
        <v>0</v>
      </c>
      <c r="J41" s="21">
        <f t="shared" si="8"/>
        <v>0</v>
      </c>
      <c r="K41" s="159">
        <f>IF(AND(I41=0,E41&lt;&gt;0),"NA",IF(J41&lt;0,-J41/I41,0))</f>
        <v>0</v>
      </c>
      <c r="L41" s="287"/>
    </row>
    <row r="42" spans="1:12" ht="12.95" customHeight="1" x14ac:dyDescent="0.2">
      <c r="A42" s="54"/>
      <c r="B42" s="427" t="s">
        <v>67</v>
      </c>
      <c r="C42" s="427"/>
      <c r="D42" s="146"/>
      <c r="E42" s="18"/>
      <c r="F42" s="18"/>
      <c r="G42" s="18"/>
      <c r="H42" s="155"/>
      <c r="I42" s="23"/>
      <c r="J42" s="22"/>
      <c r="K42" s="156"/>
      <c r="L42" s="286"/>
    </row>
    <row r="43" spans="1:12" ht="12.95" customHeight="1" x14ac:dyDescent="0.2">
      <c r="A43" s="60">
        <v>35</v>
      </c>
      <c r="B43" s="426" t="s">
        <v>18</v>
      </c>
      <c r="C43" s="426"/>
      <c r="D43" s="147">
        <v>6710</v>
      </c>
      <c r="E43" s="30">
        <v>0</v>
      </c>
      <c r="F43" s="27">
        <v>0</v>
      </c>
      <c r="G43" s="16">
        <f>(E43-F43)*'3. Cash Flow - 171'!$H$2</f>
        <v>0</v>
      </c>
      <c r="H43" s="152">
        <f t="shared" ref="H43:H49" si="9">E43-G43-F43</f>
        <v>0</v>
      </c>
      <c r="I43" s="20">
        <f>'4. Cost of Operations - 172'!E43</f>
        <v>0</v>
      </c>
      <c r="J43" s="20">
        <f t="shared" ref="J43:J49" si="10">I43-E43</f>
        <v>0</v>
      </c>
      <c r="K43" s="157">
        <f t="shared" ref="K43:K49" si="11">IF(AND(I43=0,E43&lt;&gt;0),0,IF(J43&lt;0,-J43/I43,0))</f>
        <v>0</v>
      </c>
      <c r="L43" s="84"/>
    </row>
    <row r="44" spans="1:12" ht="12.95" customHeight="1" x14ac:dyDescent="0.2">
      <c r="A44" s="60">
        <v>36</v>
      </c>
      <c r="B44" s="426" t="s">
        <v>19</v>
      </c>
      <c r="C44" s="426"/>
      <c r="D44" s="147">
        <v>6711</v>
      </c>
      <c r="E44" s="30">
        <v>0</v>
      </c>
      <c r="F44" s="27">
        <v>0</v>
      </c>
      <c r="G44" s="16">
        <f>(E44-F44)*'3. Cash Flow - 171'!$H$2</f>
        <v>0</v>
      </c>
      <c r="H44" s="152">
        <f t="shared" si="9"/>
        <v>0</v>
      </c>
      <c r="I44" s="20">
        <f>'4. Cost of Operations - 172'!E44</f>
        <v>0</v>
      </c>
      <c r="J44" s="20">
        <f t="shared" si="10"/>
        <v>0</v>
      </c>
      <c r="K44" s="157">
        <f t="shared" si="11"/>
        <v>0</v>
      </c>
      <c r="L44" s="84"/>
    </row>
    <row r="45" spans="1:12" ht="12.95" customHeight="1" x14ac:dyDescent="0.2">
      <c r="A45" s="60">
        <v>37</v>
      </c>
      <c r="B45" s="426" t="s">
        <v>143</v>
      </c>
      <c r="C45" s="426"/>
      <c r="D45" s="147">
        <v>6720</v>
      </c>
      <c r="E45" s="30">
        <v>0</v>
      </c>
      <c r="F45" s="27">
        <v>0</v>
      </c>
      <c r="G45" s="16">
        <f>(E45-F45)*'3. Cash Flow - 171'!$H$2</f>
        <v>0</v>
      </c>
      <c r="H45" s="152">
        <f t="shared" si="9"/>
        <v>0</v>
      </c>
      <c r="I45" s="20">
        <f>'4. Cost of Operations - 172'!E45</f>
        <v>0</v>
      </c>
      <c r="J45" s="20">
        <f t="shared" si="10"/>
        <v>0</v>
      </c>
      <c r="K45" s="157">
        <f t="shared" si="11"/>
        <v>0</v>
      </c>
      <c r="L45" s="84"/>
    </row>
    <row r="46" spans="1:12" ht="12.95" customHeight="1" x14ac:dyDescent="0.2">
      <c r="A46" s="60">
        <v>38</v>
      </c>
      <c r="B46" s="426" t="s">
        <v>20</v>
      </c>
      <c r="C46" s="426"/>
      <c r="D46" s="147">
        <v>6721</v>
      </c>
      <c r="E46" s="30">
        <v>0</v>
      </c>
      <c r="F46" s="27">
        <v>0</v>
      </c>
      <c r="G46" s="16">
        <f>(E46-F46)*'3. Cash Flow - 171'!$H$2</f>
        <v>0</v>
      </c>
      <c r="H46" s="152">
        <f t="shared" si="9"/>
        <v>0</v>
      </c>
      <c r="I46" s="20">
        <f>'4. Cost of Operations - 172'!E46</f>
        <v>0</v>
      </c>
      <c r="J46" s="20">
        <f t="shared" si="10"/>
        <v>0</v>
      </c>
      <c r="K46" s="157">
        <f t="shared" si="11"/>
        <v>0</v>
      </c>
      <c r="L46" s="84"/>
    </row>
    <row r="47" spans="1:12" ht="12.95" customHeight="1" x14ac:dyDescent="0.2">
      <c r="A47" s="60">
        <v>39</v>
      </c>
      <c r="B47" s="426" t="s">
        <v>21</v>
      </c>
      <c r="C47" s="426"/>
      <c r="D47" s="147">
        <v>6722</v>
      </c>
      <c r="E47" s="30">
        <v>0</v>
      </c>
      <c r="F47" s="27">
        <v>0</v>
      </c>
      <c r="G47" s="16">
        <f>(E47-F47)*'3. Cash Flow - 171'!$H$2</f>
        <v>0</v>
      </c>
      <c r="H47" s="152">
        <f t="shared" si="9"/>
        <v>0</v>
      </c>
      <c r="I47" s="20">
        <f>'4. Cost of Operations - 172'!E47</f>
        <v>0</v>
      </c>
      <c r="J47" s="20">
        <f t="shared" si="10"/>
        <v>0</v>
      </c>
      <c r="K47" s="157">
        <f t="shared" si="11"/>
        <v>0</v>
      </c>
      <c r="L47" s="84"/>
    </row>
    <row r="48" spans="1:12" ht="12.95" customHeight="1" x14ac:dyDescent="0.2">
      <c r="A48" s="60">
        <v>40</v>
      </c>
      <c r="B48" s="426" t="s">
        <v>144</v>
      </c>
      <c r="C48" s="426"/>
      <c r="D48" s="147">
        <v>6723</v>
      </c>
      <c r="E48" s="30">
        <v>0</v>
      </c>
      <c r="F48" s="27">
        <v>0</v>
      </c>
      <c r="G48" s="16">
        <f>(E48-F48)*'3. Cash Flow - 171'!$H$2</f>
        <v>0</v>
      </c>
      <c r="H48" s="152">
        <f t="shared" si="9"/>
        <v>0</v>
      </c>
      <c r="I48" s="20">
        <f>'4. Cost of Operations - 172'!E48</f>
        <v>0</v>
      </c>
      <c r="J48" s="20">
        <f t="shared" si="10"/>
        <v>0</v>
      </c>
      <c r="K48" s="157">
        <f t="shared" si="11"/>
        <v>0</v>
      </c>
      <c r="L48" s="84"/>
    </row>
    <row r="49" spans="1:12" x14ac:dyDescent="0.2">
      <c r="A49" s="60">
        <v>41</v>
      </c>
      <c r="B49" s="426" t="s">
        <v>256</v>
      </c>
      <c r="C49" s="426"/>
      <c r="D49" s="147">
        <v>6790</v>
      </c>
      <c r="E49" s="16">
        <f>F109</f>
        <v>0</v>
      </c>
      <c r="F49" s="27">
        <v>0</v>
      </c>
      <c r="G49" s="16">
        <f>(E49-F49)*'3. Cash Flow - 171'!$H$2</f>
        <v>0</v>
      </c>
      <c r="H49" s="152">
        <f t="shared" si="9"/>
        <v>0</v>
      </c>
      <c r="I49" s="20">
        <f>'4. Cost of Operations - 172'!E49</f>
        <v>0</v>
      </c>
      <c r="J49" s="20">
        <f t="shared" si="10"/>
        <v>0</v>
      </c>
      <c r="K49" s="157">
        <f t="shared" si="11"/>
        <v>0</v>
      </c>
      <c r="L49" s="84"/>
    </row>
    <row r="50" spans="1:12" ht="12.95" customHeight="1" x14ac:dyDescent="0.2">
      <c r="A50" s="56">
        <v>42</v>
      </c>
      <c r="B50" s="428" t="s">
        <v>68</v>
      </c>
      <c r="C50" s="428"/>
      <c r="D50" s="148" t="s">
        <v>22</v>
      </c>
      <c r="E50" s="15">
        <f>SUM(E43:E49)</f>
        <v>0</v>
      </c>
      <c r="F50" s="15">
        <f>SUM(F43:F49)</f>
        <v>0</v>
      </c>
      <c r="G50" s="15">
        <f t="shared" ref="G50:J50" si="12">SUM(G43:G49)</f>
        <v>0</v>
      </c>
      <c r="H50" s="153">
        <f t="shared" si="12"/>
        <v>0</v>
      </c>
      <c r="I50" s="21">
        <f>SUM(I43:I49)</f>
        <v>0</v>
      </c>
      <c r="J50" s="21">
        <f t="shared" si="12"/>
        <v>0</v>
      </c>
      <c r="K50" s="159">
        <f>IF(AND(I50=0,E50&lt;&gt;0),"NA",IF(J50&lt;0,-J50/I50,0))</f>
        <v>0</v>
      </c>
      <c r="L50" s="287"/>
    </row>
    <row r="51" spans="1:12" ht="12.95" customHeight="1" x14ac:dyDescent="0.2">
      <c r="A51" s="54"/>
      <c r="B51" s="442" t="s">
        <v>189</v>
      </c>
      <c r="C51" s="442"/>
      <c r="D51" s="150">
        <v>6990</v>
      </c>
      <c r="E51" s="16"/>
      <c r="F51" s="16"/>
      <c r="G51" s="16"/>
      <c r="H51" s="152"/>
      <c r="I51" s="20"/>
      <c r="J51" s="20"/>
      <c r="K51" s="156"/>
      <c r="L51" s="288"/>
    </row>
    <row r="52" spans="1:12" ht="12.95" customHeight="1" x14ac:dyDescent="0.2">
      <c r="A52" s="60">
        <v>43</v>
      </c>
      <c r="B52" s="426" t="s">
        <v>234</v>
      </c>
      <c r="C52" s="426"/>
      <c r="D52" s="151">
        <f>IF(G52=0,0,IF(G53+G54=0,1,G52/(G53+G54)))</f>
        <v>0</v>
      </c>
      <c r="E52" s="63">
        <v>0</v>
      </c>
      <c r="F52" s="27">
        <v>0</v>
      </c>
      <c r="G52" s="16">
        <f>(E52-F52)*'3. Cash Flow - 171'!$H$2</f>
        <v>0</v>
      </c>
      <c r="H52" s="152">
        <f>E52-G52-F52</f>
        <v>0</v>
      </c>
      <c r="I52" s="20">
        <f>'4. Cost of Operations - 172'!E52</f>
        <v>0</v>
      </c>
      <c r="J52" s="20">
        <f>I52-E52</f>
        <v>0</v>
      </c>
      <c r="K52" s="157">
        <f>IF(AND(I52=0,E52&lt;&gt;0),0,IF(J52&lt;0,-J52/I52,0))</f>
        <v>0</v>
      </c>
      <c r="L52" s="84"/>
    </row>
    <row r="53" spans="1:12" ht="12.95" customHeight="1" x14ac:dyDescent="0.2">
      <c r="A53" s="60">
        <v>44</v>
      </c>
      <c r="B53" s="426" t="s">
        <v>184</v>
      </c>
      <c r="C53" s="426"/>
      <c r="D53" s="151"/>
      <c r="E53" s="63">
        <v>0</v>
      </c>
      <c r="F53" s="27">
        <v>0</v>
      </c>
      <c r="G53" s="16">
        <f>(E53-F53)*'3. Cash Flow - 171'!$H$2</f>
        <v>0</v>
      </c>
      <c r="H53" s="152">
        <f>E53-G53-F53</f>
        <v>0</v>
      </c>
      <c r="I53" s="20">
        <f>'4. Cost of Operations - 172'!E53</f>
        <v>0</v>
      </c>
      <c r="J53" s="20">
        <f>I53-E53</f>
        <v>0</v>
      </c>
      <c r="K53" s="157">
        <f>IF(AND(I53=0,E53&lt;&gt;0),0,IF(J53&lt;0,-J53/I53,0))</f>
        <v>0</v>
      </c>
      <c r="L53" s="84"/>
    </row>
    <row r="54" spans="1:12" x14ac:dyDescent="0.2">
      <c r="A54" s="60">
        <v>45</v>
      </c>
      <c r="B54" s="426" t="s">
        <v>185</v>
      </c>
      <c r="C54" s="426"/>
      <c r="D54" s="151"/>
      <c r="E54" s="63">
        <v>0</v>
      </c>
      <c r="F54" s="27">
        <v>0</v>
      </c>
      <c r="G54" s="16">
        <f>(E54-F54)*'3. Cash Flow - 171'!$H$2</f>
        <v>0</v>
      </c>
      <c r="H54" s="152">
        <f>E54-G54-F54</f>
        <v>0</v>
      </c>
      <c r="I54" s="20">
        <f>'4. Cost of Operations - 172'!E54</f>
        <v>0</v>
      </c>
      <c r="J54" s="20">
        <f>I54-E54</f>
        <v>0</v>
      </c>
      <c r="K54" s="157">
        <f>IF(AND(I54=0,E54&lt;&gt;0),0,IF(J54&lt;0,-J54/I54,0))</f>
        <v>0</v>
      </c>
      <c r="L54" s="84"/>
    </row>
    <row r="55" spans="1:12" ht="12.95" customHeight="1" x14ac:dyDescent="0.2">
      <c r="A55" s="60">
        <v>46</v>
      </c>
      <c r="B55" s="426" t="s">
        <v>235</v>
      </c>
      <c r="C55" s="426"/>
      <c r="D55" s="151">
        <f>IF(G55=0,0,G55/G57)</f>
        <v>0</v>
      </c>
      <c r="E55" s="63">
        <v>0</v>
      </c>
      <c r="F55" s="27">
        <v>0</v>
      </c>
      <c r="G55" s="16">
        <f>(E55-F55)*'3. Cash Flow - 171'!$H$2</f>
        <v>0</v>
      </c>
      <c r="H55" s="152">
        <f>E55-G55-F55</f>
        <v>0</v>
      </c>
      <c r="I55" s="20">
        <f>'4. Cost of Operations - 172'!E55</f>
        <v>0</v>
      </c>
      <c r="J55" s="20">
        <f>I55-E55</f>
        <v>0</v>
      </c>
      <c r="K55" s="157">
        <f>IF(AND(I55=0,E55&lt;&gt;0),0,IF(J55&lt;0,-J55/I55,0))</f>
        <v>0</v>
      </c>
      <c r="L55" s="84"/>
    </row>
    <row r="56" spans="1:12" ht="12.95" customHeight="1" x14ac:dyDescent="0.2">
      <c r="A56" s="60">
        <v>47</v>
      </c>
      <c r="B56" s="426" t="s">
        <v>255</v>
      </c>
      <c r="C56" s="426"/>
      <c r="D56" s="147">
        <v>6990</v>
      </c>
      <c r="E56" s="16">
        <f>F118</f>
        <v>0</v>
      </c>
      <c r="F56" s="27">
        <v>0</v>
      </c>
      <c r="G56" s="16">
        <f>(E56-F56)*'3. Cash Flow - 171'!$H$2</f>
        <v>0</v>
      </c>
      <c r="H56" s="152">
        <f>E56-G56-F56</f>
        <v>0</v>
      </c>
      <c r="I56" s="20">
        <f>'4. Cost of Operations - 172'!E56</f>
        <v>0</v>
      </c>
      <c r="J56" s="20">
        <f>I56-E56</f>
        <v>0</v>
      </c>
      <c r="K56" s="157">
        <f>IF(AND(I56=0,E56&lt;&gt;0),0,IF(J56&lt;0,-J56/I56,0))</f>
        <v>0</v>
      </c>
      <c r="L56" s="84"/>
    </row>
    <row r="57" spans="1:12" ht="12.95" customHeight="1" x14ac:dyDescent="0.2">
      <c r="A57" s="56">
        <v>48</v>
      </c>
      <c r="B57" s="425" t="s">
        <v>190</v>
      </c>
      <c r="C57" s="425"/>
      <c r="D57" s="148" t="s">
        <v>23</v>
      </c>
      <c r="E57" s="15">
        <f>SUM(E52:E56)</f>
        <v>0</v>
      </c>
      <c r="F57" s="15">
        <f>SUM(F52:F56)</f>
        <v>0</v>
      </c>
      <c r="G57" s="15">
        <f>SUM(G52:G56)</f>
        <v>0</v>
      </c>
      <c r="H57" s="153">
        <f t="shared" ref="H57:J57" si="13">SUM(H52:H56)</f>
        <v>0</v>
      </c>
      <c r="I57" s="21">
        <f>SUM(I52:I56)</f>
        <v>0</v>
      </c>
      <c r="J57" s="21">
        <f t="shared" si="13"/>
        <v>0</v>
      </c>
      <c r="K57" s="159">
        <f>IF(AND(I57=0,E57&lt;&gt;0),"NA",IF(J57&lt;0,-J57/I57,0))</f>
        <v>0</v>
      </c>
      <c r="L57" s="287"/>
    </row>
    <row r="58" spans="1:12" ht="12.95" customHeight="1" x14ac:dyDescent="0.2">
      <c r="A58" s="40">
        <v>49</v>
      </c>
      <c r="B58" s="424" t="s">
        <v>73</v>
      </c>
      <c r="C58" s="424"/>
      <c r="D58" s="145" t="s">
        <v>24</v>
      </c>
      <c r="E58" s="19">
        <f>E21+E27+E41+E50+E57</f>
        <v>0</v>
      </c>
      <c r="F58" s="19">
        <f>F21+F27+F41+F50+F57</f>
        <v>0</v>
      </c>
      <c r="G58" s="19">
        <f t="shared" ref="G58:J58" si="14">G21+G27+G41+G50+G57</f>
        <v>0</v>
      </c>
      <c r="H58" s="161">
        <f t="shared" si="14"/>
        <v>0</v>
      </c>
      <c r="I58" s="111">
        <f>I21+I27+I41+I50+I57</f>
        <v>0</v>
      </c>
      <c r="J58" s="111">
        <f t="shared" si="14"/>
        <v>0</v>
      </c>
      <c r="K58" s="159">
        <f>IF(AND(I58=0,E58&lt;&gt;0),"NA",IF(J58&lt;0,-J58/I58,0))</f>
        <v>0</v>
      </c>
      <c r="L58" s="214"/>
    </row>
    <row r="59" spans="1:12" x14ac:dyDescent="0.2">
      <c r="A59" s="26"/>
      <c r="B59" s="3"/>
      <c r="C59" s="3"/>
      <c r="D59" s="3"/>
      <c r="E59" s="3"/>
      <c r="F59" s="3"/>
      <c r="G59" s="3"/>
      <c r="H59" s="3"/>
      <c r="I59" s="3"/>
      <c r="J59" s="26"/>
      <c r="K59" s="3"/>
      <c r="L59" s="3"/>
    </row>
    <row r="60" spans="1:12" customFormat="1" ht="15.75" customHeight="1" x14ac:dyDescent="0.2">
      <c r="A60" s="215"/>
      <c r="B60" s="461" t="s">
        <v>126</v>
      </c>
      <c r="C60" s="462"/>
      <c r="D60" s="462"/>
      <c r="E60" s="463"/>
      <c r="F60" s="199" t="s">
        <v>117</v>
      </c>
      <c r="G60" s="3"/>
      <c r="H60" s="3"/>
      <c r="I60" s="3"/>
      <c r="J60" s="26"/>
      <c r="K60" s="3"/>
      <c r="L60" s="3"/>
    </row>
    <row r="61" spans="1:12" customFormat="1" ht="15.75" customHeight="1" x14ac:dyDescent="0.2">
      <c r="A61" s="215"/>
      <c r="B61" s="461" t="s">
        <v>118</v>
      </c>
      <c r="C61" s="462"/>
      <c r="D61" s="462"/>
      <c r="E61" s="462"/>
      <c r="F61" s="463"/>
      <c r="G61" s="3"/>
      <c r="H61" s="3"/>
      <c r="I61" s="3"/>
      <c r="J61" s="26"/>
      <c r="K61" s="3"/>
      <c r="L61" s="3"/>
    </row>
    <row r="62" spans="1:12" customFormat="1" ht="12.75" customHeight="1" x14ac:dyDescent="0.2">
      <c r="A62" s="40">
        <v>50</v>
      </c>
      <c r="B62" s="453"/>
      <c r="C62" s="454"/>
      <c r="D62" s="454"/>
      <c r="E62" s="455"/>
      <c r="F62" s="51"/>
      <c r="G62" s="3"/>
      <c r="H62" s="3"/>
      <c r="I62" s="3"/>
      <c r="J62" s="26"/>
      <c r="K62" s="3"/>
      <c r="L62" s="3"/>
    </row>
    <row r="63" spans="1:12" customFormat="1" ht="12.75" customHeight="1" x14ac:dyDescent="0.2">
      <c r="A63" s="40">
        <v>51</v>
      </c>
      <c r="B63" s="453"/>
      <c r="C63" s="454"/>
      <c r="D63" s="454"/>
      <c r="E63" s="455"/>
      <c r="F63" s="51"/>
      <c r="G63" s="3"/>
      <c r="H63" s="3"/>
      <c r="I63" s="3"/>
      <c r="J63" s="26"/>
      <c r="K63" s="3"/>
      <c r="L63" s="3"/>
    </row>
    <row r="64" spans="1:12" customFormat="1" ht="12.75" customHeight="1" x14ac:dyDescent="0.2">
      <c r="A64" s="40">
        <v>52</v>
      </c>
      <c r="B64" s="453"/>
      <c r="C64" s="454"/>
      <c r="D64" s="454"/>
      <c r="E64" s="455"/>
      <c r="F64" s="51"/>
      <c r="G64" s="3"/>
      <c r="H64" s="3"/>
      <c r="I64" s="3"/>
      <c r="J64" s="26"/>
      <c r="K64" s="3"/>
      <c r="L64" s="3"/>
    </row>
    <row r="65" spans="1:12" customFormat="1" ht="12.75" customHeight="1" x14ac:dyDescent="0.2">
      <c r="A65" s="40">
        <v>53</v>
      </c>
      <c r="B65" s="453"/>
      <c r="C65" s="454"/>
      <c r="D65" s="454"/>
      <c r="E65" s="455"/>
      <c r="F65" s="51"/>
      <c r="G65" s="3"/>
      <c r="H65" s="3"/>
      <c r="I65" s="3"/>
      <c r="J65" s="26"/>
      <c r="K65" s="3"/>
      <c r="L65" s="3"/>
    </row>
    <row r="66" spans="1:12" customFormat="1" ht="12.75" customHeight="1" x14ac:dyDescent="0.2">
      <c r="A66" s="40">
        <v>54</v>
      </c>
      <c r="B66" s="453"/>
      <c r="C66" s="454"/>
      <c r="D66" s="454"/>
      <c r="E66" s="455"/>
      <c r="F66" s="51"/>
      <c r="G66" s="3"/>
      <c r="H66" s="3"/>
      <c r="I66" s="3"/>
      <c r="J66" s="26"/>
      <c r="K66" s="3"/>
      <c r="L66" s="3"/>
    </row>
    <row r="67" spans="1:12" customFormat="1" ht="12.75" customHeight="1" x14ac:dyDescent="0.2">
      <c r="A67" s="40">
        <v>55</v>
      </c>
      <c r="B67" s="453"/>
      <c r="C67" s="454"/>
      <c r="D67" s="454"/>
      <c r="E67" s="455"/>
      <c r="F67" s="51"/>
      <c r="G67" s="3"/>
      <c r="H67" s="3"/>
      <c r="I67" s="3"/>
      <c r="J67" s="26"/>
      <c r="K67" s="3"/>
      <c r="L67" s="3"/>
    </row>
    <row r="68" spans="1:12" customFormat="1" ht="12.75" customHeight="1" x14ac:dyDescent="0.2">
      <c r="A68" s="40">
        <v>56</v>
      </c>
      <c r="B68" s="453"/>
      <c r="C68" s="454"/>
      <c r="D68" s="454"/>
      <c r="E68" s="455"/>
      <c r="F68" s="51"/>
      <c r="G68" s="3"/>
      <c r="H68" s="3"/>
      <c r="I68" s="3"/>
      <c r="J68" s="26"/>
      <c r="K68" s="3"/>
      <c r="L68" s="3"/>
    </row>
    <row r="69" spans="1:12" customFormat="1" ht="12.75" customHeight="1" x14ac:dyDescent="0.2">
      <c r="A69" s="40">
        <v>57</v>
      </c>
      <c r="B69" s="453"/>
      <c r="C69" s="454"/>
      <c r="D69" s="454"/>
      <c r="E69" s="455"/>
      <c r="F69" s="51"/>
      <c r="G69" s="3"/>
      <c r="H69" s="3"/>
      <c r="I69" s="3"/>
      <c r="J69" s="26"/>
      <c r="K69" s="3"/>
      <c r="L69" s="3"/>
    </row>
    <row r="70" spans="1:12" customFormat="1" ht="12.75" customHeight="1" x14ac:dyDescent="0.2">
      <c r="A70" s="40">
        <v>58</v>
      </c>
      <c r="B70" s="453"/>
      <c r="C70" s="454"/>
      <c r="D70" s="454"/>
      <c r="E70" s="455"/>
      <c r="F70" s="51"/>
      <c r="G70" s="3"/>
      <c r="H70" s="3"/>
      <c r="I70" s="3"/>
      <c r="J70" s="26"/>
      <c r="K70" s="3"/>
      <c r="L70" s="3"/>
    </row>
    <row r="71" spans="1:12" customFormat="1" ht="12.75" customHeight="1" x14ac:dyDescent="0.2">
      <c r="A71" s="40">
        <v>59</v>
      </c>
      <c r="B71" s="453"/>
      <c r="C71" s="454"/>
      <c r="D71" s="454"/>
      <c r="E71" s="455"/>
      <c r="F71" s="51"/>
      <c r="G71" s="3"/>
      <c r="H71" s="3"/>
      <c r="I71" s="3"/>
      <c r="J71" s="26"/>
      <c r="K71" s="3"/>
      <c r="L71" s="3"/>
    </row>
    <row r="72" spans="1:12" customFormat="1" ht="12.75" customHeight="1" x14ac:dyDescent="0.2">
      <c r="A72" s="40">
        <v>60</v>
      </c>
      <c r="B72" s="453"/>
      <c r="C72" s="454"/>
      <c r="D72" s="454"/>
      <c r="E72" s="455"/>
      <c r="F72" s="51"/>
      <c r="G72" s="3"/>
      <c r="H72" s="3"/>
      <c r="I72" s="3"/>
      <c r="J72" s="26"/>
      <c r="K72" s="3"/>
      <c r="L72" s="3"/>
    </row>
    <row r="73" spans="1:12" customFormat="1" ht="12.75" customHeight="1" x14ac:dyDescent="0.2">
      <c r="A73" s="40">
        <v>61</v>
      </c>
      <c r="B73" s="453"/>
      <c r="C73" s="454"/>
      <c r="D73" s="454"/>
      <c r="E73" s="455"/>
      <c r="F73" s="51"/>
      <c r="G73" s="3"/>
      <c r="H73" s="3"/>
      <c r="I73" s="3"/>
      <c r="J73" s="26"/>
      <c r="K73" s="3"/>
      <c r="L73" s="3"/>
    </row>
    <row r="74" spans="1:12" customFormat="1" ht="12.75" customHeight="1" x14ac:dyDescent="0.2">
      <c r="A74" s="40">
        <v>62</v>
      </c>
      <c r="B74" s="453"/>
      <c r="C74" s="454"/>
      <c r="D74" s="454"/>
      <c r="E74" s="455"/>
      <c r="F74" s="51"/>
      <c r="G74" s="3"/>
      <c r="H74" s="3"/>
      <c r="I74" s="3"/>
      <c r="J74" s="26"/>
      <c r="K74" s="3"/>
      <c r="L74" s="3"/>
    </row>
    <row r="75" spans="1:12" customFormat="1" ht="12.75" customHeight="1" x14ac:dyDescent="0.2">
      <c r="A75" s="40">
        <v>63</v>
      </c>
      <c r="B75" s="453"/>
      <c r="C75" s="454"/>
      <c r="D75" s="454"/>
      <c r="E75" s="455"/>
      <c r="F75" s="51"/>
      <c r="G75" s="3"/>
      <c r="H75" s="3"/>
      <c r="I75" s="3"/>
      <c r="J75" s="26"/>
      <c r="K75" s="3"/>
      <c r="L75" s="3"/>
    </row>
    <row r="76" spans="1:12" customFormat="1" ht="12.75" customHeight="1" x14ac:dyDescent="0.2">
      <c r="A76" s="40">
        <v>64</v>
      </c>
      <c r="B76" s="453"/>
      <c r="C76" s="454"/>
      <c r="D76" s="454"/>
      <c r="E76" s="455"/>
      <c r="F76" s="51"/>
      <c r="G76" s="3"/>
      <c r="H76" s="3"/>
      <c r="I76" s="3"/>
      <c r="J76" s="26"/>
      <c r="K76" s="3"/>
      <c r="L76" s="3"/>
    </row>
    <row r="77" spans="1:12" customFormat="1" ht="12.75" customHeight="1" x14ac:dyDescent="0.2">
      <c r="A77" s="40">
        <v>65</v>
      </c>
      <c r="B77" s="453"/>
      <c r="C77" s="454"/>
      <c r="D77" s="454"/>
      <c r="E77" s="455"/>
      <c r="F77" s="51"/>
      <c r="G77" s="3"/>
      <c r="H77" s="3"/>
      <c r="I77" s="3"/>
      <c r="J77" s="26"/>
      <c r="K77" s="3"/>
      <c r="L77" s="3"/>
    </row>
    <row r="78" spans="1:12" customFormat="1" ht="12.75" customHeight="1" x14ac:dyDescent="0.2">
      <c r="A78" s="40">
        <v>66</v>
      </c>
      <c r="B78" s="453"/>
      <c r="C78" s="454"/>
      <c r="D78" s="454"/>
      <c r="E78" s="455"/>
      <c r="F78" s="51"/>
      <c r="G78" s="3"/>
      <c r="H78" s="3"/>
      <c r="I78" s="3"/>
      <c r="J78" s="26"/>
      <c r="K78" s="3"/>
      <c r="L78" s="3"/>
    </row>
    <row r="79" spans="1:12" customFormat="1" ht="12.75" customHeight="1" x14ac:dyDescent="0.2">
      <c r="A79" s="40">
        <v>67</v>
      </c>
      <c r="B79" s="453"/>
      <c r="C79" s="454"/>
      <c r="D79" s="454"/>
      <c r="E79" s="455"/>
      <c r="F79" s="51"/>
      <c r="G79" s="3"/>
      <c r="H79" s="3"/>
      <c r="I79" s="3"/>
      <c r="J79" s="26"/>
      <c r="K79" s="3"/>
      <c r="L79" s="3"/>
    </row>
    <row r="80" spans="1:12" customFormat="1" ht="12.75" customHeight="1" x14ac:dyDescent="0.2">
      <c r="A80" s="40">
        <v>68</v>
      </c>
      <c r="B80" s="458" t="s">
        <v>121</v>
      </c>
      <c r="C80" s="459"/>
      <c r="D80" s="459"/>
      <c r="E80" s="460"/>
      <c r="F80" s="289">
        <f>SUM(F62:F79)</f>
        <v>0</v>
      </c>
      <c r="G80" s="3"/>
      <c r="H80" s="3"/>
      <c r="I80" s="3"/>
      <c r="J80" s="26"/>
      <c r="K80" s="3"/>
      <c r="L80" s="3"/>
    </row>
    <row r="81" spans="1:12" customFormat="1" ht="12.75" customHeight="1" x14ac:dyDescent="0.2">
      <c r="A81" s="53"/>
      <c r="B81" s="446"/>
      <c r="C81" s="447"/>
      <c r="D81" s="447"/>
      <c r="E81" s="448"/>
      <c r="F81" s="290"/>
      <c r="G81" s="3"/>
      <c r="H81" s="3"/>
      <c r="I81" s="3"/>
      <c r="J81" s="26"/>
      <c r="K81" s="3"/>
      <c r="L81" s="3"/>
    </row>
    <row r="82" spans="1:12" customFormat="1" ht="12.75" customHeight="1" x14ac:dyDescent="0.2">
      <c r="A82" s="40"/>
      <c r="B82" s="461" t="s">
        <v>119</v>
      </c>
      <c r="C82" s="462"/>
      <c r="D82" s="462"/>
      <c r="E82" s="463"/>
      <c r="F82" s="50"/>
      <c r="G82" s="3"/>
      <c r="H82" s="3"/>
      <c r="I82" s="3"/>
      <c r="J82" s="26"/>
      <c r="K82" s="3"/>
      <c r="L82" s="3"/>
    </row>
    <row r="83" spans="1:12" customFormat="1" ht="12.75" customHeight="1" x14ac:dyDescent="0.2">
      <c r="A83" s="40">
        <v>69</v>
      </c>
      <c r="B83" s="453"/>
      <c r="C83" s="454"/>
      <c r="D83" s="454"/>
      <c r="E83" s="455"/>
      <c r="F83" s="51"/>
      <c r="G83" s="3"/>
      <c r="H83" s="3"/>
      <c r="I83" s="3"/>
      <c r="J83" s="26"/>
      <c r="K83" s="3"/>
      <c r="L83" s="3"/>
    </row>
    <row r="84" spans="1:12" customFormat="1" ht="12.75" customHeight="1" x14ac:dyDescent="0.2">
      <c r="A84" s="53">
        <v>70</v>
      </c>
      <c r="B84" s="453"/>
      <c r="C84" s="454"/>
      <c r="D84" s="454"/>
      <c r="E84" s="455"/>
      <c r="F84" s="51"/>
      <c r="G84" s="3"/>
      <c r="H84" s="3"/>
      <c r="I84" s="3"/>
      <c r="J84" s="26"/>
      <c r="K84" s="3"/>
      <c r="L84" s="3"/>
    </row>
    <row r="85" spans="1:12" customFormat="1" ht="12.75" customHeight="1" x14ac:dyDescent="0.2">
      <c r="A85" s="53">
        <v>71</v>
      </c>
      <c r="B85" s="453"/>
      <c r="C85" s="454"/>
      <c r="D85" s="454"/>
      <c r="E85" s="455"/>
      <c r="F85" s="51"/>
      <c r="G85" s="3"/>
      <c r="H85" s="3"/>
      <c r="I85" s="3"/>
      <c r="J85" s="26"/>
      <c r="K85" s="3"/>
      <c r="L85" s="3"/>
    </row>
    <row r="86" spans="1:12" customFormat="1" ht="12.75" customHeight="1" x14ac:dyDescent="0.2">
      <c r="A86" s="53">
        <v>72</v>
      </c>
      <c r="B86" s="453"/>
      <c r="C86" s="454"/>
      <c r="D86" s="454"/>
      <c r="E86" s="455"/>
      <c r="F86" s="51"/>
      <c r="G86" s="3"/>
      <c r="H86" s="3"/>
      <c r="I86" s="3"/>
      <c r="J86" s="26"/>
      <c r="K86" s="3"/>
      <c r="L86" s="3"/>
    </row>
    <row r="87" spans="1:12" customFormat="1" ht="12.75" customHeight="1" x14ac:dyDescent="0.2">
      <c r="A87" s="53">
        <v>73</v>
      </c>
      <c r="B87" s="453"/>
      <c r="C87" s="454"/>
      <c r="D87" s="454"/>
      <c r="E87" s="455"/>
      <c r="F87" s="51"/>
      <c r="G87" s="3"/>
      <c r="H87" s="3"/>
      <c r="I87" s="3"/>
      <c r="J87" s="26"/>
      <c r="K87" s="3"/>
      <c r="L87" s="3"/>
    </row>
    <row r="88" spans="1:12" customFormat="1" ht="12.75" customHeight="1" x14ac:dyDescent="0.2">
      <c r="A88" s="53">
        <v>74</v>
      </c>
      <c r="B88" s="453"/>
      <c r="C88" s="454"/>
      <c r="D88" s="454"/>
      <c r="E88" s="455"/>
      <c r="F88" s="51"/>
      <c r="G88" s="3"/>
      <c r="H88" s="3"/>
      <c r="I88" s="3"/>
      <c r="J88" s="26"/>
      <c r="K88" s="3"/>
      <c r="L88" s="3"/>
    </row>
    <row r="89" spans="1:12" customFormat="1" ht="12.75" customHeight="1" x14ac:dyDescent="0.2">
      <c r="A89" s="53">
        <v>75</v>
      </c>
      <c r="B89" s="453"/>
      <c r="C89" s="454"/>
      <c r="D89" s="454"/>
      <c r="E89" s="455"/>
      <c r="F89" s="51"/>
      <c r="G89" s="3"/>
      <c r="H89" s="3"/>
      <c r="I89" s="3"/>
      <c r="J89" s="26"/>
      <c r="K89" s="3"/>
      <c r="L89" s="3"/>
    </row>
    <row r="90" spans="1:12" customFormat="1" ht="12.75" customHeight="1" x14ac:dyDescent="0.2">
      <c r="A90" s="53">
        <v>76</v>
      </c>
      <c r="B90" s="453"/>
      <c r="C90" s="454"/>
      <c r="D90" s="454"/>
      <c r="E90" s="455"/>
      <c r="F90" s="51"/>
      <c r="G90" s="3"/>
      <c r="H90" s="3"/>
      <c r="I90" s="3"/>
      <c r="J90" s="26"/>
      <c r="K90" s="3"/>
      <c r="L90" s="3"/>
    </row>
    <row r="91" spans="1:12" customFormat="1" ht="12.75" customHeight="1" x14ac:dyDescent="0.2">
      <c r="A91" s="53">
        <v>77</v>
      </c>
      <c r="B91" s="453"/>
      <c r="C91" s="454"/>
      <c r="D91" s="454"/>
      <c r="E91" s="455"/>
      <c r="F91" s="51"/>
      <c r="G91" s="3"/>
      <c r="H91" s="3"/>
      <c r="I91" s="3"/>
      <c r="J91" s="26"/>
      <c r="K91" s="3"/>
      <c r="L91" s="3"/>
    </row>
    <row r="92" spans="1:12" customFormat="1" ht="12.75" customHeight="1" x14ac:dyDescent="0.2">
      <c r="A92" s="53">
        <v>78</v>
      </c>
      <c r="B92" s="453"/>
      <c r="C92" s="454"/>
      <c r="D92" s="454"/>
      <c r="E92" s="455"/>
      <c r="F92" s="51"/>
      <c r="G92" s="3"/>
      <c r="H92" s="3"/>
      <c r="I92" s="3"/>
      <c r="J92" s="26"/>
      <c r="K92" s="3"/>
      <c r="L92" s="3"/>
    </row>
    <row r="93" spans="1:12" customFormat="1" ht="12.75" customHeight="1" x14ac:dyDescent="0.2">
      <c r="A93" s="53">
        <v>79</v>
      </c>
      <c r="B93" s="453"/>
      <c r="C93" s="454"/>
      <c r="D93" s="454"/>
      <c r="E93" s="455"/>
      <c r="F93" s="51"/>
      <c r="G93" s="3"/>
      <c r="H93" s="3"/>
      <c r="I93" s="3"/>
      <c r="J93" s="26"/>
      <c r="K93" s="3"/>
      <c r="L93" s="3"/>
    </row>
    <row r="94" spans="1:12" customFormat="1" ht="12.75" customHeight="1" x14ac:dyDescent="0.2">
      <c r="A94" s="53">
        <v>80</v>
      </c>
      <c r="B94" s="453"/>
      <c r="C94" s="454"/>
      <c r="D94" s="454"/>
      <c r="E94" s="455"/>
      <c r="F94" s="51"/>
      <c r="G94" s="3"/>
      <c r="H94" s="3"/>
      <c r="I94" s="3"/>
      <c r="J94" s="26"/>
      <c r="K94" s="3"/>
      <c r="L94" s="3"/>
    </row>
    <row r="95" spans="1:12" customFormat="1" ht="12.75" customHeight="1" x14ac:dyDescent="0.2">
      <c r="A95" s="53">
        <v>81</v>
      </c>
      <c r="B95" s="453"/>
      <c r="C95" s="454"/>
      <c r="D95" s="454"/>
      <c r="E95" s="455"/>
      <c r="F95" s="51"/>
      <c r="G95" s="3"/>
      <c r="H95" s="3"/>
      <c r="I95" s="3"/>
      <c r="J95" s="26"/>
      <c r="K95" s="3"/>
      <c r="L95" s="3"/>
    </row>
    <row r="96" spans="1:12" customFormat="1" ht="12.75" customHeight="1" x14ac:dyDescent="0.2">
      <c r="A96" s="53">
        <v>82</v>
      </c>
      <c r="B96" s="453"/>
      <c r="C96" s="454"/>
      <c r="D96" s="454"/>
      <c r="E96" s="455"/>
      <c r="F96" s="51"/>
      <c r="G96" s="3"/>
      <c r="H96" s="3"/>
      <c r="I96" s="3"/>
      <c r="J96" s="26"/>
      <c r="K96" s="3"/>
      <c r="L96" s="3"/>
    </row>
    <row r="97" spans="1:12" customFormat="1" ht="12.75" customHeight="1" x14ac:dyDescent="0.2">
      <c r="A97" s="53">
        <v>83</v>
      </c>
      <c r="B97" s="453"/>
      <c r="C97" s="454"/>
      <c r="D97" s="454"/>
      <c r="E97" s="455"/>
      <c r="F97" s="51"/>
      <c r="G97" s="3"/>
      <c r="H97" s="3"/>
      <c r="I97" s="3"/>
      <c r="J97" s="26"/>
      <c r="K97" s="3"/>
      <c r="L97" s="3"/>
    </row>
    <row r="98" spans="1:12" customFormat="1" ht="12.75" customHeight="1" x14ac:dyDescent="0.2">
      <c r="A98" s="53">
        <v>84</v>
      </c>
      <c r="B98" s="453"/>
      <c r="C98" s="454"/>
      <c r="D98" s="454"/>
      <c r="E98" s="455"/>
      <c r="F98" s="51"/>
      <c r="G98" s="3"/>
      <c r="H98" s="3"/>
      <c r="I98" s="3"/>
      <c r="J98" s="26"/>
      <c r="K98" s="3"/>
      <c r="L98" s="3"/>
    </row>
    <row r="99" spans="1:12" customFormat="1" ht="12.75" customHeight="1" x14ac:dyDescent="0.2">
      <c r="A99" s="53">
        <v>85</v>
      </c>
      <c r="B99" s="453"/>
      <c r="C99" s="454"/>
      <c r="D99" s="454"/>
      <c r="E99" s="455"/>
      <c r="F99" s="51"/>
      <c r="G99" s="3"/>
      <c r="H99" s="3"/>
      <c r="I99" s="3"/>
      <c r="J99" s="26"/>
      <c r="K99" s="3"/>
      <c r="L99" s="3"/>
    </row>
    <row r="100" spans="1:12" customFormat="1" ht="12.75" customHeight="1" x14ac:dyDescent="0.2">
      <c r="A100" s="53">
        <v>86</v>
      </c>
      <c r="B100" s="453"/>
      <c r="C100" s="454"/>
      <c r="D100" s="454"/>
      <c r="E100" s="455"/>
      <c r="F100" s="51"/>
      <c r="G100" s="3"/>
      <c r="H100" s="3"/>
      <c r="I100" s="3"/>
      <c r="J100" s="26"/>
      <c r="K100" s="3"/>
      <c r="L100" s="3"/>
    </row>
    <row r="101" spans="1:12" customFormat="1" ht="12.75" customHeight="1" x14ac:dyDescent="0.2">
      <c r="A101" s="53">
        <v>87</v>
      </c>
      <c r="B101" s="458" t="s">
        <v>122</v>
      </c>
      <c r="C101" s="459"/>
      <c r="D101" s="459"/>
      <c r="E101" s="460"/>
      <c r="F101" s="289">
        <f>SUM(F83:F100)</f>
        <v>0</v>
      </c>
      <c r="G101" s="3"/>
      <c r="H101" s="3"/>
      <c r="I101" s="3"/>
      <c r="J101" s="26"/>
      <c r="K101" s="3"/>
      <c r="L101" s="3"/>
    </row>
    <row r="102" spans="1:12" customFormat="1" ht="12.75" customHeight="1" x14ac:dyDescent="0.2">
      <c r="A102" s="53"/>
      <c r="B102" s="446"/>
      <c r="C102" s="447"/>
      <c r="D102" s="447"/>
      <c r="E102" s="448"/>
      <c r="F102" s="290"/>
      <c r="G102" s="3"/>
      <c r="H102" s="3"/>
      <c r="I102" s="3"/>
      <c r="J102" s="26"/>
      <c r="K102" s="3"/>
      <c r="L102" s="3"/>
    </row>
    <row r="103" spans="1:12" customFormat="1" ht="12.75" customHeight="1" x14ac:dyDescent="0.2">
      <c r="A103" s="281"/>
      <c r="B103" s="461" t="s">
        <v>147</v>
      </c>
      <c r="C103" s="462"/>
      <c r="D103" s="462"/>
      <c r="E103" s="463"/>
      <c r="F103" s="50"/>
      <c r="G103" s="3"/>
      <c r="H103" s="3"/>
      <c r="I103" s="3"/>
      <c r="J103" s="26"/>
      <c r="K103" s="3"/>
      <c r="L103" s="3"/>
    </row>
    <row r="104" spans="1:12" customFormat="1" ht="12.75" customHeight="1" x14ac:dyDescent="0.2">
      <c r="A104" s="53">
        <v>88</v>
      </c>
      <c r="B104" s="453"/>
      <c r="C104" s="454"/>
      <c r="D104" s="454"/>
      <c r="E104" s="455"/>
      <c r="F104" s="51"/>
      <c r="G104" s="3"/>
      <c r="H104" s="3"/>
      <c r="I104" s="3"/>
      <c r="J104" s="26"/>
      <c r="K104" s="3"/>
      <c r="L104" s="3"/>
    </row>
    <row r="105" spans="1:12" customFormat="1" ht="12.75" customHeight="1" x14ac:dyDescent="0.2">
      <c r="A105" s="53">
        <v>89</v>
      </c>
      <c r="B105" s="453"/>
      <c r="C105" s="454"/>
      <c r="D105" s="454"/>
      <c r="E105" s="455"/>
      <c r="F105" s="51"/>
      <c r="G105" s="3"/>
      <c r="H105" s="3"/>
      <c r="I105" s="3"/>
      <c r="J105" s="26"/>
      <c r="K105" s="3"/>
      <c r="L105" s="3"/>
    </row>
    <row r="106" spans="1:12" customFormat="1" ht="12.75" customHeight="1" x14ac:dyDescent="0.2">
      <c r="A106" s="53">
        <v>90</v>
      </c>
      <c r="B106" s="453"/>
      <c r="C106" s="454"/>
      <c r="D106" s="454"/>
      <c r="E106" s="455"/>
      <c r="F106" s="51"/>
      <c r="G106" s="3"/>
      <c r="H106" s="3"/>
      <c r="I106" s="3"/>
      <c r="J106" s="26"/>
      <c r="K106" s="3"/>
      <c r="L106" s="3"/>
    </row>
    <row r="107" spans="1:12" customFormat="1" ht="12.75" customHeight="1" x14ac:dyDescent="0.2">
      <c r="A107" s="53">
        <v>91</v>
      </c>
      <c r="B107" s="453"/>
      <c r="C107" s="454"/>
      <c r="D107" s="454"/>
      <c r="E107" s="455"/>
      <c r="F107" s="51"/>
      <c r="G107" s="3"/>
      <c r="H107" s="3"/>
      <c r="I107" s="3"/>
      <c r="J107" s="26"/>
      <c r="K107" s="3"/>
      <c r="L107" s="3"/>
    </row>
    <row r="108" spans="1:12" customFormat="1" ht="12.75" customHeight="1" x14ac:dyDescent="0.2">
      <c r="A108" s="53">
        <v>92</v>
      </c>
      <c r="B108" s="453"/>
      <c r="C108" s="454"/>
      <c r="D108" s="454"/>
      <c r="E108" s="455"/>
      <c r="F108" s="51"/>
      <c r="G108" s="3"/>
      <c r="H108" s="3"/>
      <c r="I108" s="3"/>
      <c r="J108" s="26"/>
      <c r="K108" s="3"/>
      <c r="L108" s="3"/>
    </row>
    <row r="109" spans="1:12" customFormat="1" ht="12.75" customHeight="1" x14ac:dyDescent="0.2">
      <c r="A109" s="53">
        <v>93</v>
      </c>
      <c r="B109" s="458" t="s">
        <v>148</v>
      </c>
      <c r="C109" s="459"/>
      <c r="D109" s="459"/>
      <c r="E109" s="460"/>
      <c r="F109" s="289">
        <f>SUM(F104:F108)</f>
        <v>0</v>
      </c>
      <c r="G109" s="3"/>
      <c r="H109" s="3"/>
      <c r="I109" s="3"/>
      <c r="J109" s="26"/>
      <c r="K109" s="3"/>
      <c r="L109" s="3"/>
    </row>
    <row r="110" spans="1:12" customFormat="1" ht="12.75" customHeight="1" x14ac:dyDescent="0.2">
      <c r="A110" s="53"/>
      <c r="B110" s="446"/>
      <c r="C110" s="447"/>
      <c r="D110" s="447"/>
      <c r="E110" s="448"/>
      <c r="F110" s="290"/>
      <c r="G110" s="3"/>
      <c r="H110" s="3"/>
      <c r="I110" s="3"/>
      <c r="J110" s="26"/>
      <c r="K110" s="3"/>
      <c r="L110" s="3"/>
    </row>
    <row r="111" spans="1:12" customFormat="1" ht="12.75" customHeight="1" x14ac:dyDescent="0.2">
      <c r="A111" s="281"/>
      <c r="B111" s="461" t="s">
        <v>191</v>
      </c>
      <c r="C111" s="462"/>
      <c r="D111" s="462"/>
      <c r="E111" s="463"/>
      <c r="F111" s="50"/>
      <c r="G111" s="3"/>
      <c r="H111" s="3"/>
      <c r="I111" s="3"/>
      <c r="J111" s="26"/>
      <c r="K111" s="3"/>
      <c r="L111" s="3"/>
    </row>
    <row r="112" spans="1:12" customFormat="1" ht="12.75" customHeight="1" x14ac:dyDescent="0.2">
      <c r="A112" s="53">
        <v>94</v>
      </c>
      <c r="B112" s="453"/>
      <c r="C112" s="454"/>
      <c r="D112" s="454"/>
      <c r="E112" s="455"/>
      <c r="F112" s="51"/>
      <c r="G112" s="3"/>
      <c r="H112" s="3"/>
      <c r="I112" s="3"/>
      <c r="J112" s="26"/>
      <c r="K112" s="3"/>
      <c r="L112" s="3"/>
    </row>
    <row r="113" spans="1:12" customFormat="1" ht="12.75" customHeight="1" x14ac:dyDescent="0.2">
      <c r="A113" s="53">
        <v>95</v>
      </c>
      <c r="B113" s="453"/>
      <c r="C113" s="454"/>
      <c r="D113" s="454"/>
      <c r="E113" s="455"/>
      <c r="F113" s="51"/>
      <c r="G113" s="3"/>
      <c r="H113" s="3"/>
      <c r="I113" s="3"/>
      <c r="J113" s="26"/>
      <c r="K113" s="3"/>
      <c r="L113" s="3"/>
    </row>
    <row r="114" spans="1:12" customFormat="1" ht="12.75" customHeight="1" x14ac:dyDescent="0.2">
      <c r="A114" s="53">
        <v>96</v>
      </c>
      <c r="B114" s="453"/>
      <c r="C114" s="454"/>
      <c r="D114" s="454"/>
      <c r="E114" s="455"/>
      <c r="F114" s="51"/>
      <c r="G114" s="3"/>
      <c r="H114" s="3"/>
      <c r="I114" s="3"/>
      <c r="J114" s="26"/>
      <c r="K114" s="3"/>
      <c r="L114" s="3"/>
    </row>
    <row r="115" spans="1:12" customFormat="1" ht="12.75" customHeight="1" x14ac:dyDescent="0.2">
      <c r="A115" s="53">
        <v>97</v>
      </c>
      <c r="B115" s="453"/>
      <c r="C115" s="454"/>
      <c r="D115" s="454"/>
      <c r="E115" s="455"/>
      <c r="F115" s="51"/>
      <c r="G115" s="3"/>
      <c r="H115" s="3"/>
      <c r="I115" s="3"/>
      <c r="J115" s="26"/>
      <c r="K115" s="3"/>
      <c r="L115" s="3"/>
    </row>
    <row r="116" spans="1:12" customFormat="1" ht="12.75" customHeight="1" x14ac:dyDescent="0.2">
      <c r="A116" s="53">
        <v>98</v>
      </c>
      <c r="B116" s="453"/>
      <c r="C116" s="454"/>
      <c r="D116" s="454"/>
      <c r="E116" s="455"/>
      <c r="F116" s="51"/>
      <c r="G116" s="3"/>
      <c r="H116" s="3"/>
      <c r="I116" s="3"/>
      <c r="J116" s="26"/>
      <c r="K116" s="3"/>
      <c r="L116" s="3"/>
    </row>
    <row r="117" spans="1:12" customFormat="1" ht="12.75" customHeight="1" x14ac:dyDescent="0.2">
      <c r="A117" s="53">
        <v>99</v>
      </c>
      <c r="B117" s="453"/>
      <c r="C117" s="454"/>
      <c r="D117" s="454"/>
      <c r="E117" s="455"/>
      <c r="F117" s="51"/>
      <c r="G117" s="3"/>
      <c r="H117" s="3"/>
      <c r="I117" s="3"/>
      <c r="J117" s="26"/>
      <c r="K117" s="3"/>
      <c r="L117" s="3"/>
    </row>
    <row r="118" spans="1:12" customFormat="1" ht="12.75" customHeight="1" x14ac:dyDescent="0.2">
      <c r="A118" s="53"/>
      <c r="B118" s="458" t="s">
        <v>192</v>
      </c>
      <c r="C118" s="459"/>
      <c r="D118" s="459"/>
      <c r="E118" s="460"/>
      <c r="F118" s="289">
        <f>SUM(F112:F117)</f>
        <v>0</v>
      </c>
      <c r="G118" s="3"/>
      <c r="H118" s="3"/>
      <c r="I118" s="3"/>
      <c r="J118" s="26"/>
      <c r="K118" s="3"/>
      <c r="L118" s="3"/>
    </row>
    <row r="119" spans="1:12" x14ac:dyDescent="0.2">
      <c r="G119" s="3"/>
      <c r="H119" s="3"/>
      <c r="I119" s="3"/>
      <c r="J119" s="26"/>
      <c r="K119" s="3"/>
      <c r="L119" s="3"/>
    </row>
  </sheetData>
  <sheetProtection algorithmName="SHA-512" hashValue="Ye7xGMdmgh6WzTdHdrO+4Mm6MqhIMGD1c9GWnObUv1aC5cSDnmw3HokENUv88oDgH2U8uJvRjP7KKaYd6+jgPQ==" saltValue="PEwvPnoFJVhv5pudzQ25ng==" spinCount="100000" sheet="1" objects="1" scenarios="1"/>
  <mergeCells count="117">
    <mergeCell ref="B118:E118"/>
    <mergeCell ref="B62:E62"/>
    <mergeCell ref="B61:F61"/>
    <mergeCell ref="B60:E60"/>
    <mergeCell ref="B113:E113"/>
    <mergeCell ref="B114:E114"/>
    <mergeCell ref="B115:E115"/>
    <mergeCell ref="B116:E116"/>
    <mergeCell ref="B117:E117"/>
    <mergeCell ref="B108:E108"/>
    <mergeCell ref="B109:E109"/>
    <mergeCell ref="B110:E110"/>
    <mergeCell ref="B111:E111"/>
    <mergeCell ref="B112:E112"/>
    <mergeCell ref="B103:E103"/>
    <mergeCell ref="B104:E104"/>
    <mergeCell ref="B105:E105"/>
    <mergeCell ref="B106:E106"/>
    <mergeCell ref="B107:E107"/>
    <mergeCell ref="B98:E98"/>
    <mergeCell ref="B99:E99"/>
    <mergeCell ref="B100:E100"/>
    <mergeCell ref="B101:E101"/>
    <mergeCell ref="B102:E102"/>
    <mergeCell ref="B93:E93"/>
    <mergeCell ref="B94:E94"/>
    <mergeCell ref="B95:E95"/>
    <mergeCell ref="B96:E96"/>
    <mergeCell ref="B97:E97"/>
    <mergeCell ref="B88:E88"/>
    <mergeCell ref="B89:E89"/>
    <mergeCell ref="B90:E90"/>
    <mergeCell ref="B91:E91"/>
    <mergeCell ref="B92:E92"/>
    <mergeCell ref="B83:E83"/>
    <mergeCell ref="B84:E84"/>
    <mergeCell ref="B85:E85"/>
    <mergeCell ref="B86:E86"/>
    <mergeCell ref="B87:E87"/>
    <mergeCell ref="B78:E78"/>
    <mergeCell ref="B79:E79"/>
    <mergeCell ref="B80:E80"/>
    <mergeCell ref="B81:E81"/>
    <mergeCell ref="B82:E82"/>
    <mergeCell ref="B73:E73"/>
    <mergeCell ref="B74:E74"/>
    <mergeCell ref="B75:E75"/>
    <mergeCell ref="B76:E76"/>
    <mergeCell ref="B77:E77"/>
    <mergeCell ref="B68:E68"/>
    <mergeCell ref="B69:E69"/>
    <mergeCell ref="B70:E70"/>
    <mergeCell ref="B71:E71"/>
    <mergeCell ref="B72:E72"/>
    <mergeCell ref="B5:C5"/>
    <mergeCell ref="B22:C22"/>
    <mergeCell ref="B21:C21"/>
    <mergeCell ref="B32:C32"/>
    <mergeCell ref="B28:C28"/>
    <mergeCell ref="B17:C17"/>
    <mergeCell ref="B9:C9"/>
    <mergeCell ref="B15:C15"/>
    <mergeCell ref="B4:C4"/>
    <mergeCell ref="B26:C26"/>
    <mergeCell ref="B25:C25"/>
    <mergeCell ref="B16:C16"/>
    <mergeCell ref="B18:C18"/>
    <mergeCell ref="B7:C7"/>
    <mergeCell ref="B10:C10"/>
    <mergeCell ref="B6:C6"/>
    <mergeCell ref="B14:C14"/>
    <mergeCell ref="B19:C19"/>
    <mergeCell ref="B20:C20"/>
    <mergeCell ref="B11:C11"/>
    <mergeCell ref="B13:C13"/>
    <mergeCell ref="B35:C35"/>
    <mergeCell ref="B63:E63"/>
    <mergeCell ref="B64:E64"/>
    <mergeCell ref="B65:E65"/>
    <mergeCell ref="B66:E66"/>
    <mergeCell ref="B67:E67"/>
    <mergeCell ref="B38:C38"/>
    <mergeCell ref="B56:C56"/>
    <mergeCell ref="B55:C55"/>
    <mergeCell ref="B53:C53"/>
    <mergeCell ref="B54:C54"/>
    <mergeCell ref="B52:C52"/>
    <mergeCell ref="B47:C47"/>
    <mergeCell ref="B45:C45"/>
    <mergeCell ref="B39:C39"/>
    <mergeCell ref="B58:C58"/>
    <mergeCell ref="B50:C50"/>
    <mergeCell ref="B57:C57"/>
    <mergeCell ref="A2:D2"/>
    <mergeCell ref="A1:L1"/>
    <mergeCell ref="B8:C8"/>
    <mergeCell ref="B23:C23"/>
    <mergeCell ref="B24:C24"/>
    <mergeCell ref="B51:C51"/>
    <mergeCell ref="B48:C48"/>
    <mergeCell ref="B33:C33"/>
    <mergeCell ref="B12:C12"/>
    <mergeCell ref="B44:C44"/>
    <mergeCell ref="B42:C42"/>
    <mergeCell ref="B43:C43"/>
    <mergeCell ref="B46:C46"/>
    <mergeCell ref="B49:C49"/>
    <mergeCell ref="B27:C27"/>
    <mergeCell ref="B37:C37"/>
    <mergeCell ref="B41:C41"/>
    <mergeCell ref="B31:C31"/>
    <mergeCell ref="B30:C30"/>
    <mergeCell ref="B40:C40"/>
    <mergeCell ref="B3:C3"/>
    <mergeCell ref="B36:C36"/>
    <mergeCell ref="B29:C29"/>
    <mergeCell ref="B34:C34"/>
  </mergeCells>
  <conditionalFormatting sqref="D52:F52">
    <cfRule type="cellIs" dxfId="4" priority="9" stopIfTrue="1" operator="greaterThan">
      <formula>0.1</formula>
    </cfRule>
  </conditionalFormatting>
  <conditionalFormatting sqref="D55:F55">
    <cfRule type="cellIs" dxfId="3" priority="8" stopIfTrue="1" operator="greaterThan">
      <formula>0.15</formula>
    </cfRule>
  </conditionalFormatting>
  <conditionalFormatting sqref="K6:K20 K23:K26 K29:K40 K43:K49 K52:K56">
    <cfRule type="cellIs" dxfId="2" priority="6" operator="greaterThanOrEqual">
      <formula>0.1</formula>
    </cfRule>
  </conditionalFormatting>
  <conditionalFormatting sqref="F6:F20 F23:F26 F29:F40 F43:F49 F52:F56">
    <cfRule type="expression" dxfId="1" priority="38">
      <formula>E6&gt;0</formula>
    </cfRule>
  </conditionalFormatting>
  <dataValidations count="115">
    <dataValidation allowBlank="1" showInputMessage="1" showErrorMessage="1" promptTitle="Acct. 6390 Misc. Admin. Exp." prompt="Provide expense description here; enter itemized amount at right. Expense descriptions should be intelligible, do not describe using &quot;Miscellaneous&quot; or &quot;Other&quot;._x000a_Total for this account will flow to Line #15 above." sqref="C62:E79" xr:uid="{B649ED6C-AB6F-4362-ACA7-3B41A02ACFC7}"/>
    <dataValidation allowBlank="1" showInputMessage="1" showErrorMessage="1" promptTitle="Acct. 6390 Misc. Admin. Exp." prompt="Provide itemized amount here and description at left._x000a_Total for this account will flow to Line #15 above." sqref="F62:F79" xr:uid="{00000000-0002-0000-0700-000008000000}"/>
    <dataValidation errorStyle="warning" allowBlank="1" showInputMessage="1" showErrorMessage="1" sqref="A1" xr:uid="{C8D3EC63-64FE-4DB2-B84B-47822047FC35}"/>
    <dataValidation type="textLength" operator="lessThan" showInputMessage="1" showErrorMessage="1" errorTitle="Read-Only Cell." error="This is not a form field. Please press Tab to continue." promptTitle="Bad Debts" prompt="This account reflects the amount of tenant bad debts for the period under audit." sqref="C19" xr:uid="{4445F9C1-0B18-4C0B-9A4A-B575995C6C91}">
      <formula1>0</formula1>
    </dataValidation>
    <dataValidation type="textLength" operator="lessThan" showInputMessage="1" showErrorMessage="1" errorTitle="Read-Only Cell." error="This is not a form field. Please press Tab to continue." promptTitle="Office Salaries" prompt="This account reflects salaries for on site or off site office employees responsible for the Project front-line operations (taking applications; screening, certifying tenants; maintaining the project; and accounting)." sqref="C10" xr:uid="{CC919EF6-84FD-485F-81CF-C6D14BECE24E}">
      <formula1>0</formula1>
    </dataValidation>
    <dataValidation allowBlank="1" showInputMessage="1" showErrorMessage="1" promptTitle="Account Code 6000T" prompt="Account Code 6000T Total Cost of Operations." sqref="D58:F58" xr:uid="{4E49D04A-DF4E-49AF-B02F-BAD75716822F}"/>
    <dataValidation allowBlank="1" showInputMessage="1" showErrorMessage="1" promptTitle="Account Code 6990" prompt="Account Code 6990 Supportive Services Other Supportive Services Costs Expense." sqref="D56:F56" xr:uid="{D64F40B2-7525-491B-9285-CC1436582F21}"/>
    <dataValidation allowBlank="1" showInputMessage="1" showErrorMessage="1" promptTitle="Account Code 6990" prompt="Account Code 6990 Supportive Services Supportive Services Administrative Overhead Expense." sqref="D55:F55" xr:uid="{4BB7DCBC-2358-4CD1-9BAF-3B80DA4E42D1}"/>
    <dataValidation allowBlank="1" showInputMessage="1" showErrorMessage="1" promptTitle="Account Code 6990" prompt="Account Code 6990 Supportive Services On-site Other Supportive Services Staff Salaries Expense." sqref="D54:F54" xr:uid="{3A18E13E-9B1F-4F7D-BE67-456BEB252474}"/>
    <dataValidation allowBlank="1" showInputMessage="1" showErrorMessage="1" promptTitle="Account Code 6990" prompt="Account Code 6990 Supportive Services On-site Services Coordinator Salaries and Benefits Expense." sqref="D53:F53" xr:uid="{01BFB179-C949-464C-AFEE-2B098573523B}"/>
    <dataValidation allowBlank="1" showInputMessage="1" showErrorMessage="1" promptTitle="Account Code 6990" prompt="Account Code 6990 Supportive Services Staff Supervisors Salaries Expense." sqref="D52:F52" xr:uid="{164C4BBA-F54E-43D1-8962-30B742634510}"/>
    <dataValidation allowBlank="1" showInputMessage="1" showErrorMessage="1" promptTitle="Account Code 6790" prompt="Account Code 6790 Miscellaneous Taxes, Licenses, Permits, and Insurance Expense." sqref="D49:F49" xr:uid="{A6ADD53A-9D10-4584-9115-DAE76CF0A960}"/>
    <dataValidation allowBlank="1" showInputMessage="1" showErrorMessage="1" promptTitle="Account Code 6723" prompt="Account Code 6723 Health Insurance and Other Employee Benefits Expense." sqref="D48:F48" xr:uid="{D506966D-8880-478D-A426-7B6CC2C481A2}"/>
    <dataValidation allowBlank="1" showInputMessage="1" showErrorMessage="1" promptTitle="Account Code 6722" prompt="Account Code 6722 Worker's Compensation Expense." sqref="D47:F47" xr:uid="{9F063306-D7BE-4A6E-85A0-D0A4CA78518B}"/>
    <dataValidation allowBlank="1" showInputMessage="1" showErrorMessage="1" promptTitle="Account Code 6721" prompt="Account Code 6721 Fidelity Bond Insurance Expense." sqref="D46:F46" xr:uid="{F09821B9-8CD7-4F9B-B440-8C54093173E5}"/>
    <dataValidation allowBlank="1" showInputMessage="1" showErrorMessage="1" promptTitle="Account Code 6720" prompt="Account Code 6720 Property and Liability Insurance (Hazard) Expense." sqref="D45:F45" xr:uid="{3B459009-89DD-40F0-BB81-EC6B7543BBA6}"/>
    <dataValidation allowBlank="1" showInputMessage="1" showErrorMessage="1" promptTitle="Account Code 6711" prompt="Account Code 6711 Payroll Taxes (Project Share) Expense." sqref="D44:F44" xr:uid="{A78B03CB-B4F9-44DD-9D42-40003776CA9E}"/>
    <dataValidation allowBlank="1" showInputMessage="1" showErrorMessage="1" promptTitle="Account Code 6710" prompt="Account Code 6710 Real Estate Taxes Expense." sqref="D43:F43" xr:uid="{E1A5329B-71A9-4106-828A-EFDD69C128EC}"/>
    <dataValidation allowBlank="1" showInputMessage="1" showErrorMessage="1" promptTitle="Account Code 6900T" prompt="Account Code 6900T Total Supportive Services Costs." sqref="D57:F57" xr:uid="{425C953E-C3C2-42C7-8FFD-7B2583150A4D}"/>
    <dataValidation allowBlank="1" showInputMessage="1" showErrorMessage="1" promptTitle="Account Code 6700T" prompt="Account Code 6700T Total Taxes and Insurance Expenses." sqref="D50:F50" xr:uid="{A6DCDEC3-E837-4917-A1B5-24E298A7F3A8}"/>
    <dataValidation allowBlank="1" showInputMessage="1" showErrorMessage="1" promptTitle="Account Code 6500T" prompt="Account Code 6500T Total Operating and Maintenance Expenses." sqref="D41:F41" xr:uid="{876E1D0A-2901-4EA8-BB1F-4AB547807D23}"/>
    <dataValidation allowBlank="1" showInputMessage="1" showErrorMessage="1" promptTitle="Account Code 6400T" prompt="Account Code 6400T Total Utilities Expenses." sqref="D27:F27" xr:uid="{27007FB3-180C-4A17-92D9-38A0A2197F8E}"/>
    <dataValidation allowBlank="1" showInputMessage="1" showErrorMessage="1" promptTitle="Account Code 6263T" prompt="Account Code 6263T Total Administrative Expenses." sqref="D21:F21" xr:uid="{C9651918-553C-4832-9AAF-36AD88D7BC6C}"/>
    <dataValidation allowBlank="1" showInputMessage="1" showErrorMessage="1" promptTitle="Account Code 6590" prompt="Account Code 6590 Miscellaneous Operating and Maintenance Expense." sqref="D40:F40" xr:uid="{44CC4C70-119F-4072-8F9C-C9729DC7F79B}"/>
    <dataValidation allowBlank="1" showInputMessage="1" showErrorMessage="1" promptTitle="Account Code 6580" prompt="Account Code 6580 Operating and Maintenance Lease Expense." sqref="D39:F39" xr:uid="{DA425A03-0C38-44E5-957C-5A3C139F7EAC}"/>
    <dataValidation allowBlank="1" showInputMessage="1" showErrorMessage="1" promptTitle="Account Code 6570" prompt="Account Code 6570 Operating and Maintenance Vehicle and Maintenance Equipment Operation and Repairs Expense" sqref="D38:F38" xr:uid="{3D8B6A5E-6E50-4E00-ACCC-2946246B1144}"/>
    <dataValidation allowBlank="1" showInputMessage="1" showErrorMessage="1" promptTitle="Account Code 6548" prompt="Account Code 6548 Operating and Maintenance Snow Removal Expense" sqref="D37:F37" xr:uid="{135883AD-829C-4EC7-A36F-A49F6FB967AF}"/>
    <dataValidation allowBlank="1" showInputMessage="1" showErrorMessage="1" promptTitle="Account Code 6546" prompt="Account Code 6546 Operating and Maintenance Heating/Cooling Repairs and Maintenance Expense" sqref="D36:F36" xr:uid="{554BDBC2-8D96-4BC3-89FD-4E4862F86C65}"/>
    <dataValidation allowBlank="1" showInputMessage="1" showErrorMessage="1" promptTitle="Account Code 6531" prompt="Account Code 6531 Operating and Maintenance Security Rent Free Unit Expense" sqref="D35:F35" xr:uid="{69ADDFE1-DCB3-4D8C-9259-BCA220DC2406}"/>
    <dataValidation allowBlank="1" showInputMessage="1" showErrorMessage="1" promptTitle="Account Code 6530" prompt="Account Code 6530 Operating and Maintenance Security Payroll/Contracts Expense." sqref="D34:F34" xr:uid="{5E68397B-49B9-47A8-A4A0-40E4F68CB1AF}"/>
    <dataValidation allowBlank="1" showInputMessage="1" showErrorMessage="1" promptTitle="Account Code 6525" prompt="Account Code 6525 Operating and Maintenance Garbage and Trash Removal Expense." sqref="D33:F33" xr:uid="{746980EA-5A59-4304-9934-0721F04C398B}"/>
    <dataValidation allowBlank="1" showInputMessage="1" showErrorMessage="1" promptTitle="Account Code 6521" prompt="Account Code 6521 Operating and Maintenance Rent Free Unit Expense." sqref="D32:F32" xr:uid="{D2638B4A-2E63-4637-BFE3-A25CC43573C3}"/>
    <dataValidation allowBlank="1" showInputMessage="1" showErrorMessage="1" promptTitle="Account Code 6520" prompt="Account Code 6520 Operating and Maintenance Contracts Expense" sqref="D31:F31" xr:uid="{FC289598-F19E-48FF-985D-1F1C4F9F0778}"/>
    <dataValidation allowBlank="1" showInputMessage="1" showErrorMessage="1" promptTitle="Account Code 6515" prompt="Account Code 6515 Operating and Maintenance Supplies Expense" sqref="D30:F30" xr:uid="{63668D55-37BA-4EE5-A1CD-4AAAD0FF8F2A}"/>
    <dataValidation allowBlank="1" showInputMessage="1" showErrorMessage="1" promptTitle="Account Code 6510" prompt="Account Code 6510 Operating and Maintenance Payroll Expense." sqref="D29:F29" xr:uid="{6250F28B-6B2E-4F46-B89E-A93FF94EFEAE}"/>
    <dataValidation allowBlank="1" showInputMessage="1" showErrorMessage="1" promptTitle="Account Code 6453" prompt="Account Code 6453 Utilities Sewer Expense." sqref="D26:F26" xr:uid="{0CA9D691-D2BC-4092-990B-322F1C8F4D55}"/>
    <dataValidation allowBlank="1" showInputMessage="1" showErrorMessage="1" promptTitle="Account Code 6452" prompt="Account Code 6452 Utilities Gas Expens." sqref="D25:F25" xr:uid="{E69AE3B9-303B-4929-92ED-69BAE7121BDE}"/>
    <dataValidation allowBlank="1" showInputMessage="1" showErrorMessage="1" promptTitle="Account Code 6451" prompt="Account Code 6451 Utilities Water Expense." sqref="D24:F24" xr:uid="{B3DD4966-5137-4FB6-8B6D-CE8D8FAD6B86}"/>
    <dataValidation allowBlank="1" showInputMessage="1" showErrorMessage="1" promptTitle="Account Code 6450" prompt="Account Code 6450 Utilities Electricity Expense." sqref="D23:F23" xr:uid="{6D561AD7-5185-48AC-A495-3E8248D8ED4F}"/>
    <dataValidation allowBlank="1" showInputMessage="1" showErrorMessage="1" promptTitle="Account Code 6390" prompt="Account Code 6390 Miscellaneous Administrative Expenses." sqref="D20:F20" xr:uid="{5CF9EE96-89E5-44F2-9F08-3D4FA2D0D4EE}"/>
    <dataValidation allowBlank="1" showInputMessage="1" showErrorMessage="1" promptTitle="Account Code 6370" prompt="Account Code 6370 Administrative Expenses Bad Debts Expense" sqref="D19:F19" xr:uid="{4868023F-9867-4457-9505-FB87EFB3ED49}"/>
    <dataValidation allowBlank="1" showInputMessage="1" showErrorMessage="1" promptTitle="Account Code 6351" prompt="Account Code 6351 Administrative Expenses Bookkeeping Fees/ Accounting Services Expense." sqref="D18:F18" xr:uid="{D52FFC47-C6AE-4F31-8E36-537B10D192CC}"/>
    <dataValidation allowBlank="1" showInputMessage="1" showErrorMessage="1" promptTitle="Account Code 6350" prompt="Account Code 6350 Administrative Expenses Audit Expense." sqref="D17:F17" xr:uid="{5F2FED86-041F-4021-B1E0-A496879F1CCF}"/>
    <dataValidation allowBlank="1" showInputMessage="1" showErrorMessage="1" promptTitle="Account Code 6340" prompt="Account Code 6340 Administrative Expenses Legal Expense - Project Expense." sqref="D16:F16" xr:uid="{B6731743-2E1F-4B94-98AA-40538B9D510B}"/>
    <dataValidation allowBlank="1" showInputMessage="1" showErrorMessage="1" promptTitle="Account Code 6331" prompt="Account Code 6331 Administrative Expenses Administrative Rent Free Unit Expense." sqref="D15:F15" xr:uid="{9D05E4E9-6DF6-4110-A7BA-3D7CE8894A8F}"/>
    <dataValidation allowBlank="1" showInputMessage="1" showErrorMessage="1" promptTitle="Account Code 6330" prompt="Account Code 6330 Administrative Expenses Manager or Superintendent Salaries Expense." sqref="D14:F14" xr:uid="{B49C6253-56CA-4A7C-8A55-FF8B3112AB35}"/>
    <dataValidation allowBlank="1" showInputMessage="1" showErrorMessage="1" promptTitle="Account Code 6320" prompt="Account Code 6320 Administrative Expenses Management Fee Expense (do not include Genral Partner Management Fee)." sqref="D13:F13" xr:uid="{111D827E-B610-49DD-8223-07A2AE89C7CA}"/>
    <dataValidation allowBlank="1" showInputMessage="1" showErrorMessage="1" promptTitle="Account Code 6312" prompt="Account Code 6312 Administrative Expenses Office or Model Apartment Rent Expenses." sqref="D12:F12" xr:uid="{9B7C2C96-9255-4C26-9730-D0DD6D71FD4A}"/>
    <dataValidation allowBlank="1" showInputMessage="1" showErrorMessage="1" promptTitle="Account Code 6311" prompt="Account Code 6311 Administrative Expenses Office Expenses." sqref="D11:F11" xr:uid="{297C6E73-FCC9-444F-88F5-C3C759D90069}"/>
    <dataValidation allowBlank="1" showInputMessage="1" showErrorMessage="1" promptTitle="Account Code 6310" prompt="Account Code 6310 Administrative Expenses Office Salaries Expense" sqref="D10:F10" xr:uid="{E7B80985-A586-493D-8237-2C24D82C1F95}"/>
    <dataValidation allowBlank="1" showInputMessage="1" showErrorMessage="1" promptTitle="Account Code 6250" prompt="Account Code 6250 Administrative Expenses Other Renting Expenses" sqref="D9:F9" xr:uid="{46733861-68DB-46CD-80F2-3B6546DADD49}"/>
    <dataValidation allowBlank="1" showInputMessage="1" showErrorMessage="1" promptTitle="Account Code 6210" prompt="Account Code 6210 Administrative Expenses Advertising and Marketing Expense" sqref="D8:F8" xr:uid="{3CA26DEA-A26F-4A30-AD6F-B9D1E3B9CE21}"/>
    <dataValidation allowBlank="1" showInputMessage="1" showErrorMessage="1" promptTitle="Account Code 6204" prompt="Account Code 6204 Administrative Expenses Management Consultants Expense." sqref="D7:F7" xr:uid="{F94C457D-654D-47C3-898F-0B0C760D9452}"/>
    <dataValidation allowBlank="1" showInputMessage="1" showErrorMessage="1" promptTitle="Account Code 6203" prompt="Account Code 6203 Administrative Expenses Conventions and Meetings Expense" sqref="D6:F6" xr:uid="{A5DB3838-35CE-4309-BF57-3BEE90DA2637}"/>
    <dataValidation type="textLength" operator="lessThan" showInputMessage="1" showErrorMessage="1" errorTitle="Read-Only Cell." error="This is not a form field. Please press Tab to continue." promptTitle="Total Cost of Operations" prompt="This account equals the sum of accounts 6263T - Total Administrative Expenses, 6400T - Total Utilities Expenses, 6500T - Total Operating and Maintenance Expenses, 6700T - Total Taxes and Insurance, and 6900T - Total Supportive Services Costs." sqref="C58" xr:uid="{2FE9CB10-CD6E-49CC-AA33-8749DAAC8614}">
      <formula1>0</formula1>
    </dataValidation>
    <dataValidation allowBlank="1" showInputMessage="1" showErrorMessage="1" promptTitle="Total Taxes and Insurance" prompt="This account equals the sum of accounts 6710 through 6790." sqref="C50" xr:uid="{6691A501-5260-44F4-BFCD-24E924809D05}"/>
    <dataValidation allowBlank="1" showInputMessage="1" showErrorMessage="1" promptTitle="Operating Maintenance Expenses" prompt="This total account equals the sum of accounts 6510 through 6590." sqref="C41" xr:uid="{9945A925-BDE1-4414-A215-D1832B565222}"/>
    <dataValidation allowBlank="1" showInputMessage="1" showErrorMessage="1" promptTitle="Total Utilities Expense" prompt="This account equals the sum of accounts 6450 through 6453." sqref="C27" xr:uid="{784B71B8-9FE6-48CD-8AAC-DBC4D7182349}"/>
    <dataValidation allowBlank="1" showInputMessage="1" showErrorMessage="1" promptTitle="Total Administrative Expenses" prompt="This account equals the sum of accounts 6203 through 6390." sqref="C21" xr:uid="{BE158C13-F2E1-4F82-A845-EB96337C1A37}"/>
    <dataValidation allowBlank="1" showInputMessage="1" showErrorMessage="1" promptTitle="Total Supportive Services Costs" prompt="This account equals the sum of account 6990." sqref="C57" xr:uid="{0B59BE31-B9FD-4C11-9532-6F11756BDF4A}"/>
    <dataValidation type="textLength" operator="lessThan" showInputMessage="1" showErrorMessage="1" errorTitle="Read-Only Cell." error="This is not a form field. Please press Tab to continue." promptTitle="Other Supportive Services Costs" prompt="This line item is to record the cost of the actual Supportive Services delivered to the project's tenants per UMR §8301(t). Total proposed project budget itemized expense detail must be entered below. For SUHRP and CHRP-R record tenant care expenses." sqref="C56" xr:uid="{6ADACA2E-BD4F-4A0F-ACBE-C4A35E17313B}">
      <formula1>0</formula1>
    </dataValidation>
    <dataValidation operator="lessThan" showInputMessage="1" showErrorMessage="1" errorTitle="Read-Only Cell." error="This is not a form field. Please press Tab to continue." promptTitle="SS Adminstrative Overhead" prompt="This line item is to record Administrative overhead expenses related to Supportive Services for this Project. " sqref="C55" xr:uid="{2AF3EF35-83C8-4B0B-B848-4044C469DCEE}"/>
    <dataValidation type="textLength" operator="lessThan" showInputMessage="1" showErrorMessage="1" errorTitle="Read-Only Cell." error="This is not a form field. Please press Tab to continue." promptTitle="SS On-Site Other Staff Salries" prompt="This line item is to record Staff salary cost (not Supervisory or Service Coordination) related to Supportive Services for this Project." sqref="C54" xr:uid="{EA49DC6E-3908-46E6-8762-4922D3E7F0B2}">
      <formula1>0</formula1>
    </dataValidation>
    <dataValidation type="textLength" operator="lessThan" showInputMessage="1" showErrorMessage="1" errorTitle="Read-Only Cell." error="This is not a form field. Please press Tab to continue." promptTitle="SS On-Site Service Coordination" prompt="This line item is to record the salary and benefits expenses related to Supportive Services Coordinator." sqref="C53" xr:uid="{BE8783BF-BE62-4C91-B380-0DE9CA0D5328}">
      <formula1>0</formula1>
    </dataValidation>
    <dataValidation operator="lessThan" showInputMessage="1" showErrorMessage="1" errorTitle="Read-Only Cell." error="This is not a form field. Please press Tab to continue." promptTitle="SS Staff Supervisor Salaries" prompt="This line item is to record salary cost of the Staff Supervisor related to Supportive Services for this Project. Percentage to the right relates to the 2017 UMR limits §8314(f)(1) - shall not exceed 10% of total cost of on-site staff salaries." sqref="C52" xr:uid="{9C4A1E72-047C-4DD8-924D-AAF54CE3EE15}"/>
    <dataValidation type="textLength" operator="lessThan" showInputMessage="1" showErrorMessage="1" errorTitle="Read-Only Cell." error="This is not a form field. Please press Tab to continue." promptTitle="Miscellaneous Taxes &amp; Insurance" prompt="This account reflects any taxes, licenses, permit fees, or cost of insurance assessed to the project and not otherwise categorized in the 6700 Series. Total proposed project budget itemized expense detail must be entered below." sqref="C49" xr:uid="{74EC3409-E216-4810-BB67-6202D1480364}">
      <formula1>0</formula1>
    </dataValidation>
    <dataValidation type="textLength" operator="lessThan" showInputMessage="1" showErrorMessage="1" errorTitle="Read-Only Cell." error="This is not a form field. Please press Tab to continue." promptTitle="Health Insurance and Benefits" prompt="This account reflects the cost of any health insurance and other employee benefits charged to the project." sqref="C48" xr:uid="{DE2DCEEC-25F2-4F08-9500-2ED45AF7C6AA}">
      <formula1>0</formula1>
    </dataValidation>
    <dataValidation type="textLength" operator="lessThan" showInputMessage="1" showErrorMessage="1" errorTitle="Read-Only Cell." error="This is not a form field. Please press Tab to continue." promptTitle="Worker's Compensation" prompt="This account reflects the cost of workmen's compensation insurance for project employees." sqref="C47" xr:uid="{4C99C8C3-1E6E-4627-AFFD-46936EFB94A2}">
      <formula1>0</formula1>
    </dataValidation>
    <dataValidation type="textLength" operator="lessThan" showInputMessage="1" showErrorMessage="1" errorTitle="Read-Only Cell." error="This is not a form field. Please press Tab to continue." promptTitle="Fidelity Bond Insurance" prompt="This account reflects the cost of bonding project employees who handle funds." sqref="C46" xr:uid="{E9266F59-F1FA-40A8-9DEE-D0710DF2BD3A}">
      <formula1>0</formula1>
    </dataValidation>
    <dataValidation type="textLength" operator="lessThan" showInputMessage="1" showErrorMessage="1" errorTitle="Read-Only Cell." error="This is not a form field. Please press Tab to continue." promptTitle="Property and Liability Insurance" prompt="This account reflects the cost of project property and liability insurance." sqref="C45" xr:uid="{13331FB7-1E20-4F13-8F00-E20B9CC35474}">
      <formula1>0</formula1>
    </dataValidation>
    <dataValidation type="textLength" operator="lessThan" showInputMessage="1" showErrorMessage="1" errorTitle="Read-Only Cell." error="This is not a form field. Please press Tab to continue." promptTitle="Payroll Taxes" prompt="This account reflects the project's share of FICA and State and Federal Unemployment taxes." sqref="C44" xr:uid="{BBFAE30A-E408-4FF6-BD24-C65559102CF1}">
      <formula1>0</formula1>
    </dataValidation>
    <dataValidation type="textLength" operator="lessThan" showInputMessage="1" showErrorMessage="1" errorTitle="Read-Only Cell." error="This is not a form field. Please press Tab to continue." promptTitle="Real Estate Taxes" prompt="This account reflects payments made for real estate taxes of the project. This may represent a payment in lieu of taxes (only in certain jurisdictions), which is generally charged as a percentage of income. " sqref="C43" xr:uid="{F3A83E98-AC4A-4AD0-98C3-8B07E29D2C9F}">
      <formula1>0</formula1>
    </dataValidation>
    <dataValidation type="textLength" operator="lessThan" showInputMessage="1" showErrorMessage="1" errorTitle="Read-Only Cell." error="This is not a form field. Please press Tab to continue." promptTitle="Miscellaneous Maintenance" prompt="This account reflects the cost of maintenance and repairs not otherwise classified in the 6500 account Series. Total proposed project itemized expense detail must be entered below." sqref="C40" xr:uid="{800BCE9B-EB48-453B-B4B4-2AECFADC9C92}">
      <formula1>0</formula1>
    </dataValidation>
    <dataValidation type="textLength" operator="lessThan" showInputMessage="1" showErrorMessage="1" errorTitle="Read-Only Cell." error="This is not a form field. Please press Tab to continue." promptTitle="Lease Expense" prompt="This account should be used to record the lease expense associated with the_x000a_lease of project operators to a second party operator, or to record expenses_x000a_associated with leasing equipment or facilities." sqref="C39" xr:uid="{A87AC277-5154-489B-BD82-D9F2320026B8}">
      <formula1>0</formula1>
    </dataValidation>
    <dataValidation type="textLength" operator="lessThan" showInputMessage="1" showErrorMessage="1" errorTitle="Read-Only Cell." error="This is not a form field. Please press Tab to continue." promptTitle="Vehicle &amp; Equipment Maintenance" prompt="This account reflects the cost of operating and repairing project motor vehicles and maintenance equipment. " sqref="C38" xr:uid="{D04CE146-16ED-4BD3-8409-7D402168E8FB}">
      <formula1>0</formula1>
    </dataValidation>
    <dataValidation type="textLength" operator="lessThan" showInputMessage="1" showErrorMessage="1" errorTitle="Read-Only Cell." error="This is not a form field. Please press Tab to continue." promptTitle="Snow Removal" prompt="This account reflects the cost of removing snow from project sidewalks and parking areas." sqref="C37" xr:uid="{693A480F-C566-4E0C-BEDF-965FCC9A6C7E}">
      <formula1>0</formula1>
    </dataValidation>
    <dataValidation type="textLength" operator="lessThan" showInputMessage="1" showErrorMessage="1" errorTitle="Read-Only Cell." error="This is not a form field. Please press Tab to continue." promptTitle="Heating and Cooling Maintenance" prompt="This account reflects the cost of repairing and maintaining heating or air conditioning equipment owned by the project." sqref="C36" xr:uid="{04ED5698-E281-40AF-BC65-E301F2E4AE74}">
      <formula1>0</formula1>
    </dataValidation>
    <dataValidation type="textLength" operator="lessThan" showInputMessage="1" showErrorMessage="1" errorTitle="Read-Only Cell." error="This is not a form field. Please press Tab to continue." promptTitle="Security Rent Free Unit" prompt="This account reflects the contract rent of any rent free unit or partial rent reductions provided to security personnel or a unit used for the purpose of security of the project (for example, police substations." sqref="C35" xr:uid="{DD42CBB5-464B-4A8A-BA42-4ECB96A037A6}">
      <formula1>0</formula1>
    </dataValidation>
    <dataValidation type="textLength" operator="lessThan" showInputMessage="1" showErrorMessage="1" errorTitle="Read-Only Cell." error="This is not a form field. Please press Tab to continue." promptTitle="Security Payroll or Contracts" prompt="This account reflects the project's payroll cost attributable to the protection of the project or the cost of a protection contract that the owner or agent executes on behalf of the project. " sqref="C34" xr:uid="{447CFBB6-D55F-4695-8F13-9C125C63FCA2}">
      <formula1>0</formula1>
    </dataValidation>
    <dataValidation type="textLength" operator="lessThan" showInputMessage="1" showErrorMessage="1" errorTitle="Read-Only Cell." error="This is not a form field. Please press Tab to continue." promptTitle="Garbage and Trash Removal" prompt="This account reflects the cost of removing garbage and rubbish from the project. The account does not include salaries paid to janitors who collect the trash." sqref="C33" xr:uid="{49A5FDA5-7068-4D34-AFFE-404A03C5D4A3}">
      <formula1>0</formula1>
    </dataValidation>
    <dataValidation type="textLength" operator="lessThan" showInputMessage="1" showErrorMessage="1" errorTitle="Read-Only Cell." error="This is not a form field. Please press Tab to continue." promptTitle="Op &amp; Maintentance Rent Free Unit" prompt="This account reflects the contract rent of any rent free unit provided to operating and maintenance personnel which would otherwise be considered revenue producing. Partial rent reductions given should be reflected in this account as well. " sqref="C32" xr:uid="{3D3EB78F-754A-47BB-B6A9-68FCF0A678F6}">
      <formula1>0</formula1>
    </dataValidation>
    <dataValidation type="textLength" operator="lessThan" showInputMessage="1" showErrorMessage="1" errorTitle="Read-Only Cell." error="This is not a form field. Please press Tab to continue." promptTitle="Contracts" prompt="This account reflects the cost of contracts the owner or agent executes with third parties on behalf of the project for janitorial/cleaning, exterminating, grounds, repairs, elevator maintenance, swimming pool maintenance, and decorating." sqref="C31" xr:uid="{BD8F2B57-CE7A-476B-94F8-61FDC872817E}">
      <formula1>0</formula1>
    </dataValidation>
    <dataValidation type="textLength" operator="lessThan" showInputMessage="1" showErrorMessage="1" errorTitle="Read-Only Cell." error="This is not a form field. Please press Tab to continue." promptTitle="Supplies" prompt="This account reflects all costs of supplies charged to the project for janitorial/cleaning, exterminating, grounds, repairs, and decorating. " sqref="C30" xr:uid="{8B67A1B2-4D39-4283-B279-BC06757AC19F}">
      <formula1>0</formula1>
    </dataValidation>
    <dataValidation type="textLength" operator="lessThan" showInputMessage="1" showErrorMessage="1" errorTitle="Read-Only Cell." error="This is not a form field. Please press Tab to continue." promptTitle="Payroll" prompt="This account reflects the salaries of project employees who perform services including but not limited to janitorial/cleaning, exterminating, grounds, repairs, and decorating. This account does not include the project's share of payroll or benefits." sqref="C29" xr:uid="{9D9FBE50-F856-449B-A74D-EF4E415C9475}">
      <formula1>0</formula1>
    </dataValidation>
    <dataValidation type="textLength" operator="lessThan" showInputMessage="1" showErrorMessage="1" errorTitle="Read-Only Cell." error="This is not a form field. Please press Tab to continue." promptTitle="Sewer" prompt="This account reflects the cost of sewer charges billed to the project." sqref="C26" xr:uid="{B4927AE4-517A-4D1A-8CEC-E7607B086F98}">
      <formula1>0</formula1>
    </dataValidation>
    <dataValidation type="textLength" operator="lessThan" showInputMessage="1" showErrorMessage="1" errorTitle="Read-Only Cell." error="This is not a form field. Please press Tab to continue." promptTitle="Gas" prompt="This account reflects the cost of gas charges billed to the project." sqref="C25" xr:uid="{BE583ED9-2C5E-4522-BA22-AE2F681D1A0C}">
      <formula1>0</formula1>
    </dataValidation>
    <dataValidation type="textLength" operator="lessThan" showInputMessage="1" showErrorMessage="1" errorTitle="Read-Only Cell." error="This is not a form field. Please press Tab to continue." promptTitle="Water" prompt="This account reflects the cost of water charges billed to the project." sqref="C24" xr:uid="{2DFE8B1D-4FC5-4A10-A701-13D19F568574}">
      <formula1>0</formula1>
    </dataValidation>
    <dataValidation type="textLength" operator="lessThan" showInputMessage="1" showErrorMessage="1" errorTitle="Read-Only Cell." error="This is not a form field. Please press Tab to continue." promptTitle="Electricity" prompt="This account reflects the cost of electricity charges billed to the project." sqref="C23" xr:uid="{3D638026-FE13-45C7-B538-3063FAF8C52F}">
      <formula1>0</formula1>
    </dataValidation>
    <dataValidation type="textLength" operator="lessThan" showInputMessage="1" showErrorMessage="1" errorTitle="Read-Only Cell." error="This is not a form field. Please press Tab to continue." promptTitle="Miscellaneous Administrative" prompt="This Account records administrative expenses not otherwise classified in the 6300 series. Total proposed budget itemized expense detail must be entered below. " sqref="C20" xr:uid="{228B0C46-B07B-4B8F-A68D-003EE36AC1A8}">
      <formula1>0</formula1>
    </dataValidation>
    <dataValidation type="textLength" operator="lessThan" showInputMessage="1" showErrorMessage="1" errorTitle="Read-Only Cell." error="This is not a form field. Please press Tab to continue." promptTitle="Bookeeping Fees and Accounting" prompt="This account reflects the cost of bookkeeping fees or accounting or computing services not included in the management fee but paid to either the management agent or another party." sqref="C18" xr:uid="{F2EE0393-1866-455E-A498-C2F1AF6028D9}">
      <formula1>0</formula1>
    </dataValidation>
    <dataValidation type="textLength" operator="lessThan" showInputMessage="1" showErrorMessage="1" errorTitle="Read-Only Cell." error="This is not a form field. Please press Tab to continue." promptTitle="Audit Expense" prompt="This account reflects the auditing expense incurred by the project that is directly related to HCD's requirement for audited financial statements." sqref="C17" xr:uid="{6EC0E316-D6B5-4633-A1D3-3201CD387876}">
      <formula1>0</formula1>
    </dataValidation>
    <dataValidation type="textLength" operator="lessThan" showInputMessage="1" showErrorMessage="1" errorTitle="Read-Only Cell." error="This is not a form field. Please press Tab to continue." promptTitle="Legal Expense - Project" prompt="This account reflects legal fees or services incurred on behalf of the project. For example, fees incurred for eviction procedures should be reflected in this account." sqref="C16" xr:uid="{39734654-E4FD-4D73-82F1-17A87C03B769}">
      <formula1>0</formula1>
    </dataValidation>
    <dataValidation type="textLength" operator="lessThan" showInputMessage="1" showErrorMessage="1" errorTitle="Read-Only Cell." error="This is not a form field. Please press Tab to continue." promptTitle="Administrative Rent Free Unit" prompt="This account reflects the contract rent of any rent free unit and partial rent reductions provided to administrative personnel (including a resident manager or superintendent) which would otherwise be considered revenue producing." sqref="C15" xr:uid="{6FCD1491-7577-4618-93A4-3444240F65CA}">
      <formula1>0</formula1>
    </dataValidation>
    <dataValidation type="textLength" operator="lessThan" showInputMessage="1" showErrorMessage="1" errorTitle="Read-Only Cell." error="This is not a form field. Please press Tab to continue." promptTitle="Manager Superintendent Salaries" prompt="This account reflects salaries paid to a resident manager or superintendent. It does not include the project's share of payroll taxes or other employee benefits or compensation given a resident manager or superintendent in lieu of salary payments." sqref="C14" xr:uid="{6EDB17E7-A172-4FB7-8A3A-25A341DE5D8B}">
      <formula1>0</formula1>
    </dataValidation>
    <dataValidation type="textLength" operator="lessThan" showInputMessage="1" showErrorMessage="1" errorTitle="Read-Only Cell." error="This is not a form field. Please press Tab to continue." promptTitle="Management Fee" prompt="This account reflects the cost of management agent service contracted for by the project not including bookkeeping or accounting services performed by either the management agent or another party." sqref="C13" xr:uid="{3001F6B1-4B6D-4D87-B1EA-B975551409C6}">
      <formula1>0</formula1>
    </dataValidation>
    <dataValidation type="textLength" operator="lessThan" showInputMessage="1" showErrorMessage="1" errorTitle="Read-Only Cell." error="This is not a form field. Please press Tab to continue." promptTitle="Office or Model Apartment Rent" prompt="This account reflects the rental value of an apartment, otherwise considered potentially rent-producing, but used as the project office or as a model apartment." sqref="C12" xr:uid="{52C22D3E-60B0-44FD-B07E-DAEAB88D618E}">
      <formula1>0</formula1>
    </dataValidation>
    <dataValidation type="textLength" operator="lessThan" showInputMessage="1" showErrorMessage="1" errorTitle="Read-Only Cell." error="This is not a form field. Please press Tab to continue." promptTitle="Office Expenses" prompt="This account reflects office and related expense items; examples include office supplies, postage, stationery, copying, Internet charges, telephone and answering services. " sqref="C11" xr:uid="{3955C07D-4018-4F65-BF3D-1A652FD70BE4}">
      <formula1>0</formula1>
    </dataValidation>
    <dataValidation type="textLength" operator="lessThan" showInputMessage="1" showErrorMessage="1" errorTitle="Read-Only Cell." error="This is not a form field. Please press Tab to continue." promptTitle="Other Renting Expenses" prompt="This account reflects miscellaneous expenses related to the rent-up of vacant units. Examples are commissions and similar fees charged by third parties for referring new tenants to the project and amounts paid to existing tenants to attract new tenants." sqref="C9" xr:uid="{5B92E328-4569-440B-9B79-F5838483A7AB}">
      <formula1>0</formula1>
    </dataValidation>
    <dataValidation type="textLength" operator="lessThan" showInputMessage="1" showErrorMessage="1" errorTitle="Read-Only Cell." error="This is not a form field. Please press Tab to continue." promptTitle="Advertising and Marketing" prompt="This account reflects the cost of advertising and marketing the rental property, both during initial rent-up and after the project reaches normal occupancy levels." sqref="C8" xr:uid="{D8648F39-F9BB-4AA7-9B04-8DC8F92F2B9C}">
      <formula1>0</formula1>
    </dataValidation>
    <dataValidation type="textLength" operator="lessThan" showInputMessage="1" showErrorMessage="1" errorTitle="Read-Only Cell." error="This is not a form field. Please press Tab to continue." promptTitle="Management Consultants" prompt="Expenses incurred as a result of utilizing management consultants for administrative related activities, i.e. programming." sqref="C7" xr:uid="{FDBE8DAB-0CFD-46BF-8637-5EE55671BE99}">
      <formula1>0</formula1>
    </dataValidation>
    <dataValidation type="textLength" operator="lessThan" showInputMessage="1" showErrorMessage="1" errorTitle="Read-Only Cell." error="This is not a form field. Please press Tab to continue." promptTitle="Conventions and Meetings" prompt="Expenses related to attendance/participation in professional conventions and meetings." sqref="C6" xr:uid="{66AC2FCD-2E22-4F32-BFB2-087794C3205A}">
      <formula1>0</formula1>
    </dataValidation>
    <dataValidation type="textLength" operator="lessThan" showInputMessage="1" showErrorMessage="1" errorTitle="Read-Only Cell." error="This is not a form field. Please press Tab to continue." sqref="A52:A58 A6:A21 A23:A27 A29:A41 A43:A50 C5 C28 C22 C51 C42" xr:uid="{ACE5C808-1512-4B33-90F7-5FFE950EC0F5}">
      <formula1>0</formula1>
    </dataValidation>
    <dataValidation allowBlank="1" showInputMessage="1" showErrorMessage="1" promptTitle="Acct. 6990 Other Sup Service Exp" prompt="Provide expense description here; enter itemized amount at right. Expense descriptions should be intelligible, do not describe using &quot;Miscellaneous&quot; or &quot;Other&quot;._x000a_Total for this account will flow to Line #47 above." sqref="C112:E117" xr:uid="{E70FDA87-D859-4EB6-8D96-E087924BE61A}"/>
    <dataValidation allowBlank="1" showInputMessage="1" showErrorMessage="1" promptTitle="Acct. 6790 Misc Tax Lic., Permit" prompt="Provide expense description here; enter itemized amount at right. Expense descriptions should be intelligible, do not describe using &quot;Miscellaneous&quot; or &quot;Other&quot;._x000a_Total for this account will flow to Line #41 above." sqref="C104:E108" xr:uid="{A56DDD42-CBB6-46D8-AED4-C2163DF31734}"/>
    <dataValidation allowBlank="1" showInputMessage="1" showErrorMessage="1" promptTitle="Acct. 6590 Misc. Op. &amp; Maint Exp" prompt="Provide expense description here; enter itemized amount at right. Expense descriptions should be intelligible, do not describe using &quot;Miscellaneous&quot; or &quot;Other&quot;._x000a_Total for this account will flow to Line #33 above." sqref="C83:E100" xr:uid="{0D052C9C-28DB-46B7-9E10-5A11466B7EBF}"/>
    <dataValidation allowBlank="1" showInputMessage="1" showErrorMessage="1" promptTitle="Acct. 6990 Other Sup Service Exp" prompt="Provide itemized amount here and description at left._x000a_Total for this account will flow to Line #47 above." sqref="F112:F117" xr:uid="{AE514485-3068-4B66-8934-4A03C3D6803D}"/>
    <dataValidation allowBlank="1" showInputMessage="1" showErrorMessage="1" promptTitle="Acct. 6590 Misc. Op. &amp; Maint Exp" prompt="Provide itemized amount here and description at left._x000a_Total for this account will flow to Line #33 above." sqref="F83:F100" xr:uid="{AC0C7F59-2049-4EC7-B715-D22BDF1386F5}"/>
    <dataValidation allowBlank="1" showInputMessage="1" showErrorMessage="1" promptTitle="Acct. 6790 Misc Tax Lic., Permit" prompt="Provide itemized amount here and description at left._x000a_Total for this account will flow to Line #41 above." sqref="F104:F108" xr:uid="{3930E0F6-B191-4CB0-860B-609FB3C7AF45}"/>
    <dataValidation allowBlank="1" showInputMessage="1" showErrorMessage="1" promptTitle="HCD Rep Notes" prompt="HCD use only. Enter comments regarding dollar amounts or budget variances corresponding to this account as described in column 2." sqref="L6:L21 L23:L26 L29:L40 L43:L49 L52:L56" xr:uid="{C2CC92EC-C672-4F9D-B6A8-CB7AB97BA788}"/>
    <dataValidation allowBlank="1" showInputMessage="1" showErrorMessage="1" promptTitle="Commercial Actual Amount" prompt="Enter the actual commercial dollar amount correspondng to this account as described in column 2. HCD will enter approved amount upon review and approval." sqref="F43:F49 F6:F20 F23:F26 F29:F40 F52:F56" xr:uid="{31BE18EA-040C-4226-8EA1-77B9BA4FAD6B}"/>
    <dataValidation allowBlank="1" showInputMessage="1" showErrorMessage="1" promptTitle="Acct. 6390 Misc. Admin. Exp." prompt="Itemized expense detail must be entered beginning in Line #50 below.  The amount for this account is auto-populated from below." sqref="E20:F20" xr:uid="{00000000-0002-0000-0700-000001000000}"/>
    <dataValidation allowBlank="1" showInputMessage="1" showErrorMessage="1" promptTitle="Acct. 6590 Misc. Op &amp; Maint Exp" prompt="Itemized expense detail must be entered beginning in Line #69 below.  The amount for this account is auto-populated from below." sqref="E40:F40" xr:uid="{00000000-0002-0000-0700-000004000000}"/>
    <dataValidation allowBlank="1" showInputMessage="1" showErrorMessage="1" promptTitle="Acct 6790 Misc Tax,Lic,Perm,Ins" prompt="Itemized expense detail must be entered beginning in Line #88 below.  The amount for this account is auto-populated from below." sqref="E49:F49" xr:uid="{00000000-0002-0000-0700-000005000000}"/>
    <dataValidation allowBlank="1" showInputMessage="1" showErrorMessage="1" promptTitle="6990 Other Supportive Serv Costs" prompt="Itemized expense detail must be entered beginning in Line #94 below.  The amount for this account is auto-populated from below." sqref="E56:F56" xr:uid="{00000000-0002-0000-0700-000006000000}"/>
    <dataValidation allowBlank="1" showInputMessage="1" showErrorMessage="1" promptTitle="Total Project Actual Amount" prompt="Enter the total project actual dollar amount correspondng to this account as described in column 2. HCD will enter approved amount upon review and approval." sqref="E6:F19 E52:F55 E43:F48 E29:F39 E23:F26" xr:uid="{57E21FFC-EC61-46CE-B156-3A1CF235A2A7}"/>
  </dataValidations>
  <printOptions horizontalCentered="1"/>
  <pageMargins left="0.25" right="0.25" top="0.4" bottom="0.4" header="0.2" footer="0.2"/>
  <pageSetup scale="47" orientation="portrait" r:id="rId1"/>
  <headerFooter>
    <oddFooter>&amp;C&amp;9Page &amp;P of &amp;N&amp;R&amp;"Arial,Italic"&amp;9&amp;A</oddFooter>
  </headerFooter>
  <legacyDrawing r:id="rId2"/>
  <extLst>
    <ext xmlns:x14="http://schemas.microsoft.com/office/spreadsheetml/2009/9/main" uri="{78C0D931-6437-407d-A8EE-F0AAD7539E65}">
      <x14:conditionalFormattings>
        <x14:conditionalFormatting xmlns:xm="http://schemas.microsoft.com/office/excel/2006/main">
          <x14:cfRule type="expression" priority="34" id="{D4A838C4-A829-4B13-B120-6E764C18226D}">
            <xm:f>'5. Actual Cash Flow - 180'!$D$3="Yes"</xm:f>
            <x14:dxf>
              <fill>
                <patternFill>
                  <bgColor rgb="FFC5FFC5"/>
                </patternFill>
              </fill>
            </x14:dxf>
          </x14:cfRule>
          <xm:sqref>E3:H3</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b81d817a-1478-46c7-a8b0-e0874bfd524c" xsi:nil="true"/>
    <lcf76f155ced4ddcb4097134ff3c332f xmlns="97e82f99-c7b6-43d9-9449-535ca50cd44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B77A93AC2DCE841B68D8DF8B7F6BCF5" ma:contentTypeVersion="19" ma:contentTypeDescription="Create a new document." ma:contentTypeScope="" ma:versionID="6005710da996743c7f8897de5b4b2613">
  <xsd:schema xmlns:xsd="http://www.w3.org/2001/XMLSchema" xmlns:xs="http://www.w3.org/2001/XMLSchema" xmlns:p="http://schemas.microsoft.com/office/2006/metadata/properties" xmlns:ns1="http://schemas.microsoft.com/sharepoint/v3" xmlns:ns2="97e82f99-c7b6-43d9-9449-535ca50cd448" xmlns:ns3="b81d817a-1478-46c7-a8b0-e0874bfd524c" targetNamespace="http://schemas.microsoft.com/office/2006/metadata/properties" ma:root="true" ma:fieldsID="d7f52cc7d6bfac27f36d4b6686178834" ns1:_="" ns2:_="" ns3:_="">
    <xsd:import namespace="http://schemas.microsoft.com/sharepoint/v3"/>
    <xsd:import namespace="97e82f99-c7b6-43d9-9449-535ca50cd448"/>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3:SharedWithUsers" minOccurs="0"/>
                <xsd:element ref="ns3:SharedWithDetail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7e82f99-c7b6-43d9-9449-535ca50cd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F0979B-9251-4F11-B126-DE6B4C755672}">
  <ds:schemaRefs>
    <ds:schemaRef ds:uri="b81d817a-1478-46c7-a8b0-e0874bfd524c"/>
    <ds:schemaRef ds:uri="http://www.w3.org/XML/1998/namespace"/>
    <ds:schemaRef ds:uri="http://schemas.microsoft.com/office/2006/documentManagement/types"/>
    <ds:schemaRef ds:uri="http://schemas.openxmlformats.org/package/2006/metadata/core-properties"/>
    <ds:schemaRef ds:uri="97e82f99-c7b6-43d9-9449-535ca50cd448"/>
    <ds:schemaRef ds:uri="http://schemas.microsoft.com/office/infopath/2007/PartnerControls"/>
    <ds:schemaRef ds:uri="http://schemas.microsoft.com/sharepoint/v3"/>
    <ds:schemaRef ds:uri="http://purl.org/dc/elements/1.1/"/>
    <ds:schemaRef ds:uri="http://purl.org/dc/dcmityp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2D79295B-60AB-498F-9C1E-609CAD40D2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7e82f99-c7b6-43d9-9449-535ca50cd448"/>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788349-8F79-4702-A2EA-8EEAD663F901}">
  <ds:schemaRefs>
    <ds:schemaRef ds:uri="http://schemas.microsoft.com/sharepoint/v3/contenttype/forms"/>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1. Operating Budget Instruction</vt:lpstr>
      <vt:lpstr>2. Checklist and Cert - 170</vt:lpstr>
      <vt:lpstr>3. Cash Flow - 171</vt:lpstr>
      <vt:lpstr>4. Cost of Operations - 172</vt:lpstr>
      <vt:lpstr>5. Actual Cash Flow - 180</vt:lpstr>
      <vt:lpstr>6. Actual Cost of Ops - 181</vt:lpstr>
      <vt:lpstr>'1. Operating Budget Instruction'!Print_Area</vt:lpstr>
      <vt:lpstr>'2. Checklist and Cert - 170'!Print_Area</vt:lpstr>
      <vt:lpstr>'3. Cash Flow - 171'!Print_Area</vt:lpstr>
      <vt:lpstr>'4. Cost of Operations - 172'!Print_Area</vt:lpstr>
      <vt:lpstr>'5. Actual Cash Flow - 180'!Print_Area</vt:lpstr>
      <vt:lpstr>'6. Actual Cost of Ops - 181'!Print_Area</vt:lpstr>
      <vt:lpstr>'3. Cash Flow - 171'!Print_Titles</vt:lpstr>
      <vt:lpstr>'4. Cost of Operations - 172'!Print_Titles</vt:lpstr>
    </vt:vector>
  </TitlesOfParts>
  <Company>HCD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Proposed and Actual Operating Budgets and Cashflow</dc:title>
  <dc:subject>Housing</dc:subject>
  <dc:creator>HCD</dc:creator>
  <cp:lastModifiedBy>Miller, Allison@HCD</cp:lastModifiedBy>
  <cp:lastPrinted>2026-04-03T21:11:25Z</cp:lastPrinted>
  <dcterms:created xsi:type="dcterms:W3CDTF">2003-09-16T16:51:13Z</dcterms:created>
  <dcterms:modified xsi:type="dcterms:W3CDTF">2026-05-26T15:43:07Z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0x0101003B77A93AC2DCE841B68D8DF8B7F6BCF5</vt:lpwstr>
  </property>
</Properties>
</file>