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cahcd-my.sharepoint.com/personal/jasveen_kaur_hcd_ca_gov/Documents/Desktop/Completed/"/>
    </mc:Choice>
  </mc:AlternateContent>
  <xr:revisionPtr revIDLastSave="0" documentId="8_{C638DDD9-7DD5-400A-A63F-B2E4D8948C2A}" xr6:coauthVersionLast="47" xr6:coauthVersionMax="47" xr10:uidLastSave="{00000000-0000-0000-0000-000000000000}"/>
  <bookViews>
    <workbookView xWindow="28680" yWindow="-120" windowWidth="24240" windowHeight="13140" tabRatio="884" firstSheet="2" activeTab="2" xr2:uid="{D1511F58-3570-40C4-ACE3-71A3EE6363D9}"/>
  </bookViews>
  <sheets>
    <sheet name="FY22-23 Grp 1 Intake Rpt" sheetId="2" state="hidden" r:id="rId1"/>
    <sheet name="FY22-23 Grp 2 Intake Rpt" sheetId="21" state="hidden" r:id="rId2"/>
    <sheet name="Intake Report" sheetId="26" r:id="rId3"/>
    <sheet name="Validations" sheetId="27" state="hidden" r:id="rId4"/>
    <sheet name="DQ-Score-Appeals Raw" sheetId="7" state="hidden" r:id="rId5"/>
  </sheets>
  <definedNames>
    <definedName name="_xlnm._FilterDatabase" localSheetId="4" hidden="1">'DQ-Score-Appeals Raw'!$A$1:$AE$101</definedName>
    <definedName name="_xlnm._FilterDatabase" localSheetId="0" hidden="1">'FY22-23 Grp 1 Intake Rpt'!$A$2:$DB$79</definedName>
    <definedName name="_xlnm._FilterDatabase" localSheetId="1" hidden="1">'FY22-23 Grp 2 Intake Rpt'!$A$7:$O$37</definedName>
    <definedName name="_xlnm._FilterDatabase" localSheetId="2" hidden="1">'Intake Report'!$A$7:$N$46</definedName>
    <definedName name="BI">#REF!</definedName>
    <definedName name="_xlnm.Print_Area" localSheetId="0">'FY22-23 Grp 1 Intake Rpt'!$C$1:$BP$100</definedName>
    <definedName name="_xlnm.Print_Area" localSheetId="1">'FY22-23 Grp 2 Intake Rpt'!$A:$O</definedName>
    <definedName name="_xlnm.Print_Area" localSheetId="2">'Intake Report'!$B:$N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27" l="1"/>
  <c r="G2" i="27" l="1"/>
  <c r="G3" i="27"/>
  <c r="G4" i="27"/>
  <c r="G5" i="27"/>
  <c r="G6" i="27"/>
  <c r="K53" i="26"/>
  <c r="D53" i="26"/>
  <c r="K63" i="26"/>
  <c r="K61" i="26"/>
  <c r="K59" i="26"/>
  <c r="K57" i="26"/>
  <c r="K55" i="26"/>
  <c r="D62" i="26"/>
  <c r="D61" i="26"/>
  <c r="D60" i="26"/>
  <c r="D59" i="26"/>
  <c r="D52" i="26"/>
  <c r="D51" i="26"/>
  <c r="D50" i="26"/>
  <c r="D49" i="26"/>
  <c r="D48" i="26"/>
  <c r="I63" i="26" l="1"/>
  <c r="I61" i="26"/>
  <c r="I59" i="26"/>
  <c r="I57" i="26"/>
  <c r="I55" i="26"/>
  <c r="I53" i="26"/>
  <c r="F68" i="26" l="1"/>
  <c r="L63" i="26"/>
  <c r="L61" i="26"/>
  <c r="L59" i="26"/>
  <c r="L57" i="26"/>
  <c r="L55" i="26"/>
  <c r="L53" i="26"/>
  <c r="G8" i="27" l="1"/>
  <c r="B48" i="26"/>
  <c r="F66" i="26"/>
  <c r="H66" i="26" l="1"/>
  <c r="J66" i="26" s="1"/>
  <c r="H70" i="26"/>
  <c r="J70" i="26" s="1"/>
  <c r="H68" i="26"/>
  <c r="J68" i="26" s="1"/>
  <c r="A50" i="7"/>
  <c r="A51" i="7"/>
  <c r="A52" i="7"/>
  <c r="A53" i="7"/>
  <c r="A54" i="7"/>
  <c r="A55" i="7"/>
  <c r="A57" i="7"/>
  <c r="A58" i="7"/>
  <c r="A59" i="7"/>
  <c r="A60" i="7"/>
  <c r="A61" i="7"/>
  <c r="A62" i="7"/>
  <c r="A13" i="7"/>
  <c r="H8" i="21" l="1"/>
  <c r="N8" i="21"/>
  <c r="M8" i="21"/>
  <c r="BH95" i="2"/>
  <c r="M53" i="21"/>
  <c r="O53" i="21" s="1"/>
  <c r="D41" i="21"/>
  <c r="D40" i="21"/>
  <c r="O45" i="21"/>
  <c r="O47" i="21"/>
  <c r="C9" i="21"/>
  <c r="D9" i="21"/>
  <c r="E9" i="21"/>
  <c r="F9" i="21"/>
  <c r="G9" i="21"/>
  <c r="H9" i="21"/>
  <c r="I9" i="21"/>
  <c r="J9" i="21"/>
  <c r="K9" i="21"/>
  <c r="L9" i="21"/>
  <c r="M9" i="21"/>
  <c r="N9" i="21"/>
  <c r="O9" i="21"/>
  <c r="C11" i="21"/>
  <c r="D11" i="21"/>
  <c r="E11" i="21"/>
  <c r="F11" i="21"/>
  <c r="G11" i="21"/>
  <c r="H11" i="21"/>
  <c r="I11" i="21"/>
  <c r="J11" i="21"/>
  <c r="K11" i="21"/>
  <c r="L11" i="21"/>
  <c r="M11" i="21"/>
  <c r="N11" i="21"/>
  <c r="O11" i="21"/>
  <c r="C12" i="21"/>
  <c r="D12" i="21"/>
  <c r="E12" i="21"/>
  <c r="F12" i="21"/>
  <c r="G12" i="21"/>
  <c r="H12" i="21"/>
  <c r="I12" i="21"/>
  <c r="J12" i="21"/>
  <c r="K12" i="21"/>
  <c r="L12" i="21"/>
  <c r="M12" i="21"/>
  <c r="N12" i="21"/>
  <c r="O12" i="21"/>
  <c r="C13" i="21"/>
  <c r="D13" i="21"/>
  <c r="E13" i="21"/>
  <c r="F13" i="21"/>
  <c r="G13" i="21"/>
  <c r="H13" i="21"/>
  <c r="I13" i="21"/>
  <c r="J13" i="21"/>
  <c r="K13" i="21"/>
  <c r="L13" i="21"/>
  <c r="M13" i="21"/>
  <c r="N13" i="21"/>
  <c r="O13" i="21"/>
  <c r="C14" i="21"/>
  <c r="D14" i="21"/>
  <c r="E14" i="21"/>
  <c r="F14" i="21"/>
  <c r="G14" i="21"/>
  <c r="H14" i="21"/>
  <c r="I14" i="21"/>
  <c r="J14" i="21"/>
  <c r="K14" i="21"/>
  <c r="L14" i="21"/>
  <c r="M14" i="21"/>
  <c r="N14" i="21"/>
  <c r="O14" i="21"/>
  <c r="C15" i="21"/>
  <c r="D15" i="21"/>
  <c r="E15" i="21"/>
  <c r="F15" i="21"/>
  <c r="G15" i="21"/>
  <c r="H15" i="21"/>
  <c r="I15" i="21"/>
  <c r="J15" i="21"/>
  <c r="K15" i="21"/>
  <c r="L15" i="21"/>
  <c r="M15" i="21"/>
  <c r="N15" i="21"/>
  <c r="O15" i="21"/>
  <c r="C16" i="21"/>
  <c r="D16" i="21"/>
  <c r="E16" i="21"/>
  <c r="F16" i="21"/>
  <c r="G16" i="21"/>
  <c r="H16" i="21"/>
  <c r="I16" i="21"/>
  <c r="J16" i="21"/>
  <c r="K16" i="21"/>
  <c r="L16" i="21"/>
  <c r="M16" i="21"/>
  <c r="N16" i="21"/>
  <c r="O16" i="21"/>
  <c r="C17" i="21"/>
  <c r="D17" i="21"/>
  <c r="E17" i="21"/>
  <c r="F17" i="21"/>
  <c r="G17" i="21"/>
  <c r="H17" i="21"/>
  <c r="I17" i="21"/>
  <c r="J17" i="21"/>
  <c r="K17" i="21"/>
  <c r="L17" i="21"/>
  <c r="M17" i="21"/>
  <c r="N17" i="21"/>
  <c r="O17" i="21"/>
  <c r="C18" i="21"/>
  <c r="D18" i="21"/>
  <c r="E18" i="21"/>
  <c r="F18" i="21"/>
  <c r="G18" i="21"/>
  <c r="H18" i="21"/>
  <c r="I18" i="21"/>
  <c r="J18" i="21"/>
  <c r="K18" i="21"/>
  <c r="L18" i="21"/>
  <c r="M18" i="21"/>
  <c r="N18" i="21"/>
  <c r="O18" i="21"/>
  <c r="C19" i="21"/>
  <c r="D19" i="21"/>
  <c r="E19" i="21"/>
  <c r="F19" i="21"/>
  <c r="G19" i="21"/>
  <c r="H19" i="21"/>
  <c r="I19" i="21"/>
  <c r="J19" i="21"/>
  <c r="K19" i="21"/>
  <c r="L19" i="21"/>
  <c r="M19" i="21"/>
  <c r="N19" i="21"/>
  <c r="O19" i="21"/>
  <c r="C20" i="21"/>
  <c r="D20" i="21"/>
  <c r="E20" i="21"/>
  <c r="F20" i="21"/>
  <c r="G20" i="21"/>
  <c r="H20" i="21"/>
  <c r="I20" i="21"/>
  <c r="J20" i="21"/>
  <c r="K20" i="21"/>
  <c r="L20" i="21"/>
  <c r="M20" i="21"/>
  <c r="N20" i="21"/>
  <c r="O20" i="21"/>
  <c r="C21" i="21"/>
  <c r="D21" i="21"/>
  <c r="E21" i="21"/>
  <c r="F21" i="21"/>
  <c r="G21" i="21"/>
  <c r="H21" i="21"/>
  <c r="I21" i="21"/>
  <c r="J21" i="21"/>
  <c r="K21" i="21"/>
  <c r="L21" i="21"/>
  <c r="M21" i="21"/>
  <c r="N21" i="21"/>
  <c r="O21" i="21"/>
  <c r="C22" i="21"/>
  <c r="D22" i="21"/>
  <c r="E22" i="21"/>
  <c r="F22" i="21"/>
  <c r="G22" i="21"/>
  <c r="H22" i="21"/>
  <c r="I22" i="21"/>
  <c r="J22" i="21"/>
  <c r="K22" i="21"/>
  <c r="L22" i="21"/>
  <c r="M22" i="21"/>
  <c r="N22" i="21"/>
  <c r="O22" i="21"/>
  <c r="C23" i="21"/>
  <c r="D23" i="21"/>
  <c r="E23" i="21"/>
  <c r="F23" i="21"/>
  <c r="G23" i="21"/>
  <c r="H23" i="21"/>
  <c r="I23" i="21"/>
  <c r="J23" i="21"/>
  <c r="K23" i="21"/>
  <c r="L23" i="21"/>
  <c r="M23" i="21"/>
  <c r="N23" i="21"/>
  <c r="O23" i="21"/>
  <c r="C24" i="21"/>
  <c r="D24" i="21"/>
  <c r="E24" i="21"/>
  <c r="F24" i="21"/>
  <c r="G24" i="21"/>
  <c r="H24" i="21"/>
  <c r="I24" i="21"/>
  <c r="J24" i="21"/>
  <c r="K24" i="21"/>
  <c r="L24" i="21"/>
  <c r="M24" i="21"/>
  <c r="N24" i="21"/>
  <c r="O24" i="21"/>
  <c r="C25" i="21"/>
  <c r="D25" i="21"/>
  <c r="E25" i="21"/>
  <c r="F25" i="21"/>
  <c r="G25" i="21"/>
  <c r="H25" i="21"/>
  <c r="I25" i="21"/>
  <c r="J25" i="21"/>
  <c r="K25" i="21"/>
  <c r="L25" i="21"/>
  <c r="M25" i="21"/>
  <c r="N25" i="21"/>
  <c r="O25" i="21"/>
  <c r="C26" i="21"/>
  <c r="D26" i="21"/>
  <c r="E26" i="21"/>
  <c r="F26" i="21"/>
  <c r="G26" i="21"/>
  <c r="H26" i="21"/>
  <c r="I26" i="21"/>
  <c r="J26" i="21"/>
  <c r="K26" i="21"/>
  <c r="L26" i="21"/>
  <c r="M26" i="21"/>
  <c r="N26" i="21"/>
  <c r="O26" i="21"/>
  <c r="C27" i="21"/>
  <c r="D27" i="21"/>
  <c r="E27" i="21"/>
  <c r="F27" i="21"/>
  <c r="G27" i="21"/>
  <c r="H27" i="21"/>
  <c r="I27" i="21"/>
  <c r="J27" i="21"/>
  <c r="K27" i="21"/>
  <c r="L27" i="21"/>
  <c r="M27" i="21"/>
  <c r="N27" i="21"/>
  <c r="O27" i="21"/>
  <c r="C28" i="21"/>
  <c r="D28" i="21"/>
  <c r="E28" i="21"/>
  <c r="F28" i="21"/>
  <c r="G28" i="21"/>
  <c r="H28" i="21"/>
  <c r="I28" i="21"/>
  <c r="J28" i="21"/>
  <c r="K28" i="21"/>
  <c r="L28" i="21"/>
  <c r="M28" i="21"/>
  <c r="N28" i="21"/>
  <c r="O28" i="21"/>
  <c r="C29" i="21"/>
  <c r="D29" i="21"/>
  <c r="E29" i="21"/>
  <c r="F29" i="21"/>
  <c r="G29" i="21"/>
  <c r="H29" i="21"/>
  <c r="I29" i="21"/>
  <c r="J29" i="21"/>
  <c r="K29" i="21"/>
  <c r="L29" i="21"/>
  <c r="M29" i="21"/>
  <c r="N29" i="21"/>
  <c r="O29" i="21"/>
  <c r="C30" i="21"/>
  <c r="D30" i="21"/>
  <c r="E30" i="21"/>
  <c r="F30" i="21"/>
  <c r="G30" i="21"/>
  <c r="H30" i="21"/>
  <c r="I30" i="21"/>
  <c r="J30" i="21"/>
  <c r="K30" i="21"/>
  <c r="L30" i="21"/>
  <c r="M30" i="21"/>
  <c r="N30" i="21"/>
  <c r="O30" i="21"/>
  <c r="C31" i="21"/>
  <c r="D31" i="21"/>
  <c r="E31" i="21"/>
  <c r="F31" i="21"/>
  <c r="G31" i="21"/>
  <c r="H31" i="21"/>
  <c r="I31" i="21"/>
  <c r="J31" i="21"/>
  <c r="K31" i="21"/>
  <c r="L31" i="21"/>
  <c r="M31" i="21"/>
  <c r="N31" i="21"/>
  <c r="O31" i="21"/>
  <c r="C32" i="21"/>
  <c r="D32" i="21"/>
  <c r="E32" i="21"/>
  <c r="F32" i="21"/>
  <c r="G32" i="21"/>
  <c r="H32" i="21"/>
  <c r="I32" i="21"/>
  <c r="J32" i="21"/>
  <c r="K32" i="21"/>
  <c r="L32" i="21"/>
  <c r="M32" i="21"/>
  <c r="N32" i="21"/>
  <c r="O32" i="21"/>
  <c r="C33" i="21"/>
  <c r="D33" i="21"/>
  <c r="E33" i="21"/>
  <c r="F33" i="21"/>
  <c r="G33" i="21"/>
  <c r="H33" i="21"/>
  <c r="I33" i="21"/>
  <c r="J33" i="21"/>
  <c r="K33" i="21"/>
  <c r="L33" i="21"/>
  <c r="M33" i="21"/>
  <c r="N33" i="21"/>
  <c r="O33" i="21"/>
  <c r="C34" i="21"/>
  <c r="D34" i="21"/>
  <c r="E34" i="21"/>
  <c r="F34" i="21"/>
  <c r="G34" i="21"/>
  <c r="H34" i="21"/>
  <c r="I34" i="21"/>
  <c r="J34" i="21"/>
  <c r="K34" i="21"/>
  <c r="L34" i="21"/>
  <c r="M34" i="21"/>
  <c r="N34" i="21"/>
  <c r="O34" i="21"/>
  <c r="C35" i="21"/>
  <c r="D35" i="21"/>
  <c r="E35" i="21"/>
  <c r="F35" i="21"/>
  <c r="G35" i="21"/>
  <c r="H35" i="21"/>
  <c r="I35" i="21"/>
  <c r="J35" i="21"/>
  <c r="K35" i="21"/>
  <c r="L35" i="21"/>
  <c r="M35" i="21"/>
  <c r="N35" i="21"/>
  <c r="O35" i="21"/>
  <c r="C36" i="21"/>
  <c r="D36" i="21"/>
  <c r="E36" i="21"/>
  <c r="F36" i="21"/>
  <c r="G36" i="21"/>
  <c r="H36" i="21"/>
  <c r="I36" i="21"/>
  <c r="J36" i="21"/>
  <c r="K36" i="21"/>
  <c r="L36" i="21"/>
  <c r="M36" i="21"/>
  <c r="N36" i="21"/>
  <c r="O36" i="21"/>
  <c r="C37" i="21"/>
  <c r="D37" i="21"/>
  <c r="E37" i="21"/>
  <c r="F37" i="21"/>
  <c r="G37" i="21"/>
  <c r="H37" i="21"/>
  <c r="I37" i="21"/>
  <c r="J37" i="21"/>
  <c r="K37" i="21"/>
  <c r="L37" i="21"/>
  <c r="M37" i="21"/>
  <c r="N37" i="21"/>
  <c r="O37" i="21"/>
  <c r="C10" i="21"/>
  <c r="D10" i="21"/>
  <c r="E10" i="21"/>
  <c r="F10" i="21"/>
  <c r="G10" i="21"/>
  <c r="H10" i="21"/>
  <c r="I10" i="21"/>
  <c r="J10" i="21"/>
  <c r="K10" i="21"/>
  <c r="L10" i="21"/>
  <c r="M10" i="21"/>
  <c r="N10" i="21"/>
  <c r="O10" i="21"/>
  <c r="O8" i="21"/>
  <c r="L8" i="21"/>
  <c r="K8" i="21"/>
  <c r="J8" i="21"/>
  <c r="I8" i="21"/>
  <c r="G8" i="21"/>
  <c r="F8" i="21"/>
  <c r="E8" i="21"/>
  <c r="C8" i="21"/>
  <c r="D8" i="21"/>
  <c r="V74" i="2"/>
  <c r="AJ32" i="2"/>
  <c r="M51" i="21" l="1"/>
  <c r="O51" i="21" s="1"/>
  <c r="D42" i="21"/>
  <c r="M49" i="21"/>
  <c r="D43" i="21"/>
  <c r="M57" i="21" l="1"/>
  <c r="O57" i="21" s="1"/>
  <c r="M55" i="21"/>
  <c r="O55" i="21" s="1"/>
  <c r="O49" i="21"/>
  <c r="N38" i="21" l="1"/>
  <c r="M38" i="21"/>
  <c r="J38" i="21"/>
  <c r="I38" i="21"/>
  <c r="A4" i="7"/>
  <c r="A5" i="7"/>
  <c r="A6" i="7"/>
  <c r="A7" i="7"/>
  <c r="A8" i="7"/>
  <c r="A9" i="7"/>
  <c r="A10" i="7"/>
  <c r="A11" i="7"/>
  <c r="A12" i="7"/>
  <c r="A14" i="7"/>
  <c r="A15" i="7"/>
  <c r="A16" i="7"/>
  <c r="A17" i="7"/>
  <c r="A18" i="7"/>
  <c r="A19" i="7"/>
  <c r="A20" i="7"/>
  <c r="A21" i="7"/>
  <c r="A22" i="7"/>
  <c r="A23" i="7"/>
  <c r="A24" i="7"/>
  <c r="A25" i="7"/>
  <c r="A26" i="7"/>
  <c r="A27" i="7"/>
  <c r="A28" i="7"/>
  <c r="A29" i="7"/>
  <c r="A30" i="7"/>
  <c r="A31" i="7"/>
  <c r="A32" i="7"/>
  <c r="A33" i="7"/>
  <c r="A34" i="7"/>
  <c r="A35" i="7"/>
  <c r="O35" i="7" s="1"/>
  <c r="A36" i="7"/>
  <c r="A37" i="7"/>
  <c r="A38" i="7"/>
  <c r="A39" i="7"/>
  <c r="A40" i="7"/>
  <c r="A41" i="7"/>
  <c r="A42" i="7"/>
  <c r="A43" i="7"/>
  <c r="A44" i="7"/>
  <c r="A45" i="7"/>
  <c r="A46" i="7"/>
  <c r="A47" i="7"/>
  <c r="A48" i="7"/>
  <c r="A49"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3" i="7"/>
  <c r="BA60" i="2"/>
  <c r="BA61" i="2"/>
  <c r="BA54" i="2"/>
  <c r="BA36" i="2"/>
  <c r="BA37" i="2"/>
  <c r="BA35" i="2"/>
  <c r="BA16" i="2"/>
  <c r="BA13" i="2"/>
  <c r="BA27" i="2"/>
  <c r="BN74" i="2"/>
  <c r="AU92" i="2"/>
  <c r="AU90" i="2"/>
  <c r="AU88" i="2"/>
  <c r="BH88" i="2" s="1"/>
  <c r="AU86" i="2"/>
  <c r="BN75" i="2"/>
  <c r="BN76" i="2"/>
  <c r="BN77" i="2"/>
  <c r="BN78" i="2"/>
  <c r="N47" i="2"/>
  <c r="BA72" i="2"/>
  <c r="BA73" i="2"/>
  <c r="BA26" i="2" l="1"/>
  <c r="S16" i="7"/>
  <c r="R8" i="7"/>
  <c r="S55" i="7"/>
  <c r="S13" i="7"/>
  <c r="R23" i="7"/>
  <c r="S23" i="7"/>
  <c r="S18" i="7"/>
  <c r="R18" i="7"/>
  <c r="R20" i="7"/>
  <c r="S20" i="7"/>
  <c r="S19" i="7"/>
  <c r="R19" i="7"/>
  <c r="R55" i="7"/>
  <c r="E5" i="7"/>
  <c r="S58" i="7"/>
  <c r="E21" i="7"/>
  <c r="F99" i="7"/>
  <c r="E91" i="7"/>
  <c r="C98" i="7"/>
  <c r="L74" i="7"/>
  <c r="O73" i="7"/>
  <c r="P65" i="7"/>
  <c r="G84" i="7"/>
  <c r="S96" i="7"/>
  <c r="U82" i="7"/>
  <c r="X93" i="7"/>
  <c r="L81" i="7"/>
  <c r="M100" i="7"/>
  <c r="O92" i="7"/>
  <c r="C80" i="7"/>
  <c r="W99" i="7"/>
  <c r="F91" i="7"/>
  <c r="T89" i="7"/>
  <c r="P74" i="7"/>
  <c r="U98" i="7"/>
  <c r="K88" i="7"/>
  <c r="J98" i="7"/>
  <c r="P85" i="7"/>
  <c r="E55" i="7"/>
  <c r="M55" i="7"/>
  <c r="U55" i="7"/>
  <c r="F55" i="7"/>
  <c r="N55" i="7"/>
  <c r="V55" i="7"/>
  <c r="I55" i="7"/>
  <c r="Q55" i="7"/>
  <c r="B55" i="7"/>
  <c r="J55" i="7"/>
  <c r="H55" i="7"/>
  <c r="K55" i="7"/>
  <c r="L55" i="7"/>
  <c r="O55" i="7"/>
  <c r="P55" i="7"/>
  <c r="C55" i="7"/>
  <c r="D55" i="7"/>
  <c r="G55" i="7"/>
  <c r="D79" i="7"/>
  <c r="L79" i="7"/>
  <c r="T79" i="7"/>
  <c r="E79" i="7"/>
  <c r="M79" i="7"/>
  <c r="U79" i="7"/>
  <c r="F79" i="7"/>
  <c r="N79" i="7"/>
  <c r="V79" i="7"/>
  <c r="G79" i="7"/>
  <c r="O79" i="7"/>
  <c r="W79" i="7"/>
  <c r="H79" i="7"/>
  <c r="P79" i="7"/>
  <c r="X79" i="7"/>
  <c r="C79" i="7"/>
  <c r="K79" i="7"/>
  <c r="S79" i="7"/>
  <c r="H32" i="7"/>
  <c r="O32" i="7"/>
  <c r="G32" i="7"/>
  <c r="J95" i="7"/>
  <c r="B87" i="7"/>
  <c r="C94" i="7"/>
  <c r="K94" i="7"/>
  <c r="S94" i="7"/>
  <c r="D94" i="7"/>
  <c r="L94" i="7"/>
  <c r="T94" i="7"/>
  <c r="E94" i="7"/>
  <c r="M94" i="7"/>
  <c r="U94" i="7"/>
  <c r="F94" i="7"/>
  <c r="N94" i="7"/>
  <c r="V94" i="7"/>
  <c r="G94" i="7"/>
  <c r="O94" i="7"/>
  <c r="W94" i="7"/>
  <c r="B94" i="7"/>
  <c r="J94" i="7"/>
  <c r="R94" i="7"/>
  <c r="C86" i="7"/>
  <c r="K86" i="7"/>
  <c r="S86" i="7"/>
  <c r="D86" i="7"/>
  <c r="L86" i="7"/>
  <c r="T86" i="7"/>
  <c r="E86" i="7"/>
  <c r="M86" i="7"/>
  <c r="U86" i="7"/>
  <c r="F86" i="7"/>
  <c r="N86" i="7"/>
  <c r="V86" i="7"/>
  <c r="G86" i="7"/>
  <c r="O86" i="7"/>
  <c r="W86" i="7"/>
  <c r="B86" i="7"/>
  <c r="J86" i="7"/>
  <c r="R86" i="7"/>
  <c r="F78" i="7"/>
  <c r="N78" i="7"/>
  <c r="G78" i="7"/>
  <c r="O78" i="7"/>
  <c r="W78" i="7"/>
  <c r="I78" i="7"/>
  <c r="Q78" i="7"/>
  <c r="B78" i="7"/>
  <c r="J78" i="7"/>
  <c r="R78" i="7"/>
  <c r="C78" i="7"/>
  <c r="K78" i="7"/>
  <c r="S78" i="7"/>
  <c r="M78" i="7"/>
  <c r="P78" i="7"/>
  <c r="T78" i="7"/>
  <c r="U78" i="7"/>
  <c r="D78" i="7"/>
  <c r="V78" i="7"/>
  <c r="L78" i="7"/>
  <c r="F70" i="7"/>
  <c r="N70" i="7"/>
  <c r="V70" i="7"/>
  <c r="G70" i="7"/>
  <c r="O70" i="7"/>
  <c r="W70" i="7"/>
  <c r="H70" i="7"/>
  <c r="P70" i="7"/>
  <c r="X70" i="7"/>
  <c r="I70" i="7"/>
  <c r="Q70" i="7"/>
  <c r="B70" i="7"/>
  <c r="J70" i="7"/>
  <c r="R70" i="7"/>
  <c r="C70" i="7"/>
  <c r="K70" i="7"/>
  <c r="S70" i="7"/>
  <c r="L70" i="7"/>
  <c r="M70" i="7"/>
  <c r="T70" i="7"/>
  <c r="U70" i="7"/>
  <c r="E70" i="7"/>
  <c r="F62" i="7"/>
  <c r="N62" i="7"/>
  <c r="V62" i="7"/>
  <c r="G62" i="7"/>
  <c r="O62" i="7"/>
  <c r="W62" i="7"/>
  <c r="H62" i="7"/>
  <c r="P62" i="7"/>
  <c r="X62" i="7"/>
  <c r="I62" i="7"/>
  <c r="Q62" i="7"/>
  <c r="B62" i="7"/>
  <c r="J62" i="7"/>
  <c r="R62" i="7"/>
  <c r="C62" i="7"/>
  <c r="K62" i="7"/>
  <c r="S62" i="7"/>
  <c r="D62" i="7"/>
  <c r="E62" i="7"/>
  <c r="L62" i="7"/>
  <c r="M62" i="7"/>
  <c r="T62" i="7"/>
  <c r="D54" i="7"/>
  <c r="L54" i="7"/>
  <c r="T54" i="7"/>
  <c r="E54" i="7"/>
  <c r="M54" i="7"/>
  <c r="U54" i="7"/>
  <c r="G54" i="7"/>
  <c r="O54" i="7"/>
  <c r="H54" i="7"/>
  <c r="P54" i="7"/>
  <c r="I54" i="7"/>
  <c r="Q54" i="7"/>
  <c r="N54" i="7"/>
  <c r="R54" i="7"/>
  <c r="B54" i="7"/>
  <c r="C54" i="7"/>
  <c r="F54" i="7"/>
  <c r="J54" i="7"/>
  <c r="K54" i="7"/>
  <c r="D47" i="7"/>
  <c r="L47" i="7"/>
  <c r="T47" i="7"/>
  <c r="E47" i="7"/>
  <c r="M47" i="7"/>
  <c r="U47" i="7"/>
  <c r="G47" i="7"/>
  <c r="O47" i="7"/>
  <c r="H47" i="7"/>
  <c r="P47" i="7"/>
  <c r="I47" i="7"/>
  <c r="Q47" i="7"/>
  <c r="F47" i="7"/>
  <c r="J47" i="7"/>
  <c r="K47" i="7"/>
  <c r="N47" i="7"/>
  <c r="R47" i="7"/>
  <c r="S47" i="7"/>
  <c r="B47" i="7"/>
  <c r="V47" i="7"/>
  <c r="D39" i="7"/>
  <c r="L39" i="7"/>
  <c r="T39" i="7"/>
  <c r="E39" i="7"/>
  <c r="M39" i="7"/>
  <c r="U39" i="7"/>
  <c r="G39" i="7"/>
  <c r="O39" i="7"/>
  <c r="H39" i="7"/>
  <c r="P39" i="7"/>
  <c r="I39" i="7"/>
  <c r="Q39" i="7"/>
  <c r="S39" i="7"/>
  <c r="B39" i="7"/>
  <c r="V39" i="7"/>
  <c r="C39" i="7"/>
  <c r="F39" i="7"/>
  <c r="J39" i="7"/>
  <c r="K39" i="7"/>
  <c r="N39" i="7"/>
  <c r="F31" i="7"/>
  <c r="S31" i="7"/>
  <c r="U31" i="7"/>
  <c r="C31" i="7"/>
  <c r="E31" i="7"/>
  <c r="M31" i="7"/>
  <c r="K31" i="7"/>
  <c r="G23" i="7"/>
  <c r="F23" i="7"/>
  <c r="N23" i="7"/>
  <c r="V23" i="7"/>
  <c r="B15" i="7"/>
  <c r="I15" i="7"/>
  <c r="Q15" i="7"/>
  <c r="G7" i="7"/>
  <c r="F7" i="7"/>
  <c r="N7" i="7"/>
  <c r="V7" i="7"/>
  <c r="V100" i="7"/>
  <c r="L100" i="7"/>
  <c r="V99" i="7"/>
  <c r="K99" i="7"/>
  <c r="T98" i="7"/>
  <c r="F98" i="7"/>
  <c r="M97" i="7"/>
  <c r="R96" i="7"/>
  <c r="I95" i="7"/>
  <c r="N92" i="7"/>
  <c r="S89" i="7"/>
  <c r="J88" i="7"/>
  <c r="X86" i="7"/>
  <c r="F84" i="7"/>
  <c r="T82" i="7"/>
  <c r="K81" i="7"/>
  <c r="B80" i="7"/>
  <c r="E78" i="7"/>
  <c r="G71" i="7"/>
  <c r="O71" i="7"/>
  <c r="W71" i="7"/>
  <c r="H71" i="7"/>
  <c r="P71" i="7"/>
  <c r="X71" i="7"/>
  <c r="I71" i="7"/>
  <c r="Q71" i="7"/>
  <c r="B71" i="7"/>
  <c r="J71" i="7"/>
  <c r="R71" i="7"/>
  <c r="C71" i="7"/>
  <c r="K71" i="7"/>
  <c r="S71" i="7"/>
  <c r="D71" i="7"/>
  <c r="L71" i="7"/>
  <c r="T71" i="7"/>
  <c r="U71" i="7"/>
  <c r="V71" i="7"/>
  <c r="E71" i="7"/>
  <c r="N71" i="7"/>
  <c r="E40" i="7"/>
  <c r="M40" i="7"/>
  <c r="U40" i="7"/>
  <c r="F40" i="7"/>
  <c r="N40" i="7"/>
  <c r="V40" i="7"/>
  <c r="H40" i="7"/>
  <c r="P40" i="7"/>
  <c r="X40" i="7"/>
  <c r="I40" i="7"/>
  <c r="Q40" i="7"/>
  <c r="B40" i="7"/>
  <c r="J40" i="7"/>
  <c r="S40" i="7"/>
  <c r="T40" i="7"/>
  <c r="C40" i="7"/>
  <c r="W40" i="7"/>
  <c r="D40" i="7"/>
  <c r="G40" i="7"/>
  <c r="K40" i="7"/>
  <c r="L40" i="7"/>
  <c r="O40" i="7"/>
  <c r="U3" i="7"/>
  <c r="B3" i="7"/>
  <c r="E3" i="7"/>
  <c r="B93" i="7"/>
  <c r="J93" i="7"/>
  <c r="R93" i="7"/>
  <c r="C93" i="7"/>
  <c r="K93" i="7"/>
  <c r="S93" i="7"/>
  <c r="D93" i="7"/>
  <c r="L93" i="7"/>
  <c r="T93" i="7"/>
  <c r="E93" i="7"/>
  <c r="M93" i="7"/>
  <c r="U93" i="7"/>
  <c r="F93" i="7"/>
  <c r="N93" i="7"/>
  <c r="V93" i="7"/>
  <c r="I93" i="7"/>
  <c r="Q93" i="7"/>
  <c r="B85" i="7"/>
  <c r="J85" i="7"/>
  <c r="R85" i="7"/>
  <c r="C85" i="7"/>
  <c r="K85" i="7"/>
  <c r="S85" i="7"/>
  <c r="D85" i="7"/>
  <c r="L85" i="7"/>
  <c r="T85" i="7"/>
  <c r="E85" i="7"/>
  <c r="M85" i="7"/>
  <c r="U85" i="7"/>
  <c r="F85" i="7"/>
  <c r="N85" i="7"/>
  <c r="V85" i="7"/>
  <c r="I85" i="7"/>
  <c r="Q85" i="7"/>
  <c r="E77" i="7"/>
  <c r="M77" i="7"/>
  <c r="U77" i="7"/>
  <c r="F77" i="7"/>
  <c r="N77" i="7"/>
  <c r="V77" i="7"/>
  <c r="H77" i="7"/>
  <c r="P77" i="7"/>
  <c r="X77" i="7"/>
  <c r="I77" i="7"/>
  <c r="Q77" i="7"/>
  <c r="B77" i="7"/>
  <c r="J77" i="7"/>
  <c r="R77" i="7"/>
  <c r="O77" i="7"/>
  <c r="S77" i="7"/>
  <c r="T77" i="7"/>
  <c r="C77" i="7"/>
  <c r="W77" i="7"/>
  <c r="D77" i="7"/>
  <c r="L77" i="7"/>
  <c r="E69" i="7"/>
  <c r="M69" i="7"/>
  <c r="U69" i="7"/>
  <c r="F69" i="7"/>
  <c r="N69" i="7"/>
  <c r="V69" i="7"/>
  <c r="G69" i="7"/>
  <c r="O69" i="7"/>
  <c r="W69" i="7"/>
  <c r="H69" i="7"/>
  <c r="P69" i="7"/>
  <c r="X69" i="7"/>
  <c r="I69" i="7"/>
  <c r="Q69" i="7"/>
  <c r="B69" i="7"/>
  <c r="J69" i="7"/>
  <c r="R69" i="7"/>
  <c r="C69" i="7"/>
  <c r="D69" i="7"/>
  <c r="K69" i="7"/>
  <c r="L69" i="7"/>
  <c r="S69" i="7"/>
  <c r="D61" i="7"/>
  <c r="G61" i="7"/>
  <c r="H61" i="7"/>
  <c r="B61" i="7"/>
  <c r="M61" i="7"/>
  <c r="U61" i="7"/>
  <c r="C61" i="7"/>
  <c r="N61" i="7"/>
  <c r="V61" i="7"/>
  <c r="E61" i="7"/>
  <c r="O61" i="7"/>
  <c r="W61" i="7"/>
  <c r="F61" i="7"/>
  <c r="P61" i="7"/>
  <c r="X61" i="7"/>
  <c r="I61" i="7"/>
  <c r="Q61" i="7"/>
  <c r="J61" i="7"/>
  <c r="R61" i="7"/>
  <c r="K61" i="7"/>
  <c r="T61" i="7"/>
  <c r="C46" i="7"/>
  <c r="K46" i="7"/>
  <c r="S46" i="7"/>
  <c r="D46" i="7"/>
  <c r="L46" i="7"/>
  <c r="T46" i="7"/>
  <c r="F46" i="7"/>
  <c r="N46" i="7"/>
  <c r="V46" i="7"/>
  <c r="G46" i="7"/>
  <c r="O46" i="7"/>
  <c r="H46" i="7"/>
  <c r="P46" i="7"/>
  <c r="I46" i="7"/>
  <c r="J46" i="7"/>
  <c r="M46" i="7"/>
  <c r="Q46" i="7"/>
  <c r="R46" i="7"/>
  <c r="U46" i="7"/>
  <c r="B46" i="7"/>
  <c r="E46" i="7"/>
  <c r="C38" i="7"/>
  <c r="K38" i="7"/>
  <c r="D38" i="7"/>
  <c r="L38" i="7"/>
  <c r="T38" i="7"/>
  <c r="F38" i="7"/>
  <c r="N38" i="7"/>
  <c r="V38" i="7"/>
  <c r="G38" i="7"/>
  <c r="O38" i="7"/>
  <c r="W38" i="7"/>
  <c r="H38" i="7"/>
  <c r="P38" i="7"/>
  <c r="U38" i="7"/>
  <c r="B38" i="7"/>
  <c r="E38" i="7"/>
  <c r="I38" i="7"/>
  <c r="J38" i="7"/>
  <c r="M38" i="7"/>
  <c r="Q38" i="7"/>
  <c r="C30" i="7"/>
  <c r="I30" i="7"/>
  <c r="J30" i="7"/>
  <c r="R30" i="7"/>
  <c r="B30" i="7"/>
  <c r="Q30" i="7"/>
  <c r="E22" i="7"/>
  <c r="L22" i="7"/>
  <c r="C22" i="7"/>
  <c r="K22" i="7"/>
  <c r="T22" i="7"/>
  <c r="E14" i="7"/>
  <c r="D14" i="7"/>
  <c r="L14" i="7"/>
  <c r="T14" i="7"/>
  <c r="E6" i="7"/>
  <c r="L6" i="7"/>
  <c r="R6" i="7"/>
  <c r="B6" i="7"/>
  <c r="J6" i="7"/>
  <c r="D6" i="7"/>
  <c r="T6" i="7"/>
  <c r="F3" i="7"/>
  <c r="U100" i="7"/>
  <c r="U99" i="7"/>
  <c r="G99" i="7"/>
  <c r="S98" i="7"/>
  <c r="E98" i="7"/>
  <c r="L97" i="7"/>
  <c r="K96" i="7"/>
  <c r="B95" i="7"/>
  <c r="P93" i="7"/>
  <c r="G92" i="7"/>
  <c r="U90" i="7"/>
  <c r="L89" i="7"/>
  <c r="C88" i="7"/>
  <c r="Q86" i="7"/>
  <c r="H85" i="7"/>
  <c r="V83" i="7"/>
  <c r="M82" i="7"/>
  <c r="D81" i="7"/>
  <c r="R79" i="7"/>
  <c r="K77" i="7"/>
  <c r="P73" i="7"/>
  <c r="H16" i="7"/>
  <c r="O16" i="7"/>
  <c r="W16" i="7"/>
  <c r="G16" i="7"/>
  <c r="I100" i="7"/>
  <c r="Q100" i="7"/>
  <c r="B100" i="7"/>
  <c r="J100" i="7"/>
  <c r="R100" i="7"/>
  <c r="C100" i="7"/>
  <c r="I3" i="7"/>
  <c r="T100" i="7"/>
  <c r="H100" i="7"/>
  <c r="T99" i="7"/>
  <c r="R98" i="7"/>
  <c r="D98" i="7"/>
  <c r="K97" i="7"/>
  <c r="J96" i="7"/>
  <c r="X94" i="7"/>
  <c r="O93" i="7"/>
  <c r="T90" i="7"/>
  <c r="K89" i="7"/>
  <c r="B88" i="7"/>
  <c r="P86" i="7"/>
  <c r="G85" i="7"/>
  <c r="L82" i="7"/>
  <c r="Q79" i="7"/>
  <c r="G77" i="7"/>
  <c r="G63" i="7"/>
  <c r="O63" i="7"/>
  <c r="W63" i="7"/>
  <c r="H63" i="7"/>
  <c r="P63" i="7"/>
  <c r="X63" i="7"/>
  <c r="I63" i="7"/>
  <c r="Q63" i="7"/>
  <c r="B63" i="7"/>
  <c r="J63" i="7"/>
  <c r="R63" i="7"/>
  <c r="C63" i="7"/>
  <c r="K63" i="7"/>
  <c r="S63" i="7"/>
  <c r="D63" i="7"/>
  <c r="L63" i="7"/>
  <c r="T63" i="7"/>
  <c r="M63" i="7"/>
  <c r="N63" i="7"/>
  <c r="U63" i="7"/>
  <c r="V63" i="7"/>
  <c r="E63" i="7"/>
  <c r="F63" i="7"/>
  <c r="E48" i="7"/>
  <c r="M48" i="7"/>
  <c r="U48" i="7"/>
  <c r="F48" i="7"/>
  <c r="N48" i="7"/>
  <c r="V48" i="7"/>
  <c r="H48" i="7"/>
  <c r="P48" i="7"/>
  <c r="X48" i="7"/>
  <c r="I48" i="7"/>
  <c r="Q48" i="7"/>
  <c r="B48" i="7"/>
  <c r="J48" i="7"/>
  <c r="R48" i="7"/>
  <c r="D48" i="7"/>
  <c r="G48" i="7"/>
  <c r="K48" i="7"/>
  <c r="L48" i="7"/>
  <c r="O48" i="7"/>
  <c r="S48" i="7"/>
  <c r="T48" i="7"/>
  <c r="W48" i="7"/>
  <c r="C48" i="7"/>
  <c r="I92" i="7"/>
  <c r="Q92" i="7"/>
  <c r="B92" i="7"/>
  <c r="J92" i="7"/>
  <c r="R92" i="7"/>
  <c r="C92" i="7"/>
  <c r="K92" i="7"/>
  <c r="S92" i="7"/>
  <c r="D92" i="7"/>
  <c r="L92" i="7"/>
  <c r="T92" i="7"/>
  <c r="E92" i="7"/>
  <c r="M92" i="7"/>
  <c r="U92" i="7"/>
  <c r="H92" i="7"/>
  <c r="P92" i="7"/>
  <c r="X92" i="7"/>
  <c r="D68" i="7"/>
  <c r="L68" i="7"/>
  <c r="T68" i="7"/>
  <c r="E68" i="7"/>
  <c r="M68" i="7"/>
  <c r="U68" i="7"/>
  <c r="F68" i="7"/>
  <c r="N68" i="7"/>
  <c r="V68" i="7"/>
  <c r="G68" i="7"/>
  <c r="O68" i="7"/>
  <c r="W68" i="7"/>
  <c r="H68" i="7"/>
  <c r="P68" i="7"/>
  <c r="X68" i="7"/>
  <c r="I68" i="7"/>
  <c r="Q68" i="7"/>
  <c r="B68" i="7"/>
  <c r="C68" i="7"/>
  <c r="J68" i="7"/>
  <c r="R68" i="7"/>
  <c r="S68" i="7"/>
  <c r="I37" i="7"/>
  <c r="G37" i="7"/>
  <c r="O37" i="7"/>
  <c r="P37" i="7"/>
  <c r="H37" i="7"/>
  <c r="H13" i="7"/>
  <c r="O13" i="7"/>
  <c r="G13" i="7"/>
  <c r="H99" i="7"/>
  <c r="P99" i="7"/>
  <c r="X99" i="7"/>
  <c r="I99" i="7"/>
  <c r="Q99" i="7"/>
  <c r="B99" i="7"/>
  <c r="J99" i="7"/>
  <c r="R99" i="7"/>
  <c r="H91" i="7"/>
  <c r="P91" i="7"/>
  <c r="X91" i="7"/>
  <c r="I91" i="7"/>
  <c r="Q91" i="7"/>
  <c r="B91" i="7"/>
  <c r="J91" i="7"/>
  <c r="R91" i="7"/>
  <c r="C91" i="7"/>
  <c r="K91" i="7"/>
  <c r="S91" i="7"/>
  <c r="D91" i="7"/>
  <c r="L91" i="7"/>
  <c r="T91" i="7"/>
  <c r="G91" i="7"/>
  <c r="O91" i="7"/>
  <c r="W91" i="7"/>
  <c r="H83" i="7"/>
  <c r="P83" i="7"/>
  <c r="X83" i="7"/>
  <c r="I83" i="7"/>
  <c r="Q83" i="7"/>
  <c r="B83" i="7"/>
  <c r="J83" i="7"/>
  <c r="R83" i="7"/>
  <c r="C83" i="7"/>
  <c r="K83" i="7"/>
  <c r="S83" i="7"/>
  <c r="D83" i="7"/>
  <c r="L83" i="7"/>
  <c r="T83" i="7"/>
  <c r="G83" i="7"/>
  <c r="O83" i="7"/>
  <c r="W83" i="7"/>
  <c r="C75" i="7"/>
  <c r="K75" i="7"/>
  <c r="S75" i="7"/>
  <c r="D75" i="7"/>
  <c r="L75" i="7"/>
  <c r="T75" i="7"/>
  <c r="F75" i="7"/>
  <c r="N75" i="7"/>
  <c r="V75" i="7"/>
  <c r="G75" i="7"/>
  <c r="O75" i="7"/>
  <c r="W75" i="7"/>
  <c r="H75" i="7"/>
  <c r="P75" i="7"/>
  <c r="X75" i="7"/>
  <c r="R75" i="7"/>
  <c r="U75" i="7"/>
  <c r="B75" i="7"/>
  <c r="E75" i="7"/>
  <c r="I75" i="7"/>
  <c r="Q75" i="7"/>
  <c r="C67" i="7"/>
  <c r="K67" i="7"/>
  <c r="S67" i="7"/>
  <c r="D67" i="7"/>
  <c r="L67" i="7"/>
  <c r="T67" i="7"/>
  <c r="E67" i="7"/>
  <c r="M67" i="7"/>
  <c r="U67" i="7"/>
  <c r="F67" i="7"/>
  <c r="N67" i="7"/>
  <c r="V67" i="7"/>
  <c r="G67" i="7"/>
  <c r="O67" i="7"/>
  <c r="W67" i="7"/>
  <c r="H67" i="7"/>
  <c r="P67" i="7"/>
  <c r="X67" i="7"/>
  <c r="Q67" i="7"/>
  <c r="R67" i="7"/>
  <c r="I67" i="7"/>
  <c r="J67" i="7"/>
  <c r="B59" i="7"/>
  <c r="J59" i="7"/>
  <c r="R59" i="7"/>
  <c r="E59" i="7"/>
  <c r="M59" i="7"/>
  <c r="U59" i="7"/>
  <c r="F59" i="7"/>
  <c r="N59" i="7"/>
  <c r="V59" i="7"/>
  <c r="I59" i="7"/>
  <c r="W59" i="7"/>
  <c r="K59" i="7"/>
  <c r="X59" i="7"/>
  <c r="L59" i="7"/>
  <c r="O59" i="7"/>
  <c r="C59" i="7"/>
  <c r="P59" i="7"/>
  <c r="D59" i="7"/>
  <c r="Q59" i="7"/>
  <c r="G59" i="7"/>
  <c r="T59" i="7"/>
  <c r="I44" i="7"/>
  <c r="Q44" i="7"/>
  <c r="B44" i="7"/>
  <c r="J44" i="7"/>
  <c r="R44" i="7"/>
  <c r="D44" i="7"/>
  <c r="L44" i="7"/>
  <c r="T44" i="7"/>
  <c r="E44" i="7"/>
  <c r="M44" i="7"/>
  <c r="U44" i="7"/>
  <c r="F44" i="7"/>
  <c r="N44" i="7"/>
  <c r="V44" i="7"/>
  <c r="K44" i="7"/>
  <c r="O44" i="7"/>
  <c r="P44" i="7"/>
  <c r="S44" i="7"/>
  <c r="C44" i="7"/>
  <c r="G44" i="7"/>
  <c r="H44" i="7"/>
  <c r="D36" i="7"/>
  <c r="S36" i="7"/>
  <c r="C36" i="7"/>
  <c r="K36" i="7"/>
  <c r="G28" i="7"/>
  <c r="F28" i="7"/>
  <c r="N28" i="7"/>
  <c r="V28" i="7"/>
  <c r="B20" i="7"/>
  <c r="H20" i="7"/>
  <c r="I20" i="7"/>
  <c r="Q20" i="7"/>
  <c r="P20" i="7"/>
  <c r="B12" i="7"/>
  <c r="I12" i="7"/>
  <c r="Q12" i="7"/>
  <c r="H4" i="7"/>
  <c r="O4" i="7"/>
  <c r="G4" i="7"/>
  <c r="N3" i="7"/>
  <c r="S100" i="7"/>
  <c r="G100" i="7"/>
  <c r="S99" i="7"/>
  <c r="E99" i="7"/>
  <c r="N98" i="7"/>
  <c r="E97" i="7"/>
  <c r="C96" i="7"/>
  <c r="Q94" i="7"/>
  <c r="H93" i="7"/>
  <c r="V91" i="7"/>
  <c r="D89" i="7"/>
  <c r="I86" i="7"/>
  <c r="W84" i="7"/>
  <c r="N83" i="7"/>
  <c r="S80" i="7"/>
  <c r="J79" i="7"/>
  <c r="K76" i="7"/>
  <c r="R72" i="7"/>
  <c r="C47" i="7"/>
  <c r="D87" i="7"/>
  <c r="L87" i="7"/>
  <c r="T87" i="7"/>
  <c r="E87" i="7"/>
  <c r="M87" i="7"/>
  <c r="U87" i="7"/>
  <c r="F87" i="7"/>
  <c r="N87" i="7"/>
  <c r="V87" i="7"/>
  <c r="G87" i="7"/>
  <c r="O87" i="7"/>
  <c r="W87" i="7"/>
  <c r="H87" i="7"/>
  <c r="P87" i="7"/>
  <c r="X87" i="7"/>
  <c r="C87" i="7"/>
  <c r="K87" i="7"/>
  <c r="S87" i="7"/>
  <c r="D24" i="7"/>
  <c r="S24" i="7"/>
  <c r="C24" i="7"/>
  <c r="G98" i="7"/>
  <c r="O98" i="7"/>
  <c r="W98" i="7"/>
  <c r="H98" i="7"/>
  <c r="P98" i="7"/>
  <c r="X98" i="7"/>
  <c r="I98" i="7"/>
  <c r="Q98" i="7"/>
  <c r="G90" i="7"/>
  <c r="O90" i="7"/>
  <c r="W90" i="7"/>
  <c r="H90" i="7"/>
  <c r="P90" i="7"/>
  <c r="X90" i="7"/>
  <c r="I90" i="7"/>
  <c r="Q90" i="7"/>
  <c r="B90" i="7"/>
  <c r="J90" i="7"/>
  <c r="R90" i="7"/>
  <c r="C90" i="7"/>
  <c r="K90" i="7"/>
  <c r="S90" i="7"/>
  <c r="F90" i="7"/>
  <c r="N90" i="7"/>
  <c r="V90" i="7"/>
  <c r="G82" i="7"/>
  <c r="O82" i="7"/>
  <c r="W82" i="7"/>
  <c r="H82" i="7"/>
  <c r="P82" i="7"/>
  <c r="X82" i="7"/>
  <c r="I82" i="7"/>
  <c r="Q82" i="7"/>
  <c r="B82" i="7"/>
  <c r="J82" i="7"/>
  <c r="R82" i="7"/>
  <c r="C82" i="7"/>
  <c r="K82" i="7"/>
  <c r="S82" i="7"/>
  <c r="F82" i="7"/>
  <c r="N82" i="7"/>
  <c r="V82" i="7"/>
  <c r="B74" i="7"/>
  <c r="J74" i="7"/>
  <c r="R74" i="7"/>
  <c r="C74" i="7"/>
  <c r="K74" i="7"/>
  <c r="S74" i="7"/>
  <c r="E74" i="7"/>
  <c r="M74" i="7"/>
  <c r="U74" i="7"/>
  <c r="F74" i="7"/>
  <c r="N74" i="7"/>
  <c r="V74" i="7"/>
  <c r="G74" i="7"/>
  <c r="O74" i="7"/>
  <c r="W74" i="7"/>
  <c r="T74" i="7"/>
  <c r="X74" i="7"/>
  <c r="D74" i="7"/>
  <c r="H74" i="7"/>
  <c r="I74" i="7"/>
  <c r="Q74" i="7"/>
  <c r="B66" i="7"/>
  <c r="J66" i="7"/>
  <c r="R66" i="7"/>
  <c r="C66" i="7"/>
  <c r="K66" i="7"/>
  <c r="S66" i="7"/>
  <c r="D66" i="7"/>
  <c r="L66" i="7"/>
  <c r="T66" i="7"/>
  <c r="E66" i="7"/>
  <c r="M66" i="7"/>
  <c r="U66" i="7"/>
  <c r="F66" i="7"/>
  <c r="N66" i="7"/>
  <c r="V66" i="7"/>
  <c r="G66" i="7"/>
  <c r="O66" i="7"/>
  <c r="W66" i="7"/>
  <c r="H66" i="7"/>
  <c r="I66" i="7"/>
  <c r="P66" i="7"/>
  <c r="Q66" i="7"/>
  <c r="X66" i="7"/>
  <c r="H58" i="7"/>
  <c r="P58" i="7"/>
  <c r="I58" i="7"/>
  <c r="Q58" i="7"/>
  <c r="D58" i="7"/>
  <c r="L58" i="7"/>
  <c r="T58" i="7"/>
  <c r="E58" i="7"/>
  <c r="M58" i="7"/>
  <c r="U58" i="7"/>
  <c r="C58" i="7"/>
  <c r="F58" i="7"/>
  <c r="V58" i="7"/>
  <c r="G58" i="7"/>
  <c r="J58" i="7"/>
  <c r="K58" i="7"/>
  <c r="N58" i="7"/>
  <c r="B58" i="7"/>
  <c r="O58" i="7"/>
  <c r="R58" i="7"/>
  <c r="S50" i="7"/>
  <c r="U50" i="7"/>
  <c r="H43" i="7"/>
  <c r="P43" i="7"/>
  <c r="I43" i="7"/>
  <c r="Q43" i="7"/>
  <c r="C43" i="7"/>
  <c r="K43" i="7"/>
  <c r="S43" i="7"/>
  <c r="D43" i="7"/>
  <c r="L43" i="7"/>
  <c r="T43" i="7"/>
  <c r="E43" i="7"/>
  <c r="M43" i="7"/>
  <c r="U43" i="7"/>
  <c r="N43" i="7"/>
  <c r="O43" i="7"/>
  <c r="R43" i="7"/>
  <c r="V43" i="7"/>
  <c r="B43" i="7"/>
  <c r="F43" i="7"/>
  <c r="G43" i="7"/>
  <c r="G35" i="7"/>
  <c r="F35" i="7"/>
  <c r="N35" i="7"/>
  <c r="V35" i="7"/>
  <c r="H27" i="7"/>
  <c r="V27" i="7"/>
  <c r="E19" i="7"/>
  <c r="D19" i="7"/>
  <c r="L19" i="7"/>
  <c r="T19" i="7"/>
  <c r="V11" i="7"/>
  <c r="Q3" i="7"/>
  <c r="P100" i="7"/>
  <c r="F100" i="7"/>
  <c r="O99" i="7"/>
  <c r="D99" i="7"/>
  <c r="M98" i="7"/>
  <c r="B98" i="7"/>
  <c r="P94" i="7"/>
  <c r="G93" i="7"/>
  <c r="U91" i="7"/>
  <c r="L90" i="7"/>
  <c r="Q87" i="7"/>
  <c r="H86" i="7"/>
  <c r="M83" i="7"/>
  <c r="D82" i="7"/>
  <c r="R80" i="7"/>
  <c r="I79" i="7"/>
  <c r="J43" i="7"/>
  <c r="I84" i="7"/>
  <c r="Q84" i="7"/>
  <c r="B84" i="7"/>
  <c r="J84" i="7"/>
  <c r="R84" i="7"/>
  <c r="C84" i="7"/>
  <c r="K84" i="7"/>
  <c r="S84" i="7"/>
  <c r="D84" i="7"/>
  <c r="L84" i="7"/>
  <c r="T84" i="7"/>
  <c r="E84" i="7"/>
  <c r="M84" i="7"/>
  <c r="U84" i="7"/>
  <c r="H84" i="7"/>
  <c r="P84" i="7"/>
  <c r="X84" i="7"/>
  <c r="D76" i="7"/>
  <c r="L76" i="7"/>
  <c r="T76" i="7"/>
  <c r="E76" i="7"/>
  <c r="M76" i="7"/>
  <c r="U76" i="7"/>
  <c r="G76" i="7"/>
  <c r="O76" i="7"/>
  <c r="W76" i="7"/>
  <c r="H76" i="7"/>
  <c r="P76" i="7"/>
  <c r="X76" i="7"/>
  <c r="I76" i="7"/>
  <c r="Q76" i="7"/>
  <c r="R76" i="7"/>
  <c r="S76" i="7"/>
  <c r="B76" i="7"/>
  <c r="V76" i="7"/>
  <c r="C76" i="7"/>
  <c r="F76" i="7"/>
  <c r="N76" i="7"/>
  <c r="C60" i="7"/>
  <c r="K60" i="7"/>
  <c r="F60" i="7"/>
  <c r="N60" i="7"/>
  <c r="V60" i="7"/>
  <c r="G60" i="7"/>
  <c r="O60" i="7"/>
  <c r="W60" i="7"/>
  <c r="L60" i="7"/>
  <c r="M60" i="7"/>
  <c r="B60" i="7"/>
  <c r="P60" i="7"/>
  <c r="D60" i="7"/>
  <c r="Q60" i="7"/>
  <c r="E60" i="7"/>
  <c r="R60" i="7"/>
  <c r="H60" i="7"/>
  <c r="T60" i="7"/>
  <c r="I60" i="7"/>
  <c r="J60" i="7"/>
  <c r="U60" i="7"/>
  <c r="X60" i="7"/>
  <c r="B45" i="7"/>
  <c r="J45" i="7"/>
  <c r="R45" i="7"/>
  <c r="C45" i="7"/>
  <c r="K45" i="7"/>
  <c r="S45" i="7"/>
  <c r="E45" i="7"/>
  <c r="M45" i="7"/>
  <c r="U45" i="7"/>
  <c r="F45" i="7"/>
  <c r="N45" i="7"/>
  <c r="V45" i="7"/>
  <c r="G45" i="7"/>
  <c r="O45" i="7"/>
  <c r="I45" i="7"/>
  <c r="L45" i="7"/>
  <c r="P45" i="7"/>
  <c r="Q45" i="7"/>
  <c r="T45" i="7"/>
  <c r="D45" i="7"/>
  <c r="H45" i="7"/>
  <c r="D29" i="7"/>
  <c r="I29" i="7"/>
  <c r="F97" i="7"/>
  <c r="N97" i="7"/>
  <c r="V97" i="7"/>
  <c r="G97" i="7"/>
  <c r="O97" i="7"/>
  <c r="W97" i="7"/>
  <c r="H97" i="7"/>
  <c r="P97" i="7"/>
  <c r="X97" i="7"/>
  <c r="I97" i="7"/>
  <c r="Q97" i="7"/>
  <c r="B97" i="7"/>
  <c r="J97" i="7"/>
  <c r="R97" i="7"/>
  <c r="F89" i="7"/>
  <c r="N89" i="7"/>
  <c r="V89" i="7"/>
  <c r="G89" i="7"/>
  <c r="O89" i="7"/>
  <c r="W89" i="7"/>
  <c r="H89" i="7"/>
  <c r="P89" i="7"/>
  <c r="X89" i="7"/>
  <c r="I89" i="7"/>
  <c r="Q89" i="7"/>
  <c r="B89" i="7"/>
  <c r="J89" i="7"/>
  <c r="R89" i="7"/>
  <c r="E89" i="7"/>
  <c r="M89" i="7"/>
  <c r="U89" i="7"/>
  <c r="F81" i="7"/>
  <c r="N81" i="7"/>
  <c r="V81" i="7"/>
  <c r="G81" i="7"/>
  <c r="O81" i="7"/>
  <c r="W81" i="7"/>
  <c r="H81" i="7"/>
  <c r="P81" i="7"/>
  <c r="X81" i="7"/>
  <c r="I81" i="7"/>
  <c r="Q81" i="7"/>
  <c r="B81" i="7"/>
  <c r="J81" i="7"/>
  <c r="R81" i="7"/>
  <c r="E81" i="7"/>
  <c r="M81" i="7"/>
  <c r="U81" i="7"/>
  <c r="I73" i="7"/>
  <c r="Q73" i="7"/>
  <c r="B73" i="7"/>
  <c r="J73" i="7"/>
  <c r="R73" i="7"/>
  <c r="D73" i="7"/>
  <c r="L73" i="7"/>
  <c r="T73" i="7"/>
  <c r="E73" i="7"/>
  <c r="M73" i="7"/>
  <c r="U73" i="7"/>
  <c r="F73" i="7"/>
  <c r="N73" i="7"/>
  <c r="V73" i="7"/>
  <c r="W73" i="7"/>
  <c r="C73" i="7"/>
  <c r="X73" i="7"/>
  <c r="G73" i="7"/>
  <c r="H73" i="7"/>
  <c r="K73" i="7"/>
  <c r="S73" i="7"/>
  <c r="I65" i="7"/>
  <c r="Q65" i="7"/>
  <c r="B65" i="7"/>
  <c r="J65" i="7"/>
  <c r="R65" i="7"/>
  <c r="C65" i="7"/>
  <c r="K65" i="7"/>
  <c r="S65" i="7"/>
  <c r="D65" i="7"/>
  <c r="L65" i="7"/>
  <c r="T65" i="7"/>
  <c r="E65" i="7"/>
  <c r="M65" i="7"/>
  <c r="U65" i="7"/>
  <c r="F65" i="7"/>
  <c r="N65" i="7"/>
  <c r="V65" i="7"/>
  <c r="G65" i="7"/>
  <c r="H65" i="7"/>
  <c r="O65" i="7"/>
  <c r="W65" i="7"/>
  <c r="X65" i="7"/>
  <c r="G57" i="7"/>
  <c r="O57" i="7"/>
  <c r="W57" i="7"/>
  <c r="H57" i="7"/>
  <c r="P57" i="7"/>
  <c r="X57" i="7"/>
  <c r="C57" i="7"/>
  <c r="K57" i="7"/>
  <c r="D57" i="7"/>
  <c r="L57" i="7"/>
  <c r="J57" i="7"/>
  <c r="M57" i="7"/>
  <c r="N57" i="7"/>
  <c r="Q57" i="7"/>
  <c r="B57" i="7"/>
  <c r="R57" i="7"/>
  <c r="E57" i="7"/>
  <c r="U57" i="7"/>
  <c r="V57" i="7"/>
  <c r="F57" i="7"/>
  <c r="I57" i="7"/>
  <c r="G42" i="7"/>
  <c r="O42" i="7"/>
  <c r="W42" i="7"/>
  <c r="H42" i="7"/>
  <c r="P42" i="7"/>
  <c r="X42" i="7"/>
  <c r="B42" i="7"/>
  <c r="J42" i="7"/>
  <c r="R42" i="7"/>
  <c r="C42" i="7"/>
  <c r="K42" i="7"/>
  <c r="S42" i="7"/>
  <c r="D42" i="7"/>
  <c r="L42" i="7"/>
  <c r="T42" i="7"/>
  <c r="N42" i="7"/>
  <c r="Q42" i="7"/>
  <c r="U42" i="7"/>
  <c r="V42" i="7"/>
  <c r="E42" i="7"/>
  <c r="F42" i="7"/>
  <c r="I42" i="7"/>
  <c r="M42" i="7"/>
  <c r="E34" i="7"/>
  <c r="L34" i="7"/>
  <c r="S34" i="7"/>
  <c r="C34" i="7"/>
  <c r="D34" i="7"/>
  <c r="K34" i="7"/>
  <c r="T34" i="7"/>
  <c r="F26" i="7"/>
  <c r="S26" i="7"/>
  <c r="U26" i="7"/>
  <c r="C26" i="7"/>
  <c r="E26" i="7"/>
  <c r="K26" i="7"/>
  <c r="M26" i="7"/>
  <c r="B18" i="7"/>
  <c r="H18" i="7"/>
  <c r="I18" i="7"/>
  <c r="Q18" i="7"/>
  <c r="P18" i="7"/>
  <c r="C10" i="7"/>
  <c r="J10" i="7"/>
  <c r="R10" i="7"/>
  <c r="B10" i="7"/>
  <c r="V3" i="7"/>
  <c r="O100" i="7"/>
  <c r="E100" i="7"/>
  <c r="N99" i="7"/>
  <c r="C99" i="7"/>
  <c r="L98" i="7"/>
  <c r="U97" i="7"/>
  <c r="C97" i="7"/>
  <c r="I94" i="7"/>
  <c r="W92" i="7"/>
  <c r="N91" i="7"/>
  <c r="E90" i="7"/>
  <c r="J87" i="7"/>
  <c r="X85" i="7"/>
  <c r="O84" i="7"/>
  <c r="F83" i="7"/>
  <c r="T81" i="7"/>
  <c r="B79" i="7"/>
  <c r="M75" i="7"/>
  <c r="M71" i="7"/>
  <c r="U62" i="7"/>
  <c r="D95" i="7"/>
  <c r="L95" i="7"/>
  <c r="T95" i="7"/>
  <c r="E95" i="7"/>
  <c r="M95" i="7"/>
  <c r="U95" i="7"/>
  <c r="F95" i="7"/>
  <c r="N95" i="7"/>
  <c r="V95" i="7"/>
  <c r="G95" i="7"/>
  <c r="O95" i="7"/>
  <c r="W95" i="7"/>
  <c r="H95" i="7"/>
  <c r="P95" i="7"/>
  <c r="X95" i="7"/>
  <c r="C95" i="7"/>
  <c r="K95" i="7"/>
  <c r="S95" i="7"/>
  <c r="D8" i="7"/>
  <c r="S8" i="7"/>
  <c r="K8" i="7"/>
  <c r="C8" i="7"/>
  <c r="E96" i="7"/>
  <c r="M96" i="7"/>
  <c r="U96" i="7"/>
  <c r="F96" i="7"/>
  <c r="N96" i="7"/>
  <c r="V96" i="7"/>
  <c r="G96" i="7"/>
  <c r="O96" i="7"/>
  <c r="W96" i="7"/>
  <c r="H96" i="7"/>
  <c r="P96" i="7"/>
  <c r="X96" i="7"/>
  <c r="I96" i="7"/>
  <c r="Q96" i="7"/>
  <c r="D96" i="7"/>
  <c r="L96" i="7"/>
  <c r="E88" i="7"/>
  <c r="M88" i="7"/>
  <c r="U88" i="7"/>
  <c r="F88" i="7"/>
  <c r="N88" i="7"/>
  <c r="V88" i="7"/>
  <c r="G88" i="7"/>
  <c r="O88" i="7"/>
  <c r="W88" i="7"/>
  <c r="H88" i="7"/>
  <c r="P88" i="7"/>
  <c r="X88" i="7"/>
  <c r="I88" i="7"/>
  <c r="Q88" i="7"/>
  <c r="D88" i="7"/>
  <c r="L88" i="7"/>
  <c r="T88" i="7"/>
  <c r="E80" i="7"/>
  <c r="M80" i="7"/>
  <c r="U80" i="7"/>
  <c r="F80" i="7"/>
  <c r="N80" i="7"/>
  <c r="V80" i="7"/>
  <c r="G80" i="7"/>
  <c r="O80" i="7"/>
  <c r="W80" i="7"/>
  <c r="H80" i="7"/>
  <c r="P80" i="7"/>
  <c r="X80" i="7"/>
  <c r="I80" i="7"/>
  <c r="Q80" i="7"/>
  <c r="D80" i="7"/>
  <c r="L80" i="7"/>
  <c r="T80" i="7"/>
  <c r="H72" i="7"/>
  <c r="P72" i="7"/>
  <c r="X72" i="7"/>
  <c r="I72" i="7"/>
  <c r="Q72" i="7"/>
  <c r="B72" i="7"/>
  <c r="J72" i="7"/>
  <c r="C72" i="7"/>
  <c r="K72" i="7"/>
  <c r="S72" i="7"/>
  <c r="D72" i="7"/>
  <c r="L72" i="7"/>
  <c r="T72" i="7"/>
  <c r="E72" i="7"/>
  <c r="M72" i="7"/>
  <c r="U72" i="7"/>
  <c r="W72" i="7"/>
  <c r="F72" i="7"/>
  <c r="G72" i="7"/>
  <c r="N72" i="7"/>
  <c r="V72" i="7"/>
  <c r="H64" i="7"/>
  <c r="P64" i="7"/>
  <c r="X64" i="7"/>
  <c r="I64" i="7"/>
  <c r="Q64" i="7"/>
  <c r="B64" i="7"/>
  <c r="J64" i="7"/>
  <c r="R64" i="7"/>
  <c r="C64" i="7"/>
  <c r="K64" i="7"/>
  <c r="S64" i="7"/>
  <c r="D64" i="7"/>
  <c r="L64" i="7"/>
  <c r="T64" i="7"/>
  <c r="E64" i="7"/>
  <c r="M64" i="7"/>
  <c r="U64" i="7"/>
  <c r="V64" i="7"/>
  <c r="W64" i="7"/>
  <c r="F64" i="7"/>
  <c r="N64" i="7"/>
  <c r="O64" i="7"/>
  <c r="F49" i="7"/>
  <c r="N49" i="7"/>
  <c r="V49" i="7"/>
  <c r="G49" i="7"/>
  <c r="O49" i="7"/>
  <c r="I49" i="7"/>
  <c r="Q49" i="7"/>
  <c r="B49" i="7"/>
  <c r="J49" i="7"/>
  <c r="R49" i="7"/>
  <c r="C49" i="7"/>
  <c r="K49" i="7"/>
  <c r="S49" i="7"/>
  <c r="D49" i="7"/>
  <c r="E49" i="7"/>
  <c r="H49" i="7"/>
  <c r="L49" i="7"/>
  <c r="M49" i="7"/>
  <c r="P49" i="7"/>
  <c r="T49" i="7"/>
  <c r="U49" i="7"/>
  <c r="F41" i="7"/>
  <c r="N41" i="7"/>
  <c r="V41" i="7"/>
  <c r="G41" i="7"/>
  <c r="O41" i="7"/>
  <c r="W41" i="7"/>
  <c r="I41" i="7"/>
  <c r="Q41" i="7"/>
  <c r="B41" i="7"/>
  <c r="J41" i="7"/>
  <c r="R41" i="7"/>
  <c r="C41" i="7"/>
  <c r="K41" i="7"/>
  <c r="S41" i="7"/>
  <c r="P41" i="7"/>
  <c r="T41" i="7"/>
  <c r="U41" i="7"/>
  <c r="D41" i="7"/>
  <c r="X41" i="7"/>
  <c r="E41" i="7"/>
  <c r="H41" i="7"/>
  <c r="L41" i="7"/>
  <c r="M41" i="7"/>
  <c r="I25" i="7"/>
  <c r="H25" i="7"/>
  <c r="P25" i="7"/>
  <c r="E17" i="7"/>
  <c r="I9" i="7"/>
  <c r="G9" i="7"/>
  <c r="O9" i="7"/>
  <c r="P9" i="7"/>
  <c r="H9" i="7"/>
  <c r="X100" i="7"/>
  <c r="N100" i="7"/>
  <c r="D100" i="7"/>
  <c r="M99" i="7"/>
  <c r="V98" i="7"/>
  <c r="K98" i="7"/>
  <c r="T97" i="7"/>
  <c r="T96" i="7"/>
  <c r="Q95" i="7"/>
  <c r="H94" i="7"/>
  <c r="V92" i="7"/>
  <c r="M91" i="7"/>
  <c r="D90" i="7"/>
  <c r="R88" i="7"/>
  <c r="I87" i="7"/>
  <c r="W85" i="7"/>
  <c r="N84" i="7"/>
  <c r="E83" i="7"/>
  <c r="S81" i="7"/>
  <c r="J80" i="7"/>
  <c r="X78" i="7"/>
  <c r="J75" i="7"/>
  <c r="F71" i="7"/>
  <c r="L61" i="7"/>
  <c r="K24" i="7"/>
  <c r="V37" i="7"/>
  <c r="N37" i="7"/>
  <c r="F37" i="7"/>
  <c r="U37" i="7"/>
  <c r="M37" i="7"/>
  <c r="E37" i="7"/>
  <c r="T37" i="7"/>
  <c r="L37" i="7"/>
  <c r="D37" i="7"/>
  <c r="S37" i="7"/>
  <c r="K37" i="7"/>
  <c r="C37" i="7"/>
  <c r="R37" i="7"/>
  <c r="J37" i="7"/>
  <c r="B37" i="7"/>
  <c r="Q37" i="7"/>
  <c r="R36" i="7"/>
  <c r="J36" i="7"/>
  <c r="B36" i="7"/>
  <c r="Q36" i="7"/>
  <c r="I36" i="7"/>
  <c r="P36" i="7"/>
  <c r="H36" i="7"/>
  <c r="O36" i="7"/>
  <c r="G36" i="7"/>
  <c r="V36" i="7"/>
  <c r="N36" i="7"/>
  <c r="F36" i="7"/>
  <c r="U36" i="7"/>
  <c r="M36" i="7"/>
  <c r="E36" i="7"/>
  <c r="T36" i="7"/>
  <c r="L36" i="7"/>
  <c r="U35" i="7"/>
  <c r="M35" i="7"/>
  <c r="E35" i="7"/>
  <c r="T35" i="7"/>
  <c r="L35" i="7"/>
  <c r="D35" i="7"/>
  <c r="S35" i="7"/>
  <c r="K35" i="7"/>
  <c r="C35" i="7"/>
  <c r="R35" i="7"/>
  <c r="J35" i="7"/>
  <c r="B35" i="7"/>
  <c r="Q35" i="7"/>
  <c r="I35" i="7"/>
  <c r="P35" i="7"/>
  <c r="H35" i="7"/>
  <c r="R34" i="7"/>
  <c r="J34" i="7"/>
  <c r="B34" i="7"/>
  <c r="Q34" i="7"/>
  <c r="I34" i="7"/>
  <c r="P34" i="7"/>
  <c r="H34" i="7"/>
  <c r="O34" i="7"/>
  <c r="G34" i="7"/>
  <c r="V34" i="7"/>
  <c r="N34" i="7"/>
  <c r="F34" i="7"/>
  <c r="U34" i="7"/>
  <c r="M34" i="7"/>
  <c r="T33" i="7"/>
  <c r="L33" i="7"/>
  <c r="D33" i="7"/>
  <c r="S33" i="7"/>
  <c r="C33" i="7"/>
  <c r="K33" i="7"/>
  <c r="R33" i="7"/>
  <c r="J33" i="7"/>
  <c r="B33" i="7"/>
  <c r="Q33" i="7"/>
  <c r="I33" i="7"/>
  <c r="X33" i="7"/>
  <c r="P33" i="7"/>
  <c r="H33" i="7"/>
  <c r="W33" i="7"/>
  <c r="O33" i="7"/>
  <c r="G33" i="7"/>
  <c r="V33" i="7"/>
  <c r="N33" i="7"/>
  <c r="F33" i="7"/>
  <c r="U33" i="7"/>
  <c r="M33" i="7"/>
  <c r="V32" i="7"/>
  <c r="N32" i="7"/>
  <c r="F32" i="7"/>
  <c r="U32" i="7"/>
  <c r="M32" i="7"/>
  <c r="E32" i="7"/>
  <c r="T32" i="7"/>
  <c r="L32" i="7"/>
  <c r="D32" i="7"/>
  <c r="S32" i="7"/>
  <c r="K32" i="7"/>
  <c r="C32" i="7"/>
  <c r="R32" i="7"/>
  <c r="J32" i="7"/>
  <c r="B32" i="7"/>
  <c r="Q32" i="7"/>
  <c r="I32" i="7"/>
  <c r="P32" i="7"/>
  <c r="T31" i="7"/>
  <c r="L31" i="7"/>
  <c r="D31" i="7"/>
  <c r="R31" i="7"/>
  <c r="J31" i="7"/>
  <c r="B31" i="7"/>
  <c r="Q31" i="7"/>
  <c r="I31" i="7"/>
  <c r="P31" i="7"/>
  <c r="H31" i="7"/>
  <c r="O31" i="7"/>
  <c r="G31" i="7"/>
  <c r="V31" i="7"/>
  <c r="N31" i="7"/>
  <c r="P30" i="7"/>
  <c r="H30" i="7"/>
  <c r="O30" i="7"/>
  <c r="G30" i="7"/>
  <c r="V30" i="7"/>
  <c r="N30" i="7"/>
  <c r="F30" i="7"/>
  <c r="U30" i="7"/>
  <c r="M30" i="7"/>
  <c r="E30" i="7"/>
  <c r="T30" i="7"/>
  <c r="L30" i="7"/>
  <c r="D30" i="7"/>
  <c r="S30" i="7"/>
  <c r="K30" i="7"/>
  <c r="C29" i="7"/>
  <c r="S29" i="7"/>
  <c r="Q29" i="7"/>
  <c r="K29" i="7"/>
  <c r="R29" i="7"/>
  <c r="J29" i="7"/>
  <c r="B29" i="7"/>
  <c r="P29" i="7"/>
  <c r="H29" i="7"/>
  <c r="O29" i="7"/>
  <c r="G29" i="7"/>
  <c r="V29" i="7"/>
  <c r="N29" i="7"/>
  <c r="F29" i="7"/>
  <c r="U29" i="7"/>
  <c r="M29" i="7"/>
  <c r="E29" i="7"/>
  <c r="T29" i="7"/>
  <c r="L29" i="7"/>
  <c r="U28" i="7"/>
  <c r="M28" i="7"/>
  <c r="E28" i="7"/>
  <c r="T28" i="7"/>
  <c r="L28" i="7"/>
  <c r="D28" i="7"/>
  <c r="S28" i="7"/>
  <c r="K28" i="7"/>
  <c r="C28" i="7"/>
  <c r="R28" i="7"/>
  <c r="J28" i="7"/>
  <c r="B28" i="7"/>
  <c r="Q28" i="7"/>
  <c r="I28" i="7"/>
  <c r="P28" i="7"/>
  <c r="H28" i="7"/>
  <c r="O28" i="7"/>
  <c r="W27" i="7"/>
  <c r="O27" i="7"/>
  <c r="N27" i="7"/>
  <c r="G27" i="7"/>
  <c r="F27" i="7"/>
  <c r="U27" i="7"/>
  <c r="M27" i="7"/>
  <c r="E27" i="7"/>
  <c r="T27" i="7"/>
  <c r="L27" i="7"/>
  <c r="D27" i="7"/>
  <c r="S27" i="7"/>
  <c r="K27" i="7"/>
  <c r="C27" i="7"/>
  <c r="R27" i="7"/>
  <c r="J27" i="7"/>
  <c r="B27" i="7"/>
  <c r="Q27" i="7"/>
  <c r="I27" i="7"/>
  <c r="P27" i="7"/>
  <c r="T26" i="7"/>
  <c r="L26" i="7"/>
  <c r="D26" i="7"/>
  <c r="R26" i="7"/>
  <c r="J26" i="7"/>
  <c r="B26" i="7"/>
  <c r="Q26" i="7"/>
  <c r="I26" i="7"/>
  <c r="X26" i="7"/>
  <c r="P26" i="7"/>
  <c r="H26" i="7"/>
  <c r="W26" i="7"/>
  <c r="O26" i="7"/>
  <c r="G26" i="7"/>
  <c r="V26" i="7"/>
  <c r="N26" i="7"/>
  <c r="O25" i="7"/>
  <c r="G25" i="7"/>
  <c r="V25" i="7"/>
  <c r="N25" i="7"/>
  <c r="F25" i="7"/>
  <c r="U25" i="7"/>
  <c r="M25" i="7"/>
  <c r="E25" i="7"/>
  <c r="T25" i="7"/>
  <c r="L25" i="7"/>
  <c r="D25" i="7"/>
  <c r="S25" i="7"/>
  <c r="K25" i="7"/>
  <c r="C25" i="7"/>
  <c r="R25" i="7"/>
  <c r="J25" i="7"/>
  <c r="B25" i="7"/>
  <c r="Q25" i="7"/>
  <c r="R24" i="7"/>
  <c r="J24" i="7"/>
  <c r="B24" i="7"/>
  <c r="Q24" i="7"/>
  <c r="I24" i="7"/>
  <c r="P24" i="7"/>
  <c r="H24" i="7"/>
  <c r="W24" i="7"/>
  <c r="O24" i="7"/>
  <c r="G24" i="7"/>
  <c r="V24" i="7"/>
  <c r="N24" i="7"/>
  <c r="F24" i="7"/>
  <c r="U24" i="7"/>
  <c r="M24" i="7"/>
  <c r="E24" i="7"/>
  <c r="T24" i="7"/>
  <c r="L24" i="7"/>
  <c r="U23" i="7"/>
  <c r="M23" i="7"/>
  <c r="E23" i="7"/>
  <c r="T23" i="7"/>
  <c r="L23" i="7"/>
  <c r="D23" i="7"/>
  <c r="K23" i="7"/>
  <c r="C23" i="7"/>
  <c r="J23" i="7"/>
  <c r="B23" i="7"/>
  <c r="Q23" i="7"/>
  <c r="I23" i="7"/>
  <c r="X23" i="7"/>
  <c r="P23" i="7"/>
  <c r="H23" i="7"/>
  <c r="W23" i="7"/>
  <c r="O23" i="7"/>
  <c r="J22" i="7"/>
  <c r="B22" i="7"/>
  <c r="Q22" i="7"/>
  <c r="I22" i="7"/>
  <c r="P22" i="7"/>
  <c r="H22" i="7"/>
  <c r="O22" i="7"/>
  <c r="G22" i="7"/>
  <c r="N22" i="7"/>
  <c r="F22" i="7"/>
  <c r="U22" i="7"/>
  <c r="M22" i="7"/>
  <c r="K21" i="7"/>
  <c r="T21" i="7"/>
  <c r="J21" i="7"/>
  <c r="B21" i="7"/>
  <c r="Q21" i="7"/>
  <c r="I21" i="7"/>
  <c r="P21" i="7"/>
  <c r="H21" i="7"/>
  <c r="O21" i="7"/>
  <c r="G21" i="7"/>
  <c r="N21" i="7"/>
  <c r="F21" i="7"/>
  <c r="L21" i="7"/>
  <c r="U21" i="7"/>
  <c r="M21" i="7"/>
  <c r="O20" i="7"/>
  <c r="G20" i="7"/>
  <c r="V20" i="7"/>
  <c r="N20" i="7"/>
  <c r="F20" i="7"/>
  <c r="U20" i="7"/>
  <c r="M20" i="7"/>
  <c r="E20" i="7"/>
  <c r="T20" i="7"/>
  <c r="L20" i="7"/>
  <c r="D20" i="7"/>
  <c r="K20" i="7"/>
  <c r="C20" i="7"/>
  <c r="J20" i="7"/>
  <c r="K19" i="7"/>
  <c r="C19" i="7"/>
  <c r="J19" i="7"/>
  <c r="B19" i="7"/>
  <c r="Q19" i="7"/>
  <c r="I19" i="7"/>
  <c r="X19" i="7"/>
  <c r="P19" i="7"/>
  <c r="H19" i="7"/>
  <c r="W19" i="7"/>
  <c r="O19" i="7"/>
  <c r="G19" i="7"/>
  <c r="V19" i="7"/>
  <c r="N19" i="7"/>
  <c r="F19" i="7"/>
  <c r="U19" i="7"/>
  <c r="M19" i="7"/>
  <c r="O18" i="7"/>
  <c r="G18" i="7"/>
  <c r="V18" i="7"/>
  <c r="N18" i="7"/>
  <c r="F18" i="7"/>
  <c r="U18" i="7"/>
  <c r="M18" i="7"/>
  <c r="E18" i="7"/>
  <c r="T18" i="7"/>
  <c r="L18" i="7"/>
  <c r="D18" i="7"/>
  <c r="K18" i="7"/>
  <c r="C18" i="7"/>
  <c r="J18" i="7"/>
  <c r="L17" i="7"/>
  <c r="D17" i="7"/>
  <c r="Q17" i="7"/>
  <c r="P17" i="7"/>
  <c r="O17" i="7"/>
  <c r="N17" i="7"/>
  <c r="M17" i="7"/>
  <c r="V16" i="7"/>
  <c r="N16" i="7"/>
  <c r="F16" i="7"/>
  <c r="U16" i="7"/>
  <c r="M16" i="7"/>
  <c r="E16" i="7"/>
  <c r="T16" i="7"/>
  <c r="L16" i="7"/>
  <c r="D16" i="7"/>
  <c r="C16" i="7"/>
  <c r="R16" i="7"/>
  <c r="J16" i="7"/>
  <c r="B16" i="7"/>
  <c r="Q16" i="7"/>
  <c r="I16" i="7"/>
  <c r="X16" i="7"/>
  <c r="P16" i="7"/>
  <c r="P15" i="7"/>
  <c r="H15" i="7"/>
  <c r="O15" i="7"/>
  <c r="G15" i="7"/>
  <c r="V15" i="7"/>
  <c r="N15" i="7"/>
  <c r="F15" i="7"/>
  <c r="U15" i="7"/>
  <c r="M15" i="7"/>
  <c r="E15" i="7"/>
  <c r="T15" i="7"/>
  <c r="L15" i="7"/>
  <c r="D15" i="7"/>
  <c r="S15" i="7"/>
  <c r="K15" i="7"/>
  <c r="C15" i="7"/>
  <c r="R15" i="7"/>
  <c r="J15" i="7"/>
  <c r="S14" i="7"/>
  <c r="K14" i="7"/>
  <c r="C14" i="7"/>
  <c r="R14" i="7"/>
  <c r="J14" i="7"/>
  <c r="B14" i="7"/>
  <c r="Q14" i="7"/>
  <c r="I14" i="7"/>
  <c r="P14" i="7"/>
  <c r="H14" i="7"/>
  <c r="O14" i="7"/>
  <c r="G14" i="7"/>
  <c r="V14" i="7"/>
  <c r="N14" i="7"/>
  <c r="F14" i="7"/>
  <c r="U14" i="7"/>
  <c r="M14" i="7"/>
  <c r="V13" i="7"/>
  <c r="N13" i="7"/>
  <c r="F13" i="7"/>
  <c r="U13" i="7"/>
  <c r="M13" i="7"/>
  <c r="E13" i="7"/>
  <c r="T13" i="7"/>
  <c r="L13" i="7"/>
  <c r="D13" i="7"/>
  <c r="K13" i="7"/>
  <c r="C13" i="7"/>
  <c r="R13" i="7"/>
  <c r="J13" i="7"/>
  <c r="B13" i="7"/>
  <c r="Q13" i="7"/>
  <c r="I13" i="7"/>
  <c r="P13" i="7"/>
  <c r="P12" i="7"/>
  <c r="H12" i="7"/>
  <c r="O12" i="7"/>
  <c r="G12" i="7"/>
  <c r="V12" i="7"/>
  <c r="N12" i="7"/>
  <c r="F12" i="7"/>
  <c r="U12" i="7"/>
  <c r="M12" i="7"/>
  <c r="E12" i="7"/>
  <c r="T12" i="7"/>
  <c r="L12" i="7"/>
  <c r="D12" i="7"/>
  <c r="S12" i="7"/>
  <c r="K12" i="7"/>
  <c r="C12" i="7"/>
  <c r="R12" i="7"/>
  <c r="J12" i="7"/>
  <c r="U11" i="7"/>
  <c r="E11" i="7"/>
  <c r="D11" i="7"/>
  <c r="C11" i="7"/>
  <c r="B11" i="7"/>
  <c r="Q10" i="7"/>
  <c r="I10" i="7"/>
  <c r="P10" i="7"/>
  <c r="H10" i="7"/>
  <c r="O10" i="7"/>
  <c r="G10" i="7"/>
  <c r="V10" i="7"/>
  <c r="N10" i="7"/>
  <c r="F10" i="7"/>
  <c r="U10" i="7"/>
  <c r="M10" i="7"/>
  <c r="E10" i="7"/>
  <c r="L10" i="7"/>
  <c r="D10" i="7"/>
  <c r="S10" i="7"/>
  <c r="K10" i="7"/>
  <c r="V9" i="7"/>
  <c r="N9" i="7"/>
  <c r="F9" i="7"/>
  <c r="U9" i="7"/>
  <c r="M9" i="7"/>
  <c r="E9" i="7"/>
  <c r="T9" i="7"/>
  <c r="L9" i="7"/>
  <c r="D9" i="7"/>
  <c r="S9" i="7"/>
  <c r="K9" i="7"/>
  <c r="C9" i="7"/>
  <c r="R9" i="7"/>
  <c r="J9" i="7"/>
  <c r="B9" i="7"/>
  <c r="Q9" i="7"/>
  <c r="J8" i="7"/>
  <c r="B8" i="7"/>
  <c r="Q8" i="7"/>
  <c r="I8" i="7"/>
  <c r="P8" i="7"/>
  <c r="H8" i="7"/>
  <c r="O8" i="7"/>
  <c r="G8" i="7"/>
  <c r="V8" i="7"/>
  <c r="N8" i="7"/>
  <c r="F8" i="7"/>
  <c r="U8" i="7"/>
  <c r="M8" i="7"/>
  <c r="E8" i="7"/>
  <c r="T8" i="7"/>
  <c r="L8" i="7"/>
  <c r="U7" i="7"/>
  <c r="M7" i="7"/>
  <c r="E7" i="7"/>
  <c r="T7" i="7"/>
  <c r="L7" i="7"/>
  <c r="D7" i="7"/>
  <c r="S7" i="7"/>
  <c r="K7" i="7"/>
  <c r="C7" i="7"/>
  <c r="R7" i="7"/>
  <c r="J7" i="7"/>
  <c r="B7" i="7"/>
  <c r="Q7" i="7"/>
  <c r="I7" i="7"/>
  <c r="P7" i="7"/>
  <c r="H7" i="7"/>
  <c r="O7" i="7"/>
  <c r="S6" i="7"/>
  <c r="K6" i="7"/>
  <c r="C6" i="7"/>
  <c r="Q6" i="7"/>
  <c r="I6" i="7"/>
  <c r="P6" i="7"/>
  <c r="H6" i="7"/>
  <c r="O6" i="7"/>
  <c r="G6" i="7"/>
  <c r="V6" i="7"/>
  <c r="N6" i="7"/>
  <c r="F6" i="7"/>
  <c r="U6" i="7"/>
  <c r="M6" i="7"/>
  <c r="D5" i="7"/>
  <c r="S5" i="7"/>
  <c r="K5" i="7"/>
  <c r="C5" i="7"/>
  <c r="L5" i="7"/>
  <c r="R5" i="7"/>
  <c r="J5" i="7"/>
  <c r="B5" i="7"/>
  <c r="T5" i="7"/>
  <c r="Q5" i="7"/>
  <c r="I5" i="7"/>
  <c r="P5" i="7"/>
  <c r="H5" i="7"/>
  <c r="O5" i="7"/>
  <c r="G5" i="7"/>
  <c r="V5" i="7"/>
  <c r="N5" i="7"/>
  <c r="F5" i="7"/>
  <c r="U5" i="7"/>
  <c r="M5" i="7"/>
  <c r="V4" i="7"/>
  <c r="N4" i="7"/>
  <c r="F4" i="7"/>
  <c r="U4" i="7"/>
  <c r="M4" i="7"/>
  <c r="E4" i="7"/>
  <c r="T4" i="7"/>
  <c r="L4" i="7"/>
  <c r="D4" i="7"/>
  <c r="S4" i="7"/>
  <c r="K4" i="7"/>
  <c r="C4" i="7"/>
  <c r="R4" i="7"/>
  <c r="J4" i="7"/>
  <c r="B4" i="7"/>
  <c r="Q4" i="7"/>
  <c r="I4" i="7"/>
  <c r="P4" i="7"/>
  <c r="G3" i="7"/>
  <c r="O3" i="7"/>
  <c r="H3" i="7"/>
  <c r="P3" i="7"/>
  <c r="J3" i="7"/>
  <c r="R3" i="7"/>
  <c r="C3" i="7"/>
  <c r="K3" i="7"/>
  <c r="S3" i="7"/>
  <c r="D3" i="7"/>
  <c r="L3" i="7"/>
  <c r="T3" i="7"/>
  <c r="M3" i="7"/>
  <c r="BH86" i="2"/>
  <c r="D22" i="7" l="1"/>
  <c r="W29" i="7"/>
  <c r="C21" i="7"/>
  <c r="X9" i="7"/>
  <c r="W58" i="7"/>
  <c r="X58" i="7"/>
  <c r="W25" i="7"/>
  <c r="W9" i="7"/>
  <c r="X30" i="7"/>
  <c r="W11" i="7"/>
  <c r="W21" i="7"/>
  <c r="W22" i="7"/>
  <c r="X46" i="7"/>
  <c r="X21" i="7"/>
  <c r="X22" i="7"/>
  <c r="W30" i="7"/>
  <c r="W46" i="7"/>
  <c r="D21" i="7"/>
  <c r="K68" i="7"/>
  <c r="E82" i="7"/>
  <c r="M90" i="7"/>
  <c r="S97" i="7"/>
  <c r="R21" i="7"/>
  <c r="S21" i="7"/>
  <c r="C89" i="7"/>
  <c r="H59" i="7"/>
  <c r="T57" i="7"/>
  <c r="L99" i="7"/>
  <c r="W100" i="7"/>
  <c r="D97" i="7"/>
  <c r="B67" i="7"/>
  <c r="S61" i="7"/>
  <c r="U83" i="7"/>
  <c r="S54" i="7"/>
  <c r="S60" i="7"/>
  <c r="R22" i="7"/>
  <c r="S59" i="7"/>
  <c r="S22" i="7"/>
  <c r="S57" i="7"/>
  <c r="C81" i="7"/>
  <c r="J76" i="7"/>
  <c r="F92" i="7"/>
  <c r="K100" i="7"/>
  <c r="K80" i="7"/>
  <c r="W93" i="7"/>
  <c r="O85" i="7"/>
  <c r="T69" i="7"/>
  <c r="V84" i="7"/>
  <c r="D70" i="7"/>
  <c r="H78" i="7"/>
  <c r="B96" i="7"/>
  <c r="R87" i="7"/>
  <c r="E33" i="7"/>
  <c r="R95" i="7"/>
  <c r="G64" i="7"/>
  <c r="O72" i="7"/>
  <c r="S88" i="7"/>
  <c r="BN37" i="2"/>
  <c r="BN4" i="2"/>
  <c r="BN5" i="2"/>
  <c r="BN6" i="2"/>
  <c r="BN7" i="2"/>
  <c r="BN8" i="2"/>
  <c r="BN9" i="2"/>
  <c r="BN10" i="2"/>
  <c r="BN11" i="2"/>
  <c r="BN12" i="2"/>
  <c r="BN13" i="2"/>
  <c r="BN14" i="2"/>
  <c r="BN15" i="2"/>
  <c r="BN16" i="2"/>
  <c r="BN17" i="2"/>
  <c r="BN18" i="2"/>
  <c r="BN19" i="2"/>
  <c r="BN20" i="2"/>
  <c r="BN21" i="2"/>
  <c r="BN22" i="2"/>
  <c r="BN23" i="2"/>
  <c r="BN24" i="2"/>
  <c r="BN25" i="2"/>
  <c r="BN26" i="2"/>
  <c r="BN27" i="2"/>
  <c r="BN28" i="2"/>
  <c r="BN29" i="2"/>
  <c r="BN30" i="2"/>
  <c r="BN31" i="2"/>
  <c r="BN32" i="2"/>
  <c r="BN33" i="2"/>
  <c r="BN34" i="2"/>
  <c r="BN35" i="2"/>
  <c r="BN36" i="2"/>
  <c r="BN38" i="2"/>
  <c r="BN39" i="2"/>
  <c r="BN40" i="2"/>
  <c r="BN41" i="2"/>
  <c r="BN42" i="2"/>
  <c r="BN43" i="2"/>
  <c r="BN44" i="2"/>
  <c r="BN45" i="2"/>
  <c r="BN46" i="2"/>
  <c r="BN47" i="2"/>
  <c r="BN48" i="2"/>
  <c r="BN49" i="2"/>
  <c r="BN51" i="2"/>
  <c r="BN52" i="2"/>
  <c r="BN53" i="2"/>
  <c r="BN54" i="2"/>
  <c r="BN55" i="2"/>
  <c r="BN56" i="2"/>
  <c r="BN57" i="2"/>
  <c r="BN58" i="2"/>
  <c r="BN59" i="2"/>
  <c r="BN60" i="2"/>
  <c r="BN61" i="2"/>
  <c r="BN62" i="2"/>
  <c r="BN63" i="2"/>
  <c r="BN64" i="2"/>
  <c r="BN65" i="2"/>
  <c r="BN66" i="2"/>
  <c r="BN67" i="2"/>
  <c r="BN68" i="2"/>
  <c r="BN69" i="2"/>
  <c r="BN70" i="2"/>
  <c r="BN71" i="2"/>
  <c r="BN72" i="2"/>
  <c r="BN73" i="2"/>
  <c r="BN3" i="2"/>
  <c r="AP36" i="2" l="1"/>
  <c r="V14" i="2"/>
  <c r="BA4" i="2" l="1"/>
  <c r="BA5" i="2"/>
  <c r="BA6" i="2"/>
  <c r="BA7" i="2"/>
  <c r="BA8" i="2"/>
  <c r="BA9" i="2"/>
  <c r="BA10" i="2"/>
  <c r="BA11" i="2"/>
  <c r="BA12" i="2"/>
  <c r="BA14" i="2"/>
  <c r="BA15" i="2"/>
  <c r="BA17" i="2"/>
  <c r="BA18" i="2"/>
  <c r="BA19" i="2"/>
  <c r="BA20" i="2"/>
  <c r="BA21" i="2"/>
  <c r="BA22" i="2"/>
  <c r="BA23" i="2"/>
  <c r="BA24" i="2"/>
  <c r="BA25" i="2"/>
  <c r="BA28" i="2"/>
  <c r="BA29" i="2"/>
  <c r="BA30" i="2"/>
  <c r="BA31" i="2"/>
  <c r="BA32" i="2"/>
  <c r="BA33" i="2"/>
  <c r="BA34" i="2"/>
  <c r="BA38" i="2"/>
  <c r="BA39" i="2"/>
  <c r="BA40" i="2"/>
  <c r="BA41" i="2"/>
  <c r="BA42" i="2"/>
  <c r="BA43" i="2"/>
  <c r="BA44" i="2"/>
  <c r="BA45" i="2"/>
  <c r="BA46" i="2"/>
  <c r="BA47" i="2"/>
  <c r="BA48" i="2"/>
  <c r="BA49" i="2"/>
  <c r="BA50" i="2"/>
  <c r="BA51" i="2"/>
  <c r="BA52" i="2"/>
  <c r="BA53" i="2"/>
  <c r="BA55" i="2"/>
  <c r="BA56" i="2"/>
  <c r="BA57" i="2"/>
  <c r="BA58" i="2"/>
  <c r="BA59" i="2"/>
  <c r="BA62" i="2"/>
  <c r="BA63" i="2"/>
  <c r="BA64" i="2"/>
  <c r="BA65" i="2"/>
  <c r="BA66" i="2"/>
  <c r="BA67" i="2"/>
  <c r="BA68" i="2"/>
  <c r="BA69" i="2"/>
  <c r="BA70" i="2"/>
  <c r="BA71" i="2"/>
  <c r="BA74" i="2"/>
  <c r="BA75" i="2"/>
  <c r="BA76" i="2"/>
  <c r="BA77" i="2"/>
  <c r="BA78" i="2"/>
  <c r="AX4" i="2"/>
  <c r="AX5" i="2"/>
  <c r="AX6" i="2"/>
  <c r="AX7" i="2"/>
  <c r="AX8" i="2"/>
  <c r="AX9" i="2"/>
  <c r="AX10" i="2"/>
  <c r="AX11" i="2"/>
  <c r="AX12" i="2"/>
  <c r="AX13" i="2"/>
  <c r="AX14" i="2"/>
  <c r="AX15" i="2"/>
  <c r="AX16" i="2"/>
  <c r="AX17" i="2"/>
  <c r="AX18" i="2"/>
  <c r="AX19" i="2"/>
  <c r="AX20" i="2"/>
  <c r="AX21" i="2"/>
  <c r="AX22" i="2"/>
  <c r="AX23" i="2"/>
  <c r="AX24" i="2"/>
  <c r="AX25" i="2"/>
  <c r="AX26" i="2"/>
  <c r="AX27" i="2"/>
  <c r="AX28" i="2"/>
  <c r="AX29" i="2"/>
  <c r="AX30" i="2"/>
  <c r="AX31" i="2"/>
  <c r="AX32" i="2"/>
  <c r="AX33" i="2"/>
  <c r="AX34" i="2"/>
  <c r="AX35" i="2"/>
  <c r="AX36" i="2"/>
  <c r="AX37" i="2"/>
  <c r="AX38" i="2"/>
  <c r="AX39" i="2"/>
  <c r="AX40" i="2"/>
  <c r="AX41" i="2"/>
  <c r="AX42" i="2"/>
  <c r="AX43" i="2"/>
  <c r="AX44" i="2"/>
  <c r="AX45" i="2"/>
  <c r="AX46" i="2"/>
  <c r="AX47" i="2"/>
  <c r="AX48" i="2"/>
  <c r="AX49" i="2"/>
  <c r="AX50" i="2"/>
  <c r="AX51" i="2"/>
  <c r="AX52" i="2"/>
  <c r="AX53" i="2"/>
  <c r="AX54" i="2"/>
  <c r="AX55" i="2"/>
  <c r="AX56" i="2"/>
  <c r="AX57" i="2"/>
  <c r="AX58" i="2"/>
  <c r="AX59" i="2"/>
  <c r="AX60" i="2"/>
  <c r="AX61" i="2"/>
  <c r="AX62" i="2"/>
  <c r="AX63" i="2"/>
  <c r="AX64" i="2"/>
  <c r="AX65" i="2"/>
  <c r="AX66" i="2"/>
  <c r="AX67" i="2"/>
  <c r="AX68" i="2"/>
  <c r="AX69" i="2"/>
  <c r="AX70" i="2"/>
  <c r="AX71" i="2"/>
  <c r="AX72" i="2"/>
  <c r="AX73" i="2"/>
  <c r="AX74" i="2"/>
  <c r="AX75" i="2"/>
  <c r="AX76" i="2"/>
  <c r="AX77" i="2"/>
  <c r="AX78" i="2"/>
  <c r="AT4" i="2"/>
  <c r="AT5" i="2"/>
  <c r="AT6" i="2"/>
  <c r="AT7" i="2"/>
  <c r="AT8" i="2"/>
  <c r="AT9" i="2"/>
  <c r="AT10" i="2"/>
  <c r="AT11" i="2"/>
  <c r="AT12" i="2"/>
  <c r="AT13" i="2"/>
  <c r="AT14" i="2"/>
  <c r="AT15" i="2"/>
  <c r="AT16" i="2"/>
  <c r="AT17" i="2"/>
  <c r="AT18" i="2"/>
  <c r="AT19" i="2"/>
  <c r="AT20" i="2"/>
  <c r="AT21" i="2"/>
  <c r="AT22" i="2"/>
  <c r="AT23" i="2"/>
  <c r="AT24" i="2"/>
  <c r="AT25" i="2"/>
  <c r="AT26" i="2"/>
  <c r="AT27" i="2"/>
  <c r="AT28" i="2"/>
  <c r="AT29" i="2"/>
  <c r="AT30" i="2"/>
  <c r="AT31" i="2"/>
  <c r="AT32" i="2"/>
  <c r="AT33" i="2"/>
  <c r="AT34" i="2"/>
  <c r="AT35" i="2"/>
  <c r="AT36" i="2"/>
  <c r="AT37" i="2"/>
  <c r="AT38" i="2"/>
  <c r="AT39" i="2"/>
  <c r="AT40" i="2"/>
  <c r="AT41" i="2"/>
  <c r="AT42" i="2"/>
  <c r="AT43" i="2"/>
  <c r="AT44" i="2"/>
  <c r="AT45" i="2"/>
  <c r="AT46" i="2"/>
  <c r="AT47" i="2"/>
  <c r="AT48" i="2"/>
  <c r="AT49" i="2"/>
  <c r="AT50" i="2"/>
  <c r="AT51" i="2"/>
  <c r="AT52" i="2"/>
  <c r="AT53" i="2"/>
  <c r="AT54" i="2"/>
  <c r="AT55" i="2"/>
  <c r="AT56" i="2"/>
  <c r="AT57" i="2"/>
  <c r="AT58" i="2"/>
  <c r="AT59" i="2"/>
  <c r="AT60" i="2"/>
  <c r="AT61" i="2"/>
  <c r="AT62" i="2"/>
  <c r="AT63" i="2"/>
  <c r="AT64" i="2"/>
  <c r="AT65" i="2"/>
  <c r="AT66" i="2"/>
  <c r="AT67" i="2"/>
  <c r="AT68" i="2"/>
  <c r="AT69" i="2"/>
  <c r="AT70" i="2"/>
  <c r="AT71" i="2"/>
  <c r="AT72" i="2"/>
  <c r="AT73" i="2"/>
  <c r="AT74" i="2"/>
  <c r="AT75" i="2"/>
  <c r="AT76" i="2"/>
  <c r="AT77" i="2"/>
  <c r="AT78" i="2"/>
  <c r="AL4" i="2"/>
  <c r="AL5" i="2"/>
  <c r="AL6" i="2"/>
  <c r="AL7" i="2"/>
  <c r="AL8" i="2"/>
  <c r="AL9" i="2"/>
  <c r="AL10" i="2"/>
  <c r="AL11" i="2"/>
  <c r="AL12" i="2"/>
  <c r="AL13" i="2"/>
  <c r="AL14" i="2"/>
  <c r="AL15" i="2"/>
  <c r="AL16" i="2"/>
  <c r="AL17" i="2"/>
  <c r="AL18" i="2"/>
  <c r="AL19" i="2"/>
  <c r="AL20" i="2"/>
  <c r="AL21" i="2"/>
  <c r="AL22" i="2"/>
  <c r="AL23" i="2"/>
  <c r="AL24" i="2"/>
  <c r="AL25" i="2"/>
  <c r="AL26" i="2"/>
  <c r="AL27" i="2"/>
  <c r="AL28" i="2"/>
  <c r="AL29" i="2"/>
  <c r="AL30" i="2"/>
  <c r="AL31" i="2"/>
  <c r="AL32" i="2"/>
  <c r="AL33" i="2"/>
  <c r="AL34" i="2"/>
  <c r="AL35" i="2"/>
  <c r="AL36" i="2"/>
  <c r="AL37" i="2"/>
  <c r="AL38" i="2"/>
  <c r="AL39" i="2"/>
  <c r="AL40" i="2"/>
  <c r="AL41" i="2"/>
  <c r="AL42" i="2"/>
  <c r="AL43" i="2"/>
  <c r="AL44" i="2"/>
  <c r="AL45" i="2"/>
  <c r="AL46" i="2"/>
  <c r="AL47" i="2"/>
  <c r="AL48" i="2"/>
  <c r="AL49" i="2"/>
  <c r="AL50" i="2"/>
  <c r="AL51" i="2"/>
  <c r="AL52" i="2"/>
  <c r="AL53" i="2"/>
  <c r="AL54" i="2"/>
  <c r="AL55" i="2"/>
  <c r="AL56" i="2"/>
  <c r="AL57" i="2"/>
  <c r="AL59" i="2"/>
  <c r="AL60" i="2"/>
  <c r="AL61" i="2"/>
  <c r="AL62" i="2"/>
  <c r="AL63" i="2"/>
  <c r="AL64" i="2"/>
  <c r="AL65" i="2"/>
  <c r="AL66" i="2"/>
  <c r="AL67" i="2"/>
  <c r="AL68" i="2"/>
  <c r="AL69" i="2"/>
  <c r="AL70" i="2"/>
  <c r="AL71" i="2"/>
  <c r="AL72" i="2"/>
  <c r="AL73" i="2"/>
  <c r="AL74" i="2"/>
  <c r="AL75" i="2"/>
  <c r="AL76" i="2"/>
  <c r="AL77" i="2"/>
  <c r="AL78" i="2"/>
  <c r="AJ4" i="2"/>
  <c r="AJ5" i="2"/>
  <c r="AJ6" i="2"/>
  <c r="AJ7" i="2"/>
  <c r="AJ8" i="2"/>
  <c r="AJ9" i="2"/>
  <c r="AJ10" i="2"/>
  <c r="AJ11" i="2"/>
  <c r="AJ12" i="2"/>
  <c r="AJ13" i="2"/>
  <c r="AJ14" i="2"/>
  <c r="AJ15" i="2"/>
  <c r="AJ16" i="2"/>
  <c r="AJ17" i="2"/>
  <c r="AJ18" i="2"/>
  <c r="AJ19" i="2"/>
  <c r="AJ20" i="2"/>
  <c r="AJ21" i="2"/>
  <c r="AJ22" i="2"/>
  <c r="AJ23" i="2"/>
  <c r="AJ24" i="2"/>
  <c r="AJ25" i="2"/>
  <c r="AJ26" i="2"/>
  <c r="AJ27" i="2"/>
  <c r="AJ28" i="2"/>
  <c r="AJ29" i="2"/>
  <c r="AJ30" i="2"/>
  <c r="AJ31" i="2"/>
  <c r="AJ33" i="2"/>
  <c r="AJ34" i="2"/>
  <c r="AJ35" i="2"/>
  <c r="AJ36" i="2"/>
  <c r="AJ37" i="2"/>
  <c r="AJ38" i="2"/>
  <c r="AJ39" i="2"/>
  <c r="AJ40" i="2"/>
  <c r="AJ41" i="2"/>
  <c r="AJ42" i="2"/>
  <c r="AJ43" i="2"/>
  <c r="AJ44" i="2"/>
  <c r="AJ45" i="2"/>
  <c r="AJ46" i="2"/>
  <c r="AJ47" i="2"/>
  <c r="AJ48" i="2"/>
  <c r="AJ49" i="2"/>
  <c r="AJ50" i="2"/>
  <c r="AJ51" i="2"/>
  <c r="AJ52" i="2"/>
  <c r="AJ53" i="2"/>
  <c r="AJ54" i="2"/>
  <c r="AJ55" i="2"/>
  <c r="AJ56" i="2"/>
  <c r="AJ57" i="2"/>
  <c r="AJ58" i="2"/>
  <c r="AJ59" i="2"/>
  <c r="AJ60" i="2"/>
  <c r="AJ61" i="2"/>
  <c r="AJ62" i="2"/>
  <c r="AJ63" i="2"/>
  <c r="AJ64" i="2"/>
  <c r="AJ65" i="2"/>
  <c r="AJ66" i="2"/>
  <c r="AJ67" i="2"/>
  <c r="AJ68" i="2"/>
  <c r="AJ69" i="2"/>
  <c r="AJ70" i="2"/>
  <c r="AJ71" i="2"/>
  <c r="AJ72" i="2"/>
  <c r="AJ73" i="2"/>
  <c r="AJ74" i="2"/>
  <c r="AJ75" i="2"/>
  <c r="AJ76" i="2"/>
  <c r="AJ77" i="2"/>
  <c r="AJ78" i="2"/>
  <c r="AC4" i="2"/>
  <c r="AC5" i="2"/>
  <c r="AC6" i="2"/>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2"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V4" i="2"/>
  <c r="V5" i="2"/>
  <c r="V6" i="2"/>
  <c r="V7" i="2"/>
  <c r="V8" i="2"/>
  <c r="V9" i="2"/>
  <c r="V10" i="2"/>
  <c r="V11" i="2"/>
  <c r="V12" i="2"/>
  <c r="V13" i="2"/>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5" i="2"/>
  <c r="V76" i="2"/>
  <c r="V77" i="2"/>
  <c r="V78" i="2"/>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BA3" i="2"/>
  <c r="AX3" i="2"/>
  <c r="AT3" i="2"/>
  <c r="AL3" i="2"/>
  <c r="AJ3" i="2"/>
  <c r="AC3" i="2"/>
  <c r="V3" i="2"/>
  <c r="R3" i="2"/>
  <c r="N3" i="2"/>
  <c r="Z84" i="2" l="1"/>
  <c r="D47" i="21" l="1"/>
  <c r="BE79" i="2"/>
  <c r="AA88" i="2"/>
  <c r="AA87" i="2"/>
  <c r="Z83" i="2"/>
  <c r="Z82" i="2"/>
  <c r="BK79" i="2"/>
  <c r="BH79" i="2"/>
  <c r="AT79" i="2"/>
  <c r="AP79" i="2"/>
  <c r="D46" i="21" l="1"/>
  <c r="D45" i="21"/>
  <c r="W32" i="7" l="1"/>
  <c r="X32" i="7"/>
</calcChain>
</file>

<file path=xl/sharedStrings.xml><?xml version="1.0" encoding="utf-8"?>
<sst xmlns="http://schemas.openxmlformats.org/spreadsheetml/2006/main" count="946" uniqueCount="602">
  <si>
    <t>DEPARTMENT OF HOUSING AND COMMUNITY DEVELOPMENT
Division of Federal Financial Assistance
National Housing Trust Fund (NHTF) Program FY2022-FY2023 Notice of Funding Availability (10/25/23, amended 11/29/23)
Application Log for Group 1: Rural Areas Target and Non-Rural Projects</t>
  </si>
  <si>
    <t>App Number</t>
  </si>
  <si>
    <t>Funding Pool</t>
  </si>
  <si>
    <t xml:space="preserve">FAAST
PIN </t>
  </si>
  <si>
    <t>Project Name</t>
  </si>
  <si>
    <t>Project City</t>
  </si>
  <si>
    <t>Project County</t>
  </si>
  <si>
    <t>Applicant #1</t>
  </si>
  <si>
    <t>Applicant #2</t>
  </si>
  <si>
    <t>Applicant #3</t>
  </si>
  <si>
    <t>Category
(Target)</t>
  </si>
  <si>
    <t>Total Development Cost</t>
  </si>
  <si>
    <t>Total NHTF Request on Application
($20 million maximum per project)</t>
  </si>
  <si>
    <t>Tax Credits 4%/9%</t>
  </si>
  <si>
    <t>Tax Credit Total Amount</t>
  </si>
  <si>
    <t>Total NHTF Restricted Units</t>
  </si>
  <si>
    <t>Total Project Units</t>
  </si>
  <si>
    <t>Total Units Supported by CIP</t>
  </si>
  <si>
    <t>Workbook Self-Score</t>
  </si>
  <si>
    <t>Capital Improvement Project</t>
  </si>
  <si>
    <t>20th Street Apartments</t>
  </si>
  <si>
    <t>Site Preparation, Site Utilities, Surface Improvements, Parks-Landscape and Amenities</t>
  </si>
  <si>
    <t>Alameda</t>
  </si>
  <si>
    <t>Large</t>
  </si>
  <si>
    <t>Southern</t>
  </si>
  <si>
    <t>Heritage Ridge Special Needs Family</t>
  </si>
  <si>
    <t>Site Preparation, Utilities, Surface Improvements, Parks-Landscape and Amenities, Impact Fees</t>
  </si>
  <si>
    <t>Alpine</t>
  </si>
  <si>
    <t>Small</t>
  </si>
  <si>
    <t>Northern</t>
  </si>
  <si>
    <t>Heritage Ridge Senior</t>
  </si>
  <si>
    <t>Site Preparation, Site Utilities, Surface Improvements, Parks-Landscape and Amenities, Residential Parking</t>
  </si>
  <si>
    <t>Amador</t>
  </si>
  <si>
    <t>Central</t>
  </si>
  <si>
    <t>Camino de Salud</t>
  </si>
  <si>
    <t>Site Preparation, Site Utilities, Surface Improvements, Parks-Landscape and Amenities, Residential Parking, Transit, Soft Costs</t>
  </si>
  <si>
    <t>Butte</t>
  </si>
  <si>
    <t>Historic Lincoln Theatre</t>
  </si>
  <si>
    <t>Site Preparation, Site Utilities, Surface Improvements, Parks-Landscape and Amenities, Residential Parking, Impact Fees, Soft Costs</t>
  </si>
  <si>
    <t>Calaveras</t>
  </si>
  <si>
    <t>300 Alamitos</t>
  </si>
  <si>
    <t>Residential Parking</t>
  </si>
  <si>
    <t>Colusa</t>
  </si>
  <si>
    <t>The Garvey</t>
  </si>
  <si>
    <t>Site Preparation, Site Utilities, Env. Mitigation/Remediation, Residential Parking, Impact Fees, Soft Costs</t>
  </si>
  <si>
    <t>Contra Costa</t>
  </si>
  <si>
    <t>River Grove II</t>
  </si>
  <si>
    <t>Site Preparation, Site Utilities, Residential Parking, Impact Fees</t>
  </si>
  <si>
    <t>Del Norte</t>
  </si>
  <si>
    <t>Alveare Senior</t>
  </si>
  <si>
    <t>Fresno</t>
  </si>
  <si>
    <t>Alveare Family</t>
  </si>
  <si>
    <t>Glenn</t>
  </si>
  <si>
    <t>Washington Avenue Apartments</t>
  </si>
  <si>
    <t>Site Preparation, Site Utilities, Surface Improvements, Parks-Landscape and Amenities, Transit</t>
  </si>
  <si>
    <t>Humboldt</t>
  </si>
  <si>
    <t>Marigold Villas</t>
  </si>
  <si>
    <t>Site Preparation, Site Utilities, Surface Improvements, Parks-Landscape and Amenities, Transit, Soft Costs</t>
  </si>
  <si>
    <t>Imperial</t>
  </si>
  <si>
    <t>Haehl Creek Village</t>
  </si>
  <si>
    <t>Inyo</t>
  </si>
  <si>
    <t>Merriment Village</t>
  </si>
  <si>
    <t>Site Preparation, Utilities, Surface Improvements, Parks-Landscape and Amenities, Transit, Soft Costs</t>
  </si>
  <si>
    <t>Kern</t>
  </si>
  <si>
    <t>The 101</t>
  </si>
  <si>
    <t>Kings</t>
  </si>
  <si>
    <t>Pleasant Grove Apartments Phase II</t>
  </si>
  <si>
    <t>Site Acquisition, Site Preparation, Site Utilities, Surface Improvements, Structured Parking, Impact Fees, Soft Costs</t>
  </si>
  <si>
    <t>Lake</t>
  </si>
  <si>
    <t>Eureka Scattered Site Project</t>
  </si>
  <si>
    <t>Site Preparation,  Site Utilities,  Surface Improvements, Parks-Landscape and Amenities,  Residential Parking, Soft Costs</t>
  </si>
  <si>
    <t>Lassen</t>
  </si>
  <si>
    <t>Willowbrook 3</t>
  </si>
  <si>
    <t>Site Preparation, Surface Improvements, Residential Parking, Impact Fees, Soft Costs</t>
  </si>
  <si>
    <t>Los Angeles</t>
  </si>
  <si>
    <t>Rose Hill Courts Phase II</t>
  </si>
  <si>
    <t>Site Preparation, Site Utilities, Surface Improvements, Parks-Landscape and Amenities, Impact Fees, Soft Costs</t>
  </si>
  <si>
    <t>Madera</t>
  </si>
  <si>
    <t>Chowchilla Maple I</t>
  </si>
  <si>
    <t>Site Preparation, Site Utilities, Surface Improvements, Parks-Landscape and Amenities, Env. Mitigation/Remediation, Residential Parking, Transit</t>
  </si>
  <si>
    <t>Marin</t>
  </si>
  <si>
    <t>Silverado Trail</t>
  </si>
  <si>
    <t>Site Preparation,  Residential Parking,  Soft Costs</t>
  </si>
  <si>
    <t>Mariposa</t>
  </si>
  <si>
    <t>500 Lake Park Apartments</t>
  </si>
  <si>
    <t xml:space="preserve">Site Preparation, Site Utilities, Surface Improvements, Parks-Landscape and Amenities, Env. Mitigation/Remediation, Structured Parking, Impact Fees </t>
  </si>
  <si>
    <t>Mendocino</t>
  </si>
  <si>
    <t>Sandstone Valley Apartments</t>
  </si>
  <si>
    <t>Site Preparation, Site Utilities, Surface Improvements, Residential Parking</t>
  </si>
  <si>
    <t>Merced</t>
  </si>
  <si>
    <t>69th Street Apartments</t>
  </si>
  <si>
    <t>Site Preparation, Site Utilities, Surface Improvements, Parks-Landscape and Amenities, Env. Mitigation/Remediation, Structured Parking, Residential Parking, Transit, Impact Fees, Soft Costs</t>
  </si>
  <si>
    <t>Modoc</t>
  </si>
  <si>
    <t>North Housing PSH II</t>
  </si>
  <si>
    <t>Site Preparation, Site Utilities, Surface Improvements, Parks-Landscape and Amenities, Env. Mitigation/Remediation, Residential Parking, Transit, Impact Fees, Soft Costs, Other Asset Costs</t>
  </si>
  <si>
    <t>Mono</t>
  </si>
  <si>
    <t>699 Ygnacio Valley Road (699 YVR)</t>
  </si>
  <si>
    <t>Site Acquisition, Residential Parking</t>
  </si>
  <si>
    <t>Monterey</t>
  </si>
  <si>
    <t>Tabor Commons</t>
  </si>
  <si>
    <t>Site Preparation, Site Utilities, Surface Improvements, Parks-Landscape and Amenities, Transit, Impact Fees, Soft Costs</t>
  </si>
  <si>
    <t>Napa</t>
  </si>
  <si>
    <t>La Trinidad Apartments</t>
  </si>
  <si>
    <t>Site Preparation, Site Utilities, Surface Improvements, Parks-Landscape and Amenities, Env. Mitigation/Remediation, Residential Parking, Transit, Impact Fees, Soft Costs</t>
  </si>
  <si>
    <t>Nevada</t>
  </si>
  <si>
    <t>Hawthorn Senior Apartments</t>
  </si>
  <si>
    <t>Site Preparation, Site Utilities, Surface Improvements, Residential Parking, Transit, Impact Fees</t>
  </si>
  <si>
    <t>Orange</t>
  </si>
  <si>
    <t>Harmony Senior Apartments</t>
  </si>
  <si>
    <t>Site Utilities, Surface Improvements, Parks-Landscape and Amenities, Env. Mitigation/Remediation, Residential Parking, Transit</t>
  </si>
  <si>
    <t>Placer</t>
  </si>
  <si>
    <t>Arbor View Apartments</t>
  </si>
  <si>
    <t>Surface Improvements, Parks-Landscape and Amenities,  Structured Parking, Residential Parking, Other Asset Costs</t>
  </si>
  <si>
    <t>Plumas</t>
  </si>
  <si>
    <t>East Rancho Apartments</t>
  </si>
  <si>
    <t>Site Preparation, Site Utilities, Surface Improvements, Parks-Landscape and Amenities, Structured Parking</t>
  </si>
  <si>
    <t>Riverside</t>
  </si>
  <si>
    <t>Imperial Beach Neighborhood Center Apartments</t>
  </si>
  <si>
    <t>Surface Improvements, Parks-Landscape and Amenities, Env. Mitigation/Remediation</t>
  </si>
  <si>
    <t>Sacramento</t>
  </si>
  <si>
    <t>Harvey West Studios</t>
  </si>
  <si>
    <t>Site Preparation, Surface Improvements, Parks-Landscape &amp; Amenities, Env. Mitigation/Remediation, Impact Fees, Soft Costs</t>
  </si>
  <si>
    <t>San Benito</t>
  </si>
  <si>
    <t>Vista Senior Housing</t>
  </si>
  <si>
    <t>San Bernardino</t>
  </si>
  <si>
    <t>Citadel Village Townhomes</t>
  </si>
  <si>
    <t>Site Preparation, Site Utilities, Surface Improvements, Parks-Landscaping &amp; Amenities, Structured Parking, Residential Parking, Transit, Impact Fees, Soft Costs</t>
  </si>
  <si>
    <t>San Diego</t>
  </si>
  <si>
    <t>Derek Silva Community Rehabilitation</t>
  </si>
  <si>
    <t>Site Preparation, Site Utilities, Surface Improvements</t>
  </si>
  <si>
    <t>San Francisco</t>
  </si>
  <si>
    <t>87th &amp; Western</t>
  </si>
  <si>
    <t xml:space="preserve">Site Acquisition (not parking), Site Preparation, Site Utilities, Surface Improvements, Parks-Landscape and Amenities, Env. Mitigation/Remediation, Transit, Impact Fees, Soft Costs </t>
  </si>
  <si>
    <t>San Joaquin</t>
  </si>
  <si>
    <t>Path Villas East Los Angeles</t>
  </si>
  <si>
    <t>N/A</t>
  </si>
  <si>
    <t>San Luis Obispo</t>
  </si>
  <si>
    <t>Serenity Village (a.k.a. Olivehurst Multifamily)</t>
  </si>
  <si>
    <t>Site Acquisition, Site Preparation, Site Utilities, Surface Improvements, Parks-Landscape and Amenities, Residential Parking, Soft Costs</t>
  </si>
  <si>
    <t>San Mateo</t>
  </si>
  <si>
    <t>Caritas Homes Phase II</t>
  </si>
  <si>
    <t>Burbank Housing Development Corp</t>
  </si>
  <si>
    <t>Site Acquisition, Site Preparation, Site Utilities, Surface Improvements, Residential Parking, Soft Costs</t>
  </si>
  <si>
    <t>Santa Barbara</t>
  </si>
  <si>
    <t>797 S. Almaden Ave.</t>
  </si>
  <si>
    <t>Site Preparation, Site Utilities, Surface Improvements, Residential Parking, Transit</t>
  </si>
  <si>
    <t>Santa Clara</t>
  </si>
  <si>
    <t>Redwood Glen Apartments</t>
  </si>
  <si>
    <t>Santa Cruz</t>
  </si>
  <si>
    <t>The Villages at West Creek North</t>
  </si>
  <si>
    <t xml:space="preserve"> Site Preparation, Site Utilities, Surface Improvements, Parks-Landscape and Amenities</t>
  </si>
  <si>
    <t>Shasta</t>
  </si>
  <si>
    <t>493 Eastmoor</t>
  </si>
  <si>
    <t>Site Preparation, Site Utilities, Surface Improvements, Soft Costs</t>
  </si>
  <si>
    <t>Sierra</t>
  </si>
  <si>
    <t>Estrella Azul</t>
  </si>
  <si>
    <t>Site Preparation, Site Utilities, Parks-Landscape and Amenities, Residential Parking, Soft Costs,</t>
  </si>
  <si>
    <t>Siskiyou</t>
  </si>
  <si>
    <t>Sunflower Hill at Lafayette Lane</t>
  </si>
  <si>
    <t>Site Preparation, Site Utilities, Parks-Landscape and Amenities, Residential Parking, Soft Costs</t>
  </si>
  <si>
    <t>Solano</t>
  </si>
  <si>
    <t>Lisbon Vista Village</t>
  </si>
  <si>
    <t>Sonoma</t>
  </si>
  <si>
    <t>The Salvation Army Rady Center</t>
  </si>
  <si>
    <t>Site Preparation, Site Utilities, Surface Improvements, Parks-Landscape and Amenities, Other Asset Costs</t>
  </si>
  <si>
    <t>Stanislaus</t>
  </si>
  <si>
    <t>The Nest on Jefferson</t>
  </si>
  <si>
    <t>Site Preparation, Site Utilities, Residential Parking, Transit, Impact Fees</t>
  </si>
  <si>
    <t>Sutter</t>
  </si>
  <si>
    <t>Morris Village</t>
  </si>
  <si>
    <t>Tehama</t>
  </si>
  <si>
    <t>Mercy Claremont</t>
  </si>
  <si>
    <t>Parks-Landscape and Amenities, Other Assets</t>
  </si>
  <si>
    <t>Trinity</t>
  </si>
  <si>
    <t>El Dorado Haven</t>
  </si>
  <si>
    <t>Surface Improvements, Parks-Landscape and Amenities, Env. Mitigation/Remediation, Transit, Impact Fees, Soft Costs, Other Assets</t>
  </si>
  <si>
    <t>Tulare</t>
  </si>
  <si>
    <t>Sugar Pine Village Phase 1B</t>
  </si>
  <si>
    <t>Site Preparation, Site Utilities, Surface Improvements, Parks-Landscape and Amenities, Residential Parking, Transit, Impact Fees, Soft Costs</t>
  </si>
  <si>
    <t>Tuolumne</t>
  </si>
  <si>
    <t>Bretton Woods Senior Apartments</t>
  </si>
  <si>
    <t>Parks-Landscape and Amenities, Residential Parking</t>
  </si>
  <si>
    <t>Ventura</t>
  </si>
  <si>
    <t>3051 Edison Way</t>
  </si>
  <si>
    <t>Non-Rural</t>
  </si>
  <si>
    <t>Yolo</t>
  </si>
  <si>
    <t>Pasadena Ramona Seniors</t>
  </si>
  <si>
    <t>Site Preparation, Site Utilities, Surface Improvements, Parks-Landscape and Amenities, Structured Parking, Residential Parking, Transit, Impact Fees, Soft Costs</t>
  </si>
  <si>
    <t>Yuba</t>
  </si>
  <si>
    <t>Veteran's Village</t>
  </si>
  <si>
    <t>Site Preparation, Surface Improvements, Parks-Landscape and Amenities, Env. Mitigation/Remediation, Residential Parking</t>
  </si>
  <si>
    <t>728 Lagoon</t>
  </si>
  <si>
    <t>Site Preparation, Utilities, Surface Improvements, Parks-Landscape and Amenities, Impact Fees, Soft Costs</t>
  </si>
  <si>
    <t>34th &amp; San Pablo</t>
  </si>
  <si>
    <t xml:space="preserve">Site Preparation, Site Utilities, Residential Parking, Transit </t>
  </si>
  <si>
    <t>The Main</t>
  </si>
  <si>
    <t>Site Preparation, Site Utilities, Residential Parking</t>
  </si>
  <si>
    <t>The Restoration Apartments</t>
  </si>
  <si>
    <t>Site Preparation, Site Utilities, Surface Improvements,  Parks-Landscape and Amenities, Env. Mitigation/Remediation, Transit  Impact Fees, Soft Costs</t>
  </si>
  <si>
    <t>828 Anaheim</t>
  </si>
  <si>
    <t>Site Preparation, Site Utilities, Surface Improvements, Parks-Landscape and Amenities, Environmental Mitigation/Remediation, Transit,  Impact Fees</t>
  </si>
  <si>
    <t>160 Freelon</t>
  </si>
  <si>
    <t>Distel Circle</t>
  </si>
  <si>
    <t>Donner Field Senior Apartments</t>
  </si>
  <si>
    <t>Libre Commons</t>
  </si>
  <si>
    <t>Parks-Landscape and Amenities</t>
  </si>
  <si>
    <t>Sunrise at Bogart</t>
  </si>
  <si>
    <t>Site Utilities, Env. Mitigation/Remediation, Residential Parking, Transit, Impact Fees, Soft Costs</t>
  </si>
  <si>
    <t>Selby</t>
  </si>
  <si>
    <t>Lazuli Landing</t>
  </si>
  <si>
    <t>285 12th Street</t>
  </si>
  <si>
    <t>Site Preparation, Site Utilities, Surface Improvements, Parks-Landscape and Amenities, Soft Costs</t>
  </si>
  <si>
    <t>Mariposa on Second</t>
  </si>
  <si>
    <t>Site Preparation, Site Utilities, Surface Improvements, Parks-Landscape and Amenities, Env. Mitigation/Remediation, Residential Parking</t>
  </si>
  <si>
    <t>IKAR</t>
  </si>
  <si>
    <t>Site Utilities, Surface Improvements, Parks-Landscape and Amenities, Transit, Soft Costs</t>
  </si>
  <si>
    <t>Villa Verde</t>
  </si>
  <si>
    <t>Site Preparation, Site Utilities, Parks-Landscape and Amenities, Residential Parking, Transit</t>
  </si>
  <si>
    <t>Jubilo Village</t>
  </si>
  <si>
    <t>Lake Merritt Bart Senior Affordable Housing</t>
  </si>
  <si>
    <t>Number of applications by Set Aside</t>
  </si>
  <si>
    <t>Rural</t>
  </si>
  <si>
    <t>Number of applications by Tax Credit  (4%/9%)</t>
  </si>
  <si>
    <t>NHTF Funds Available (Approximately)</t>
  </si>
  <si>
    <t xml:space="preserve">$172 Million
</t>
  </si>
  <si>
    <t>Distribution of NHTF Program Funds. NOTE: No high ranking project(s) have been selected yet.</t>
  </si>
  <si>
    <t>Fed Disaster</t>
  </si>
  <si>
    <t>TBD</t>
  </si>
  <si>
    <t>Number of applications with N/A answer to Tax Credit</t>
  </si>
  <si>
    <t xml:space="preserve">NAE </t>
  </si>
  <si>
    <t>Per NOFA ($172 Million of NHTF Program Funds Available)</t>
  </si>
  <si>
    <t xml:space="preserve">Group 1: Non-rural (General Pool of Funds): 50% of total funds to projects </t>
  </si>
  <si>
    <t>Total funds requested vs $86 million funds available</t>
  </si>
  <si>
    <t xml:space="preserve">Group 1: Rural Target Areas Target: 20% of total funds to projects </t>
  </si>
  <si>
    <t>Total funds requested vs $34.4 million funds available</t>
  </si>
  <si>
    <t xml:space="preserve">Group 2: Native American Entities Target (NAE): 10% of total funds to projects </t>
  </si>
  <si>
    <t>Total funds requested vs $17.2 million funds available</t>
  </si>
  <si>
    <t xml:space="preserve">Group 2: Federally Declared Disaster Areas Target: 20% of total funds to projects </t>
  </si>
  <si>
    <t>Group 1: Total funds requested vs $120.4 million funds available</t>
  </si>
  <si>
    <t>Group 2: Total funds requested vs $51.6 million funds available</t>
  </si>
  <si>
    <t>DEPARTMENT OF HOUSING AND COMMUNITY DEVELOPMENT
Division of Federal Financial Assistance
National Housing Trust Fund (NHTF) Program FY2022-FY2023 Notice of Funding Availability (10/25/23, amended 11/29/23)
Application Log for Group 2: Native American Entities and Federally Declared Disaster Areas</t>
  </si>
  <si>
    <t>Category (Target)</t>
  </si>
  <si>
    <t>Total NHTF Request on Application ($20 million maximum per project)</t>
  </si>
  <si>
    <t>Workbook 
Self-Score</t>
  </si>
  <si>
    <t>Crescent Meadows</t>
  </si>
  <si>
    <t>Rancho Colegio</t>
  </si>
  <si>
    <t>Hill Street</t>
  </si>
  <si>
    <t>Oak Park Family Apartments</t>
  </si>
  <si>
    <t>Oak Park Senior Apartments</t>
  </si>
  <si>
    <t>Greenfield Family Apartments</t>
  </si>
  <si>
    <t>Kashia Windsor Housing</t>
  </si>
  <si>
    <t>Civic Center Apartments</t>
  </si>
  <si>
    <t>Agnes Memorial Senior Apartments</t>
  </si>
  <si>
    <t>Mountain View Lot 12</t>
  </si>
  <si>
    <t>Pioneer Drive Apartments</t>
  </si>
  <si>
    <t>Baler Place Apartments</t>
  </si>
  <si>
    <t>627 Sumner Street</t>
  </si>
  <si>
    <t>Ephesian Legacy Court</t>
  </si>
  <si>
    <t>St. Paul Terrace</t>
  </si>
  <si>
    <t>Paseo Paloma</t>
  </si>
  <si>
    <t>Kuh-la-Napo Community Housing</t>
  </si>
  <si>
    <t>831 Water Street</t>
  </si>
  <si>
    <t>Letzring Senior Housing</t>
  </si>
  <si>
    <t>Del Rio Ridge</t>
  </si>
  <si>
    <t>Cypress Place at Garden City II</t>
  </si>
  <si>
    <t>Amador Station Phase 1</t>
  </si>
  <si>
    <t>Downtown Livermore Apartments</t>
  </si>
  <si>
    <t>Rolling Hills III</t>
  </si>
  <si>
    <t>Cambria Pines Apartments</t>
  </si>
  <si>
    <t>2700 International Apartments</t>
  </si>
  <si>
    <t>1390 El Camino Real</t>
  </si>
  <si>
    <t>Palm Street Studios</t>
  </si>
  <si>
    <t>Barnes Street</t>
  </si>
  <si>
    <t>Regional Street Apartments</t>
  </si>
  <si>
    <t>NAE</t>
  </si>
  <si>
    <t>Number of applications by Tax Credit (4%/9%)</t>
  </si>
  <si>
    <t>Group 1: Non-rural (General Pool of Funds): 50% of total funds to projects</t>
  </si>
  <si>
    <t>Group 1: Rural Target Areas: 20% of total funds to projects</t>
  </si>
  <si>
    <t>Group 2: Native American Entities Target (NAE): 10% of total funds to projects</t>
  </si>
  <si>
    <t>$172 Million</t>
  </si>
  <si>
    <t>Group 2: Federally Declared Disaster Areas Target: 20% of total funds to projects</t>
  </si>
  <si>
    <t>Group 1: Total funds requested vs. $120.4 million funds available</t>
  </si>
  <si>
    <t>Group 2: Total funds requested vs. $51.6 million funds available</t>
  </si>
  <si>
    <t>Group 1 &amp; 2: Total funds requested vs. $172 million funds available</t>
  </si>
  <si>
    <t>DEPARTMENT OF HOUSING AND COMMUNITY DEVELOPMENT
Division of Federal Financial Assistance
Community Development Block Grant - Disaster Recover Multifamily Housing Program (DR-MHP) Round One Notice of Funding Availability (6/28/24)
Application Log</t>
  </si>
  <si>
    <t>The information below has been provided by the applicant. The Department HAS NOT verified self-scores. Please also note that the scores below do not reflect any negative points that may have been assessed.</t>
  </si>
  <si>
    <t>Sponsor/Applicant #1 Name</t>
  </si>
  <si>
    <t>Sponsor/Applicant #2 Name</t>
  </si>
  <si>
    <t>Sponsor/Applicant #3 Name</t>
  </si>
  <si>
    <t>Geographical
Set-Aside</t>
  </si>
  <si>
    <t>DR-MHP
Funding Request</t>
  </si>
  <si>
    <t>Total DR-MHP Restricted Units</t>
  </si>
  <si>
    <t>Universal Scoring Criteria Self-Score</t>
  </si>
  <si>
    <t>135 Osmun Apartments</t>
  </si>
  <si>
    <t>Clovis</t>
  </si>
  <si>
    <t>Clovis 135 Osmun, LP</t>
  </si>
  <si>
    <t>Los Angeles and Fresno Counties (DR20)</t>
  </si>
  <si>
    <t>150 Felker Street</t>
  </si>
  <si>
    <t>Linc Housing Corporation</t>
  </si>
  <si>
    <t>Santa Cruz County (DR20)</t>
  </si>
  <si>
    <t>233 N 2nd Ave Senior Apartments</t>
  </si>
  <si>
    <t>Covina</t>
  </si>
  <si>
    <t>Laing Companies, LLC</t>
  </si>
  <si>
    <t>Valued Housing II, LLC</t>
  </si>
  <si>
    <t>Community Revitalization and Development Corporation</t>
  </si>
  <si>
    <t>525 Water Street</t>
  </si>
  <si>
    <t>Kingdom Development, Inc.</t>
  </si>
  <si>
    <t>Almond Gardens</t>
  </si>
  <si>
    <t>Suisun City</t>
  </si>
  <si>
    <t>Harbor Park LLC</t>
  </si>
  <si>
    <t>Napa, Solano and Sonoma Counties (DR20)</t>
  </si>
  <si>
    <t>Avalon Commons Phase II</t>
  </si>
  <si>
    <t>Housing Authority of the City of Fresno, CA</t>
  </si>
  <si>
    <t>Fresno Avalon Commons Phase II, LP</t>
  </si>
  <si>
    <t>Bellamontes</t>
  </si>
  <si>
    <t>Montebello</t>
  </si>
  <si>
    <t>Holos, Inc. (fka Clifford Beers Housing, Inc.)</t>
  </si>
  <si>
    <t>Beverly Gardens</t>
  </si>
  <si>
    <t>Scotts Valley</t>
  </si>
  <si>
    <t>Pacific Southwest Community Development Corporation</t>
  </si>
  <si>
    <t>Clark Road Apartments</t>
  </si>
  <si>
    <t>Paradise</t>
  </si>
  <si>
    <t>Zen Development, LLC</t>
  </si>
  <si>
    <t>Butte County (DR20)</t>
  </si>
  <si>
    <t>Capitola Manor</t>
  </si>
  <si>
    <t>Capitola</t>
  </si>
  <si>
    <t>MidPen Housing Corporation</t>
  </si>
  <si>
    <t>Cherry Crossing II</t>
  </si>
  <si>
    <t>Sanger</t>
  </si>
  <si>
    <t>Self-Help Enterprises</t>
  </si>
  <si>
    <t>Cape Cod</t>
  </si>
  <si>
    <t>Lincoln Street Senior Apartments</t>
  </si>
  <si>
    <t>Oroville</t>
  </si>
  <si>
    <t>The Richman Group of California Development Company, LLC</t>
  </si>
  <si>
    <t>Richman Oroville Senior Apartments, LP</t>
  </si>
  <si>
    <t>Housing Authority of the County of Butte</t>
  </si>
  <si>
    <t>Dry Creek Commons</t>
  </si>
  <si>
    <t>Healdsburg</t>
  </si>
  <si>
    <t>Burbank Housing Development Corporation</t>
  </si>
  <si>
    <t>Chico</t>
  </si>
  <si>
    <t>Domus Development, Inc.</t>
  </si>
  <si>
    <t>Spectrum Affordable Housing Corporation</t>
  </si>
  <si>
    <t>Newport Partners, LLC</t>
  </si>
  <si>
    <t>Humboldt Senior Housing</t>
  </si>
  <si>
    <t>Christian Church Homes</t>
  </si>
  <si>
    <t>Laurel Phase 3</t>
  </si>
  <si>
    <t>Santa Rosa</t>
  </si>
  <si>
    <t>The Related Companies of California, LLC</t>
  </si>
  <si>
    <t>Claremont</t>
  </si>
  <si>
    <t>Mercy Housing California</t>
  </si>
  <si>
    <t>Monarch Landing</t>
  </si>
  <si>
    <t>Napa Valley Community Housing</t>
  </si>
  <si>
    <t>Oak Grove Apartments</t>
  </si>
  <si>
    <t>Vacaville</t>
  </si>
  <si>
    <t>Eden Housing, Inc.</t>
  </si>
  <si>
    <t>Cypress Lane Senior Apartments</t>
  </si>
  <si>
    <t>Orchard View Apartments II</t>
  </si>
  <si>
    <t>Gridley</t>
  </si>
  <si>
    <t>Pacific West Communities, Inc.</t>
  </si>
  <si>
    <t>Lakeridge Circle Apartments</t>
  </si>
  <si>
    <t>Magalia</t>
  </si>
  <si>
    <t>Community Housing Improvement Program Inc.</t>
  </si>
  <si>
    <t>Placer Street Apartments</t>
  </si>
  <si>
    <t>Redding</t>
  </si>
  <si>
    <t>Redding Placer Street LP</t>
  </si>
  <si>
    <t>Shasta and Siskiyou Counties (DR20)</t>
  </si>
  <si>
    <t>Ponderosa Village</t>
  </si>
  <si>
    <t>Santa Rosa Roseland Avenue LP</t>
  </si>
  <si>
    <t>Windsor</t>
  </si>
  <si>
    <t>JCL Development, LLC</t>
  </si>
  <si>
    <t>Newport Partners, LLC / Domus Development, LLC</t>
  </si>
  <si>
    <t>Safe Harbor I</t>
  </si>
  <si>
    <t>Wilmington</t>
  </si>
  <si>
    <t>Holos Communities, Inc. (fka Clifford Beers Housing)</t>
  </si>
  <si>
    <t>FlyawayHomes</t>
  </si>
  <si>
    <t>The People Concern</t>
  </si>
  <si>
    <t>Safe Harbor II</t>
  </si>
  <si>
    <t>Saggio Hills Phase II</t>
  </si>
  <si>
    <t>Jamboree Housing Corporation</t>
  </si>
  <si>
    <t>Freebird Development Company, LLC</t>
  </si>
  <si>
    <t>Sandpiper Place</t>
  </si>
  <si>
    <t>Santa Cruz Veterans Village</t>
  </si>
  <si>
    <t>Ben Lomond</t>
  </si>
  <si>
    <t>Santa Cruz Highway 9 LP</t>
  </si>
  <si>
    <t>Shasta Lake Veterans Village</t>
  </si>
  <si>
    <t>Shasta Lake</t>
  </si>
  <si>
    <t>Veterans Housing Development Corporation</t>
  </si>
  <si>
    <t>Sunrise Cottages</t>
  </si>
  <si>
    <t>Anderson</t>
  </si>
  <si>
    <t>Rural Communities Housing Development Corporation</t>
  </si>
  <si>
    <t>Watsonville Metro</t>
  </si>
  <si>
    <t>Watsonville</t>
  </si>
  <si>
    <t>Westside Village</t>
  </si>
  <si>
    <t>2020: Santa Cruz (County)</t>
  </si>
  <si>
    <t>Distribution of DR-MHP Round One NOFA Funds</t>
  </si>
  <si>
    <t>2020: Butte (County)</t>
  </si>
  <si>
    <t>2020: Napa, Solano and Sonoma (Counties)</t>
  </si>
  <si>
    <t>2020: Los Angeles and Fresno (Counties)</t>
  </si>
  <si>
    <t>2020: Shasta and Siskiyou (Counties)</t>
  </si>
  <si>
    <t>Pursuant to the DR-MHP Round One NOFA (Approximately $147.5 Million CDBG-DR Program Funds Available)</t>
  </si>
  <si>
    <t>2018: Malibu, Calabasas and Agoura Hills (Cities)</t>
  </si>
  <si>
    <t>2020 Region 1: Santa Cruz (County)</t>
  </si>
  <si>
    <t>2020 Region 2: Butte (County)</t>
  </si>
  <si>
    <t>2020 Region 3: Napa, Solano and Sonoma (Counties)</t>
  </si>
  <si>
    <t>No. of applications by Tax Credits</t>
  </si>
  <si>
    <t>2020 Region 4: Los Angeles and Fresno (Counties)</t>
  </si>
  <si>
    <t>Hybrid</t>
  </si>
  <si>
    <t>2020 Region 5: Shasta and Siskiyou (Counties)</t>
  </si>
  <si>
    <t>No. of applications without tax credits</t>
  </si>
  <si>
    <t>2018 Region: Malibu, Calabasas and Agoura Hills (Cities)</t>
  </si>
  <si>
    <t>Total funds requested vs. $147.5 million funds available</t>
  </si>
  <si>
    <t>Geographical Set-Asides</t>
  </si>
  <si>
    <t>Counties</t>
  </si>
  <si>
    <t>Tax Credit</t>
  </si>
  <si>
    <t>Sum20Apps</t>
  </si>
  <si>
    <t>Sum18Apps</t>
  </si>
  <si>
    <t>Malibu, Calabasas and Agoura Hills (DR18)</t>
  </si>
  <si>
    <t>Sponsor / Developer Applicant #1</t>
  </si>
  <si>
    <t>Sponsor / Developer Applicant #2</t>
  </si>
  <si>
    <t>Sponsor / Developer Applicant #3</t>
  </si>
  <si>
    <t>Sponsor / Developer Applicant #4</t>
  </si>
  <si>
    <r>
      <rPr>
        <b/>
        <sz val="11"/>
        <color rgb="FF000000"/>
        <rFont val="Calibri"/>
        <family val="2"/>
        <scheme val="minor"/>
      </rPr>
      <t xml:space="preserve">Contact Info - Applicant 1
 </t>
    </r>
    <r>
      <rPr>
        <b/>
        <sz val="11"/>
        <color rgb="FFFF0000"/>
        <rFont val="Calibri"/>
        <family val="2"/>
        <scheme val="minor"/>
      </rPr>
      <t>Autho Rep</t>
    </r>
    <r>
      <rPr>
        <b/>
        <sz val="11"/>
        <color rgb="FF000000"/>
        <rFont val="Calibri"/>
        <family val="2"/>
        <scheme val="minor"/>
      </rPr>
      <t xml:space="preserve"> Name/Title</t>
    </r>
  </si>
  <si>
    <r>
      <rPr>
        <b/>
        <sz val="11"/>
        <color rgb="FF000000"/>
        <rFont val="Calibri"/>
        <family val="2"/>
        <scheme val="minor"/>
      </rPr>
      <t>Contact Info Applicant 1</t>
    </r>
    <r>
      <rPr>
        <b/>
        <sz val="11"/>
        <color rgb="FF4472C4"/>
        <rFont val="Calibri"/>
        <family val="2"/>
        <scheme val="minor"/>
      </rPr>
      <t xml:space="preserve"> Contact </t>
    </r>
    <r>
      <rPr>
        <b/>
        <sz val="11"/>
        <color rgb="FF000000"/>
        <rFont val="Calibri"/>
        <family val="2"/>
        <scheme val="minor"/>
      </rPr>
      <t>Name/Title</t>
    </r>
  </si>
  <si>
    <t>Applicant 1 Address and Email</t>
  </si>
  <si>
    <r>
      <rPr>
        <b/>
        <sz val="11"/>
        <color rgb="FF000000"/>
        <rFont val="Calibri"/>
        <family val="2"/>
        <scheme val="minor"/>
      </rPr>
      <t>Contact Info - Applicant 2</t>
    </r>
    <r>
      <rPr>
        <b/>
        <sz val="11"/>
        <color rgb="FFFF0000"/>
        <rFont val="Calibri"/>
        <family val="2"/>
        <scheme val="minor"/>
      </rPr>
      <t xml:space="preserve"> 
Autho Rep</t>
    </r>
    <r>
      <rPr>
        <b/>
        <sz val="11"/>
        <color rgb="FF000000"/>
        <rFont val="Calibri"/>
        <family val="2"/>
        <scheme val="minor"/>
      </rPr>
      <t xml:space="preserve"> Name/Title </t>
    </r>
  </si>
  <si>
    <r>
      <rPr>
        <b/>
        <sz val="11"/>
        <color rgb="FF000000"/>
        <rFont val="Calibri"/>
        <family val="2"/>
        <scheme val="minor"/>
      </rPr>
      <t xml:space="preserve">Contact Info - Applicant 2
 </t>
    </r>
    <r>
      <rPr>
        <b/>
        <sz val="11"/>
        <color rgb="FF4472C4"/>
        <rFont val="Calibri"/>
        <family val="2"/>
        <scheme val="minor"/>
      </rPr>
      <t xml:space="preserve">Contact </t>
    </r>
    <r>
      <rPr>
        <b/>
        <sz val="11"/>
        <color rgb="FF000000"/>
        <rFont val="Calibri"/>
        <family val="2"/>
        <scheme val="minor"/>
      </rPr>
      <t>Name/Title</t>
    </r>
  </si>
  <si>
    <t>Applicant 2 Address and Email</t>
  </si>
  <si>
    <r>
      <rPr>
        <b/>
        <sz val="11"/>
        <color rgb="FF000000"/>
        <rFont val="Calibri"/>
        <family val="2"/>
        <scheme val="minor"/>
      </rPr>
      <t xml:space="preserve">Contact Info - Applicant 3
</t>
    </r>
    <r>
      <rPr>
        <b/>
        <sz val="11"/>
        <color rgb="FFFF0000"/>
        <rFont val="Calibri"/>
        <family val="2"/>
        <scheme val="minor"/>
      </rPr>
      <t>Autho Rep</t>
    </r>
    <r>
      <rPr>
        <b/>
        <sz val="11"/>
        <color rgb="FF000000"/>
        <rFont val="Calibri"/>
        <family val="2"/>
        <scheme val="minor"/>
      </rPr>
      <t xml:space="preserve"> Name/Title </t>
    </r>
  </si>
  <si>
    <r>
      <rPr>
        <b/>
        <sz val="11"/>
        <color rgb="FF000000"/>
        <rFont val="Calibri"/>
        <family val="2"/>
        <scheme val="minor"/>
      </rPr>
      <t xml:space="preserve">Contact Info - Applicant 3
</t>
    </r>
    <r>
      <rPr>
        <b/>
        <sz val="11"/>
        <color rgb="FF4472C4"/>
        <rFont val="Calibri"/>
        <family val="2"/>
        <scheme val="minor"/>
      </rPr>
      <t xml:space="preserve"> Contact </t>
    </r>
    <r>
      <rPr>
        <b/>
        <sz val="11"/>
        <color rgb="FF000000"/>
        <rFont val="Calibri"/>
        <family val="2"/>
        <scheme val="minor"/>
      </rPr>
      <t>Name/Title</t>
    </r>
  </si>
  <si>
    <t>Applicant 3 Address and Email</t>
  </si>
  <si>
    <r>
      <rPr>
        <b/>
        <sz val="11"/>
        <color rgb="FF000000"/>
        <rFont val="Calibri"/>
        <family val="2"/>
      </rPr>
      <t xml:space="preserve">Contact Info - Applicant 4
</t>
    </r>
    <r>
      <rPr>
        <b/>
        <sz val="11"/>
        <color rgb="FFFF0000"/>
        <rFont val="Calibri"/>
        <family val="2"/>
      </rPr>
      <t>Autho Rep</t>
    </r>
    <r>
      <rPr>
        <b/>
        <sz val="11"/>
        <color rgb="FF000000"/>
        <rFont val="Calibri"/>
        <family val="2"/>
      </rPr>
      <t xml:space="preserve"> Name/Title </t>
    </r>
  </si>
  <si>
    <r>
      <rPr>
        <b/>
        <sz val="11"/>
        <color rgb="FF000000"/>
        <rFont val="Calibri"/>
        <family val="2"/>
      </rPr>
      <t xml:space="preserve">Contact Info - Applicant 4
</t>
    </r>
    <r>
      <rPr>
        <b/>
        <sz val="11"/>
        <color rgb="FF4472C4"/>
        <rFont val="Calibri"/>
        <family val="2"/>
      </rPr>
      <t xml:space="preserve"> Contact </t>
    </r>
    <r>
      <rPr>
        <b/>
        <sz val="11"/>
        <color rgb="FF000000"/>
        <rFont val="Calibri"/>
        <family val="2"/>
      </rPr>
      <t>Name/Title</t>
    </r>
  </si>
  <si>
    <t>Applicant 4 Address and Email</t>
  </si>
  <si>
    <t>Threshold Issue for Fail or Score</t>
  </si>
  <si>
    <t>Basis for Determination</t>
  </si>
  <si>
    <t>Name(s) for Final Fail or Score Determination</t>
  </si>
  <si>
    <t>NHTF Lead Rep</t>
  </si>
  <si>
    <t>NHTF Project Manager</t>
  </si>
  <si>
    <t>Date &amp; Time PM emailed from NHTFNOFA Inbox - Threshold Fail Letter to Applicant</t>
  </si>
  <si>
    <t xml:space="preserve">Applicant Deadline to Appeal Threshold Fail Letter (Max 5 business days) </t>
  </si>
  <si>
    <t>Appeal on DQ or Score Ltr/Email Date &amp; Summary of Appeal</t>
  </si>
  <si>
    <t>Section Chief Determination</t>
  </si>
  <si>
    <t>Date Appeal Received
Appeal Ltr Summary
(Max 5 business days)</t>
  </si>
  <si>
    <t>Appeal Panel met on 
2/5/24 and 2/6/24
Decision made by Section Chief</t>
  </si>
  <si>
    <t>Deputy Director Final Determination 
and Comments</t>
  </si>
  <si>
    <t>Date Letter Email regarding
 the Final Determination Letter signed by NHTF Section Chief</t>
  </si>
  <si>
    <t>Final HCD Score</t>
  </si>
  <si>
    <t>San Francisco Housing Development Corporation</t>
  </si>
  <si>
    <t>Ann Silverberg, Vice President</t>
  </si>
  <si>
    <t>Carlos Vasquez, Project Manager</t>
  </si>
  <si>
    <t>18201 Von Karman Avenue, Irvine, CA 92715
44 Montgomery Street, Suite #1310, San Francisco, CA 94104</t>
  </si>
  <si>
    <t>David Sobel, Chief Executive Officer</t>
  </si>
  <si>
    <t>439 3rd Street
San Francisco, CA 94124</t>
  </si>
  <si>
    <t xml:space="preserve">Organizational Documents (OD 1, 2, &amp; 3) were not provided for all entities. 
The 990 form was not provided. 
Appraisal not provided. 
The Voluntary Acquisition Letter was not provided. 
One Regulatory Agreement was received: however, the Regulatory Agreement does not meet the required three years of Supportive Service provider experience.   
</t>
  </si>
  <si>
    <t xml:space="preserve">Pursuant to subsection 9(d)(N)(i,vi,xii) of the NHTF Guidelines: i. OD-Form 1 (loan authorization of limited or general partnership).  vi.OD-Form 2 (loan authorization of limited liability company general partner).  xii.OD-Form 3 (application and loan authorization of recipient).  
Pursuant to subsection 9(d)(2)(F) of the NHTF Guidelines: Tax documents to include Form 990 (nonprofits) or Form 941 (for-profits) and other related tax information as may be requested by the Department.  
subsection 9(d)(9)(B) of the NHTF Guidelines:    
All Projects must provide a market study and a property appraisal (or updated property appraisal). 
Pursuant to subsection 9(d)(3)(B) of the NHTF Guidelines: Voluntary Acquisition Letter Form (provided by the Department) and posted on the NHTF website. 
Pursuant to subsection 9(d)(7)(B) of the Guidelines: The lead Supportive Services provider for the Project must submit evidence of successfully participating in at least two projects equivalent to the proposed Project in size, scale, amenity, and Target Population, subject to a recorded Regulatory Agreement (and any amendments) for at least three years prior to the submission of the NHTF funding application. 
</t>
  </si>
  <si>
    <t>Virginia, Lisa</t>
  </si>
  <si>
    <t>Virginia</t>
  </si>
  <si>
    <t>Colleen</t>
  </si>
  <si>
    <t>01/29/24 7:18am</t>
  </si>
  <si>
    <t>2/5/24 Appeal Ltr:
1. OD-1, 2, 3 received: 
Related Companies of Cal, LLC
San Francisco Housing Devlop - not acceptable, doesn't refernce HCD
160 Freelon Housing Partners
SFHDC 160 Freelon LLC
Related 160 Freelon Develop
990 Extension From rec'd for Borrower 2 
941 not received for Borrower 1
Purchase Contract for Appraisal
Acquisition Letter Not Received
R/A - Supportive Service - accepted</t>
  </si>
  <si>
    <t xml:space="preserve">2/5/24 at 2:56pm </t>
  </si>
  <si>
    <t>2/5/24 at 2:55pm</t>
  </si>
  <si>
    <t>2/5/24 at 2:30pm</t>
  </si>
  <si>
    <t>1/29/2024 Appeal Ltr:
Applicant thought they had until 5:30 pm</t>
  </si>
  <si>
    <t>Application rec'd 5:24 pm
App due 5:00 pm on NOFA &amp; Amended NOFA</t>
  </si>
  <si>
    <t>1/29/24 7:47am</t>
  </si>
  <si>
    <t>02/05/24 4:09pm Appeal Ltr:
1. Received Aquistion Letter. - acceptable
2. No Audit Financials were provided for Applicant - 1 UP Holdings California LLC
3. Audit Financial Statements were for Applicant 2 - Self Help Enterprise
4. OD-1 Form provided - acceptable</t>
  </si>
  <si>
    <t xml:space="preserve">2/5/24 Appeal Letter 
1) States HCD Staff advised 20yrs acceptable
2) Accessible units reflected on working drawings
3) Landscape plan on working drawings and project overview
4) STD 204 submitted via portal
5) Vol Acq letter not applicable due to vacant land purchased 2/21/23
6) Resident Serv budget included in SSP
7) SSP clarified
</t>
  </si>
  <si>
    <r>
      <rPr>
        <b/>
        <sz val="11"/>
        <color theme="1"/>
        <rFont val="Calibri"/>
        <family val="2"/>
        <scheme val="minor"/>
      </rPr>
      <t>DQ Stands-Anne ??</t>
    </r>
    <r>
      <rPr>
        <sz val="11"/>
        <color theme="1"/>
        <rFont val="Calibri"/>
        <family val="2"/>
        <scheme val="minor"/>
      </rPr>
      <t xml:space="preserve">
1) No gudiance confirmed
2) Accepted upon clarification
3)Accepted upon clarification
4) Missing MGP 204
5)  Acquistion of land requires retro Vol Acq letter
6)  No clarification provided
7) Accepted</t>
    </r>
  </si>
  <si>
    <t>Virginia and Heather</t>
  </si>
  <si>
    <t>01/29/24 8:13am</t>
  </si>
  <si>
    <t xml:space="preserve">10 Appeal Emails 1/29 thru 2/2:
1. Acquisition Letter - acceptable
2. Resbumitted Workbook restructured - not acceptable.
3. PNA - 3 yrs old
4. OD-3 not complete, not acceptable.
5.  Operating reserve schedule 
6. Org Chart
Organizational Doc's rec'd with application complete. Will not be establishing a LP or LLC.
</t>
  </si>
  <si>
    <t>Audrey Peterson, Director</t>
  </si>
  <si>
    <t>Matthew Schauer, Senior Project Manager</t>
  </si>
  <si>
    <t>11739 Victory Blvd., North Hollywood, CA 91606 apeterson@holoscommunities.org mschauer@holoscommunities.org</t>
  </si>
  <si>
    <t>1)The Applicant notes: “The DCR needs to exceed 1.2 in Year 1 in order to be positive in year 20 as allowed by the NHTF Guidelines. Our cashflow after debt service is less than 12% of operating expenses in Year 1 and our DCR is under 1.2 in Year 20.” 2) A Voluntary Acquisition Letter was not provided at time of application submission. 3)  One of the two required Regulatory Agreement was received; however, the Regulatory Agreement does not meet the required three years of Resident Services provider experience 4) One of the two required Regulatory Agreement was received; however, the Regulatory Agreement does not meet the required three years of Supportive Services provider experience.</t>
  </si>
  <si>
    <t xml:space="preserve">Pursuant to subsection 6(a)(1)(2) of the Guidelines: Projects will have Fiscal Integrity and will maintain Fiscal Integrity for a minimum of 30 years to meet the requirements in 24 C.F.R. § 93.300(b); Projects will be feasible under 25 C.C.R. § 8310 for a minimum of 30 years.  Pursuant to subsection 9(d)(3)(B) of the Guidelines: all applications must clearly contain a Voluntary Acquisition Letter Form (provided by the Department and posted on the NHTF website). Pursuant to the subsection 9(d)(6)(B) of the Guidelines:  The Resident Services provider for the Project must submit evidence of successfully participating in at least two projects equivalent to the proposed Project in size, scale, amenity, and Target Population, subject to a recorded Regulatory Agreement (and any amendments) for at least three years prior to the submission of the NHTF funding applicationPursuant to the subsection 9(d)(7)(B) of the Guildlines: The lead Supportive Services provider for the Project must submit evidence of successfully participating in at least two projects equivalent to the proposed Project in size, scale, amenity, and Target Population, subject to a recorded Regulatory Agreement (and any amendments) for at least three years prior to the submission of the NHTF funding application. </t>
  </si>
  <si>
    <t>Heather, Colleen and Anne</t>
  </si>
  <si>
    <t>N/A Appeal letter not submitted</t>
  </si>
  <si>
    <t>2/5/24 Appeal Letter
1) Vol Acq Letter statement that not applicable
2) Resident Service  Budget clarified
3) SSP clarified</t>
  </si>
  <si>
    <r>
      <rPr>
        <b/>
        <sz val="11"/>
        <color theme="1"/>
        <rFont val="Calibri"/>
        <family val="2"/>
        <scheme val="minor"/>
      </rPr>
      <t>DO Stands-Anne ??</t>
    </r>
    <r>
      <rPr>
        <sz val="11"/>
        <color theme="1"/>
        <rFont val="Calibri"/>
        <family val="2"/>
        <scheme val="minor"/>
      </rPr>
      <t xml:space="preserve">
1) Acq of land applies
2) Acceped
3) Accepted</t>
    </r>
  </si>
  <si>
    <t>2/5/24 Appeal Letter
1) Accessible units clarified
2) Org docs are not threshold item &amp; doen't apply
3) inadvertately omimitted
4) Argued that only 1 resident service R/A is needed
5) Argued that only 1 SSP R/A is needed
6) SSP budget clarified</t>
  </si>
  <si>
    <r>
      <rPr>
        <b/>
        <sz val="11"/>
        <color theme="1"/>
        <rFont val="Calibri"/>
        <family val="2"/>
        <scheme val="minor"/>
      </rPr>
      <t>DQ Stands</t>
    </r>
    <r>
      <rPr>
        <sz val="11"/>
        <color theme="1"/>
        <rFont val="Calibri"/>
        <family val="2"/>
        <scheme val="minor"/>
      </rPr>
      <t xml:space="preserve">
1) Accepted
2) Org Docs are required as stated in GL
3) Provided new information
4) GL require 2 R/A
5) GL require 2 R/A
6)Accepted</t>
    </r>
  </si>
  <si>
    <t>1/29/2024 at 6:32am</t>
  </si>
  <si>
    <t>2/2/2024 Appeal Ltr:
1. Provided ADA units.
2. No financial commitment letters from County of Santa Cruz AB178, Century Housing, San Francisco Accelerator Funds and Sponsor Contribution. 
3. No Audited Financial Stmt available for FY21-22, provided Consolited Financial Report, not an AFS (submitted FY20-21 in App).</t>
  </si>
  <si>
    <r>
      <rPr>
        <b/>
        <sz val="11"/>
        <color theme="1"/>
        <rFont val="Calibri"/>
        <family val="2"/>
        <scheme val="minor"/>
      </rPr>
      <t>DQ Stands</t>
    </r>
    <r>
      <rPr>
        <sz val="11"/>
        <color theme="1"/>
        <rFont val="Calibri"/>
        <family val="2"/>
        <scheme val="minor"/>
      </rPr>
      <t xml:space="preserve">
1. Accept
2. DQ
3. DQ </t>
    </r>
  </si>
  <si>
    <t>Appeal not submitted</t>
  </si>
  <si>
    <t xml:space="preserve"> </t>
  </si>
  <si>
    <t>2/2/24 Appeal Ltr
1. Accessible units are on Drawings
2. OD 1&amp; OD 3 resolutions inadvertently left out &amp; submitted Resos dated 6/2022 &amp; 1/5/24 w/ appeal.
3. Voluntary Acq letter not submitted w/ appeal.
4. SSP budget clarified.
5. No-Relocation self cert not provided because it was not a Rehab or Acq; no cert submitted.</t>
  </si>
  <si>
    <r>
      <rPr>
        <b/>
        <sz val="11"/>
        <color theme="1"/>
        <rFont val="Calibri"/>
        <family val="2"/>
        <scheme val="minor"/>
      </rPr>
      <t xml:space="preserve">DQ stands.
</t>
    </r>
    <r>
      <rPr>
        <sz val="11"/>
        <color theme="1"/>
        <rFont val="Calibri"/>
        <family val="2"/>
        <scheme val="minor"/>
      </rPr>
      <t>1. ADA units does not meet the New Construction % requirements - need to discuss with Applicant to see if the project budget can support the % requirements
2. Accept.
3. Missing Voluntary Acq letter HUD Req'd form (given the chance to submit in the DQ letter from 1/29)
4. Accept.
5. Missing No-Relocation self-cert (3 docs support there will be Acq in this real estate transaction, Dev Budget, PSA &amp; Prelim).</t>
    </r>
  </si>
  <si>
    <t>Wakeland Housing &amp; Development Corp</t>
  </si>
  <si>
    <t>Wakeland IBNCA LP</t>
  </si>
  <si>
    <t>Peter Armstrong-VP of Real Estate Department</t>
  </si>
  <si>
    <t>John Sugden-Project Manager</t>
  </si>
  <si>
    <t xml:space="preserve">1230 Columbia Street Suite 950, San Diego, CA 92101   jsugden4@wakelandhdc.com    </t>
  </si>
  <si>
    <t xml:space="preserve">1230 Columbia Street Suite 950, San Diego, CA 92101      </t>
  </si>
  <si>
    <t xml:space="preserve">Hix) Mobility features not included in unit mix.
k3- Physical Design requirements not provided.
2J) Governing resolutions not provided.
3B) Voluntary Acquistion letter not provided.
3G) UA not provided.
6D Resident services budget not provided.
Biii) NEPA not provided (States it won't be done until 6/2024)  </t>
  </si>
  <si>
    <t>Guidelines 9(d)(1)(H)(ix):Number of units with Mobility Features and the number of Housing; Units with Hearing/Vision Features and their size(number of bedrooms, number of bathrooms, and Unit square footage.; Guidelines Section 9(3)(B) Voluntary Acquisition Letter Form(provided by the Department);Guidelines Section 9(2)K: Governing Board resolution(s), including any resolution for the formationof a special purposeentity in compliance with 25 C.C.R.subsection 8313.2; Guidelines Section 9(6)(D) The Resident Services plan must have a budget demonstrating adequate operating fundingfor staffing and service delivery; Guidelines Section 9(2) K-Governing Board resolution(s), including any resolution for the formation of a special purpose entity in compliance with 25 C.C.R. subsection 8313.2. Guidelines  Section 9 (d)(L);Must provide utility allowance that is posted by Local Housing Authority or local utility company.</t>
  </si>
  <si>
    <t>Debbie and Jessica</t>
  </si>
  <si>
    <t>Debbie</t>
  </si>
  <si>
    <t>Mylinh</t>
  </si>
  <si>
    <t>1/29/2024 at 6:28am</t>
  </si>
  <si>
    <t>1/31/24 2:06AM
1. Resident service clarified
2. No Relocation self cert provided HCD other funding source</t>
  </si>
  <si>
    <r>
      <rPr>
        <b/>
        <sz val="11"/>
        <color theme="1"/>
        <rFont val="Calibri"/>
        <family val="2"/>
        <scheme val="minor"/>
      </rPr>
      <t>Appeal Accepted. Staff is scoring.</t>
    </r>
    <r>
      <rPr>
        <sz val="11"/>
        <color theme="1"/>
        <rFont val="Calibri"/>
        <family val="2"/>
        <scheme val="minor"/>
      </rPr>
      <t xml:space="preserve">
1. Accept
2. Accept
Outcome: scored 120, too low for an award.</t>
    </r>
  </si>
  <si>
    <t>2/5/24 Appeal letter
1) org docs
2) Fiscal integrity clarified
3) Unaudited financial  (20/22)
4) Vol Acq not applicable
5) U/A without  analysis 
6) RS is included SSP</t>
  </si>
  <si>
    <r>
      <rPr>
        <b/>
        <sz val="11"/>
        <color theme="1"/>
        <rFont val="Calibri"/>
        <family val="2"/>
        <scheme val="minor"/>
      </rPr>
      <t>DQ Stands</t>
    </r>
    <r>
      <rPr>
        <sz val="11"/>
        <color theme="1"/>
        <rFont val="Calibri"/>
        <family val="2"/>
        <scheme val="minor"/>
      </rPr>
      <t xml:space="preserve">
 1) OD- form, STD 204 (Sponsor 1),  OD form, STD 204 (AGP), OD Form (Owner /Borrower), OD form and STD 204 (Manager LLC)
2) Accepted
3) Unable to provide
4) Not provided
5) No survey provided
6) Doesn't indicate FTE for RS</t>
    </r>
  </si>
  <si>
    <t>2/5/24 Appeal Letter
1) Working drawings indicates 24 acessible units
2)Form 990 clarified
3)204 submitted via portal
4) States HCD Staff advised 20yrs acceptable
5) Vol Acq letter not applicable due to vacant land purchased 2/21/23
6) Resident Serv budget clarified
7) Budget is adequate and services are not paid from operating budget
8) Vacant land indicated in drawings, relocation is not applicable
9) Working Drawing indicate circle as plans for planting
10) Perm Foundation clarified 
11) Site control / Appraisal clarified</t>
  </si>
  <si>
    <r>
      <rPr>
        <b/>
        <sz val="11"/>
        <color theme="1"/>
        <rFont val="Calibri"/>
        <family val="2"/>
        <scheme val="minor"/>
      </rPr>
      <t>DQ Stands-Anne ??</t>
    </r>
    <r>
      <rPr>
        <sz val="11"/>
        <color theme="1"/>
        <rFont val="Calibri"/>
        <family val="2"/>
        <scheme val="minor"/>
      </rPr>
      <t xml:space="preserve">
1) Drawings don't specify mobilty or hearing/vision impaired
2) Accepted
3) Missing MGP 204
4) No confirmation of guidance
5) Acquistion of land requires retro Vol Acq letter
6) Accepted
7</t>
    </r>
    <r>
      <rPr>
        <b/>
        <sz val="11"/>
        <color theme="1"/>
        <rFont val="Calibri"/>
        <family val="2"/>
        <scheme val="minor"/>
      </rPr>
      <t>) $20K (on operating budget) in service coordinator not reflected in the supportive service budget (further clarification may be needed)</t>
    </r>
    <r>
      <rPr>
        <sz val="11"/>
        <color theme="1"/>
        <rFont val="Calibri"/>
        <family val="2"/>
        <scheme val="minor"/>
      </rPr>
      <t xml:space="preserve">
8) Accepted
9)</t>
    </r>
    <r>
      <rPr>
        <b/>
        <sz val="11"/>
        <color theme="1"/>
        <rFont val="Calibri"/>
        <family val="2"/>
        <scheme val="minor"/>
      </rPr>
      <t xml:space="preserve"> Undecided</t>
    </r>
    <r>
      <rPr>
        <sz val="11"/>
        <color theme="1"/>
        <rFont val="Calibri"/>
        <family val="2"/>
        <scheme val="minor"/>
      </rPr>
      <t xml:space="preserve">
10) Accepted
11) Accepted</t>
    </r>
  </si>
  <si>
    <t xml:space="preserve">2/5/2024 3:27pm Appeal Ltr:
Provided explanation of Site Control and was able to verify on the Purchase Contract- site control approved.
Voluntary Acquistion Letter not provided
Submitted new R/A to support RA experience - new documentation, can not use. </t>
  </si>
  <si>
    <t xml:space="preserve">1/29 &amp; 2/2 Appeal Emails:
Reg Agt effective date meets 3 year requirements and was recorded late because TCAC is back-logged
</t>
  </si>
  <si>
    <r>
      <rPr>
        <b/>
        <sz val="11"/>
        <color rgb="FF000000"/>
        <rFont val="Calibri"/>
        <family val="2"/>
        <scheme val="minor"/>
      </rPr>
      <t xml:space="preserve">Appeal Accepted. Staff is scoring.
</t>
    </r>
    <r>
      <rPr>
        <sz val="11"/>
        <color rgb="FF000000"/>
        <rFont val="Calibri"/>
        <family val="2"/>
        <scheme val="minor"/>
      </rPr>
      <t>Outcome: TBD - likely to score 149, assess tie-breaker, may get an award.</t>
    </r>
  </si>
  <si>
    <t>2/5/24 Appeal Letter
1)  SB 35 Exemption clarified
2) R?S budget clarified
3) Site control and Appraisal is within 120 days (6/27/23-9/27/23)</t>
  </si>
  <si>
    <r>
      <rPr>
        <b/>
        <sz val="11"/>
        <rFont val="Calibri"/>
        <family val="2"/>
        <scheme val="minor"/>
      </rPr>
      <t xml:space="preserve">Appeal Accepted Staff is Scoring </t>
    </r>
    <r>
      <rPr>
        <sz val="11"/>
        <rFont val="Calibri"/>
        <family val="2"/>
        <scheme val="minor"/>
      </rPr>
      <t xml:space="preserve">
1) Accepted
2) Accepted
3) Accepted</t>
    </r>
  </si>
  <si>
    <t xml:space="preserve">2/1 Appeal Email:
Org Docs for LLC were uploaded to Zengine.
Reg Agt effective date meets 3 year requirements and was recorded late because TCAC is back-logged
</t>
  </si>
  <si>
    <r>
      <rPr>
        <b/>
        <sz val="11"/>
        <color theme="1"/>
        <rFont val="Calibri"/>
        <family val="2"/>
        <scheme val="minor"/>
      </rPr>
      <t>Appeal Accepted. Staff is scoring.</t>
    </r>
    <r>
      <rPr>
        <sz val="11"/>
        <color theme="1"/>
        <rFont val="Calibri"/>
        <family val="2"/>
        <scheme val="minor"/>
      </rPr>
      <t xml:space="preserve">
Outcome: TBD - likely to score 149, assess tie-breaker, may get an award.</t>
    </r>
  </si>
  <si>
    <t>2/5/24 at 3:20pm</t>
  </si>
  <si>
    <t xml:space="preserve">2/2/24 Appeal Ltr:
1. Appraisal not within 120days of site control doc date 6/7/21 (ground lease 99 yrs); appraisal not available. Provided outdated appraisal from 12/1/17.
2. Fiscal integrity
3. resident service budget clarified
4. SSP budget clarified
</t>
  </si>
  <si>
    <r>
      <rPr>
        <b/>
        <sz val="11"/>
        <color theme="1"/>
        <rFont val="Calibri"/>
        <family val="2"/>
        <scheme val="minor"/>
      </rPr>
      <t>DQ Stands.</t>
    </r>
    <r>
      <rPr>
        <sz val="11"/>
        <color theme="1"/>
        <rFont val="Calibri"/>
        <family val="2"/>
        <scheme val="minor"/>
      </rPr>
      <t xml:space="preserve">
1. Applicant does not have appraisal available.
2. DSCR 8.53, max is 1.20; exceeded 12% of OpEx rule - </t>
    </r>
    <r>
      <rPr>
        <b/>
        <sz val="11"/>
        <color theme="1"/>
        <rFont val="Calibri"/>
        <family val="2"/>
        <scheme val="minor"/>
      </rPr>
      <t>no gap needed;</t>
    </r>
    <r>
      <rPr>
        <sz val="11"/>
        <color theme="1"/>
        <rFont val="Calibri"/>
        <family val="2"/>
        <scheme val="minor"/>
      </rPr>
      <t xml:space="preserve">
Hypothetically, If we remove significant income such as VASH Vouchers, they can reduce their DSCR. However, they would not pencil out for the required 30 years.
3. Accept.
4. Accept.
</t>
    </r>
  </si>
  <si>
    <t>2/5/24 Appeal Letter
1) Amortixation perm loan paid in full at year 20
2) Indicated in the drawings 
3) Provided LP org chart</t>
  </si>
  <si>
    <r>
      <rPr>
        <b/>
        <sz val="11"/>
        <color theme="1"/>
        <rFont val="Calibri"/>
        <family val="2"/>
        <scheme val="minor"/>
      </rPr>
      <t>DQ Stands</t>
    </r>
    <r>
      <rPr>
        <sz val="11"/>
        <color theme="1"/>
        <rFont val="Calibri"/>
        <family val="2"/>
        <scheme val="minor"/>
      </rPr>
      <t xml:space="preserve">
1) Cash flow neg at year 30 with removal of per loan 
2) Accepted
3) Missing GMP org chart</t>
    </r>
  </si>
  <si>
    <t>2/2/24 Appeal Letter
1) Using residual cash flow to fund operating reserve for year 23-30
2) Accessible units located on drawings
3) detailed unit mix clarified
4) expired loan commitment
5) resident service budget
6) SSP budget
7) market study-3rd party Housing Element 
8) narrative that relocation is N/A</t>
  </si>
  <si>
    <r>
      <t xml:space="preserve">DQ Stands-Anne?
</t>
    </r>
    <r>
      <rPr>
        <sz val="11"/>
        <color theme="1"/>
        <rFont val="Calibri"/>
        <family val="2"/>
        <scheme val="minor"/>
      </rPr>
      <t>1. Anne Unsure how to word this
2) Needs 3 hearing/vision not provided
3)Accepted
4)Conrad Hilton Fo. Exp 11/30/23
5) Accepted
6) Accepted
7) Accepted</t>
    </r>
    <r>
      <rPr>
        <b/>
        <sz val="11"/>
        <color theme="1"/>
        <rFont val="Calibri"/>
        <family val="2"/>
        <scheme val="minor"/>
      </rPr>
      <t xml:space="preserve">
</t>
    </r>
    <r>
      <rPr>
        <sz val="11"/>
        <color theme="1"/>
        <rFont val="Calibri"/>
        <family val="2"/>
        <scheme val="minor"/>
      </rPr>
      <t>8) Accepted</t>
    </r>
  </si>
  <si>
    <t>2/5/24 at 4:01pm</t>
  </si>
  <si>
    <t>1/31/2024 Appeal Letter
1) Resient Service clarified
2) LAD Relocation approved</t>
  </si>
  <si>
    <r>
      <rPr>
        <b/>
        <sz val="11"/>
        <color rgb="FF000000"/>
        <rFont val="Calibri"/>
        <family val="2"/>
        <scheme val="minor"/>
      </rPr>
      <t xml:space="preserve">Appeal Accepted. Staff scored at 120.
</t>
    </r>
    <r>
      <rPr>
        <sz val="11"/>
        <color rgb="FF000000"/>
        <rFont val="Calibri"/>
        <family val="2"/>
        <scheme val="minor"/>
      </rPr>
      <t>Outcome: Score is too low to get an award.</t>
    </r>
  </si>
  <si>
    <t xml:space="preserve">2/1/2024 Appeal Ltr:
1. Application, including workbook, are complete. No new attachments submitted.
</t>
  </si>
  <si>
    <r>
      <rPr>
        <b/>
        <sz val="11"/>
        <color rgb="FF000000"/>
        <rFont val="Calibri"/>
        <family val="2"/>
        <scheme val="minor"/>
      </rPr>
      <t xml:space="preserve">DQ Stands.
</t>
    </r>
    <r>
      <rPr>
        <sz val="11"/>
        <color rgb="FF000000"/>
        <rFont val="Calibri"/>
        <family val="2"/>
        <scheme val="minor"/>
      </rPr>
      <t xml:space="preserve">A. Missing Attachments: 
1) Site Control - purchase agreement provided is dated 8/22/2022 &amp; expired, NO extensions noted on Purchase Agreement. 2) Management Checklist, 3) Voluntary Acquisition Letter, 4) Reg Agts, 5) all EFC's, 6) Asbestos/lead/assessments, 7) Landscape Plans, 8) Cert &amp; Legal for sponsor 1, Audit Disclosure, 1 year of audited financials missing and no LOE, 9) Sponsor 2 org chart, Sponsor cert LOE, Cert of good standing, 10) Fair Housing Doc, Occupancy Standards Checklist, 11) Management Agreement and Contract Checklist, 12) CEQA/NEPA determination docs, 13) LSP Contract, 14) Resident Service Provider Contract, Minority maps, 15) title report is over 90 days old, dated 3/2023 and Title is vested to Crowne Development, Inc. 
B. Missing application content:
1) The DSCR ratio is 44.74 - </t>
    </r>
    <r>
      <rPr>
        <b/>
        <sz val="11"/>
        <color rgb="FF000000"/>
        <rFont val="Calibri"/>
        <family val="2"/>
        <scheme val="minor"/>
      </rPr>
      <t>NO GAP needed</t>
    </r>
    <r>
      <rPr>
        <sz val="11"/>
        <color rgb="FF000000"/>
        <rFont val="Calibri"/>
        <family val="2"/>
        <scheme val="minor"/>
      </rPr>
      <t xml:space="preserve">. 2) The workbook incomplete and missing many key details.  a) contract rents b) project details, site area missing c) relocation costs d) demolition costs e) project milestones. 3) Terms for all proposed financing (no EFCs). 4) No Mobility / Hearing and Visions units on Unit Mix. </t>
    </r>
  </si>
  <si>
    <t>Currently the project does not cash flow from years 1 through 30 and has an insufficient Debt Service Coverage Ratio of 0.00.
The project must cash flow for 30 years and have a Debt Service Coverage Ratio of 1.10 - 1.20.
Note: Sponsor did not include comments or a letter of explanation to address this feasibly issue.</t>
  </si>
  <si>
    <t>Pursuant to the subsection 6(a)(1)(2) of the NHTF Guidelines: Projects will have Fiscal Integrity and will maintain Fiscal Integrity for a minimum of 30 years to meet the requirements in 24 C.F.R. § 93.300(b); Projects will be feasible under 25 C.C.R. § 8310 for a minimum of 30 years.</t>
  </si>
  <si>
    <t>The project must cash flow for 30 years and have a Debt Service Coverage Ratio of 1.10 - 1.20.</t>
  </si>
  <si>
    <t xml:space="preserve">1/29/2024at 6:26am </t>
  </si>
  <si>
    <t>2/5/24 at 3:22pm</t>
  </si>
  <si>
    <t>Note: Sponsor did not include comments or a letter of explanation to address this feasibly issue.</t>
  </si>
  <si>
    <t>2/5/24 Appeal Letter
1) Perm foundation clarified
2) Accessible units clarifed
3) States that it is not required
4) 99 year ground lease
5) Provided in the workbook row 410
6) Workbook indicates .61 FTE
7) SSP clarified
8) self cert relocation- vacant land, shed to be demolished</t>
  </si>
  <si>
    <r>
      <rPr>
        <b/>
        <sz val="11"/>
        <color theme="1"/>
        <rFont val="Calibri"/>
        <family val="2"/>
        <scheme val="minor"/>
      </rPr>
      <t>DQ Stands</t>
    </r>
    <r>
      <rPr>
        <sz val="11"/>
        <color theme="1"/>
        <rFont val="Calibri"/>
        <family val="2"/>
        <scheme val="minor"/>
      </rPr>
      <t xml:space="preserve">
1) Accepted
2) Accepted
3) No resolutions submitted
4) Undecided
5) Analysis not provided 
6) MOU for proposed project reflects .22 FTE for every 50 units
7) Accepted
8) Accepted
9) Vol Acq not addressed</t>
    </r>
  </si>
  <si>
    <t xml:space="preserve">Appeal submitted 2/5/24  at 6:42PM </t>
  </si>
  <si>
    <t>1/29/2024 at 6:30am</t>
  </si>
  <si>
    <t>1/29/2024 at 6:24am</t>
  </si>
  <si>
    <t>1/31/24 at 5:42pm -They did not submit an official appeal letter, only sent an email, and EFC's</t>
  </si>
  <si>
    <t>2/5/24 Appeal Letter
1) State excess land clarified
2) Accessible units clarified
3) Housing First clarified
4) Physical Design clarified
5) Resolutions dated 1/5/24
6) Org provided in portal 
7) Ground lease with DGS 
8) Ground lease with DGS
9) Vol Relo - State excess land</t>
  </si>
  <si>
    <r>
      <rPr>
        <b/>
        <sz val="11"/>
        <color theme="1"/>
        <rFont val="Calibri"/>
        <family val="2"/>
        <scheme val="minor"/>
      </rPr>
      <t>DQ Stands-Anne??</t>
    </r>
    <r>
      <rPr>
        <sz val="11"/>
        <color theme="1"/>
        <rFont val="Calibri"/>
        <family val="2"/>
        <scheme val="minor"/>
      </rPr>
      <t xml:space="preserve">
1) Accepted
2) Accepted
3 Accepted
4) Accepted
5) Accepted
6) Missing STD 204 (AGP), OD form, STD 204 Artcile of org, Operating Agreement (MGP), OD form, STD 204, Tax 941 form (Sponsor 1),  OD form, STD 204 (Sponsor 2), OD form (Borrower Enitity),  Signature block inconsistent with enitities
7</t>
    </r>
    <r>
      <rPr>
        <b/>
        <sz val="11"/>
        <color theme="1"/>
        <rFont val="Calibri"/>
        <family val="2"/>
        <scheme val="minor"/>
      </rPr>
      <t>) Undecided -Anne??
8) Undecided -Anne??
9Undecided -Anne??</t>
    </r>
  </si>
  <si>
    <t xml:space="preserve">2/5/24 Appeal Ltr.
1) Amenities map clarified
2) EFC-provided HACLA
3) Org docs
4) Accessible units clarified
5) Vol Acq letter-State excess land
6) Added R/S budget to Workbook
7 relocation self cert
8) Property appraisal
9) NHTF Evirn checklist </t>
  </si>
  <si>
    <r>
      <rPr>
        <b/>
        <sz val="11"/>
        <color theme="1"/>
        <rFont val="Calibri"/>
        <family val="2"/>
        <scheme val="minor"/>
      </rPr>
      <t>DQ Stands -Anne</t>
    </r>
    <r>
      <rPr>
        <sz val="11"/>
        <color theme="1"/>
        <rFont val="Calibri"/>
        <family val="2"/>
        <scheme val="minor"/>
      </rPr>
      <t xml:space="preserve">
1) Accepted 
2) missing IIG, AHSC commitments
3) OD form, Artctle of Org, STD 204 (Spnsr 1), OD form, 204 (Spnsr 2),  OD form (Owner/Borrower), MGP-OD form, AGP-ODForm and 204
4) Accepted
5 U</t>
    </r>
    <r>
      <rPr>
        <b/>
        <sz val="11"/>
        <color theme="1"/>
        <rFont val="Calibri"/>
        <family val="2"/>
        <scheme val="minor"/>
      </rPr>
      <t>ndecided -Anne?</t>
    </r>
    <r>
      <rPr>
        <sz val="11"/>
        <color theme="1"/>
        <rFont val="Calibri"/>
        <family val="2"/>
        <scheme val="minor"/>
      </rPr>
      <t xml:space="preserve">
6 New info updated workbook
7)</t>
    </r>
    <r>
      <rPr>
        <b/>
        <sz val="11"/>
        <color theme="1"/>
        <rFont val="Calibri"/>
        <family val="2"/>
        <scheme val="minor"/>
      </rPr>
      <t xml:space="preserve"> undecided Anne?
8) undecided Anne?
9) Not provided</t>
    </r>
  </si>
  <si>
    <t>01/29/24 8:05am</t>
  </si>
  <si>
    <t>02/05/24 3:06pm Appeal Ltr.
1. Statement provided indicating they feel they meet the minimum reqquiremnts.  The projects has a DSCR of 1.93 Yr1 cash flow after all Debt pd is $145,201. Project does not meet the 12% Operating Expenses rule.</t>
  </si>
  <si>
    <t>Mutual Housing California</t>
  </si>
  <si>
    <t>Habitat for Humanity Yuba/Sutter Inc.</t>
  </si>
  <si>
    <t>Sahar Soltani</t>
  </si>
  <si>
    <t>3321 Power Inn Road, Suite 320    Sacramento, CA 95826</t>
  </si>
  <si>
    <t>Joseph Hale</t>
  </si>
  <si>
    <t>202 D Street, Marysville CA 95901</t>
  </si>
  <si>
    <t>No Affirmetively Futhering Fair Housing narrative                 No Voluntary Acquistion Letter                                                        Did not provide recorded regulatory agreement for Resident Services                                                                                             No Org Chart provided for Owner/Borrower                            Resident SVCS for 124 units but FTE is 1.6</t>
  </si>
  <si>
    <t>Latasha, Joe</t>
  </si>
  <si>
    <t>Shelly</t>
  </si>
  <si>
    <t>2/5/24 at 4:43pm</t>
  </si>
  <si>
    <t>Thomas J. Collishaw, President/CEO</t>
  </si>
  <si>
    <t>Betsy McGovern-Garcia</t>
  </si>
  <si>
    <t>8445 W. Elowin Court
Visalia, CA 93291</t>
  </si>
  <si>
    <t>Applicant Score 148 - HCD 143</t>
  </si>
  <si>
    <t>NHTF 2022/2023 NOFA Section F(2) Confirmation of Local Need: Letter from city and/or county not provided (-5 points).</t>
  </si>
  <si>
    <t>Virginia and Colleen</t>
  </si>
  <si>
    <t>01/29/24 8:24am</t>
  </si>
  <si>
    <t>1/29 Appeal Ltr:
Score should be 148 because they accidentally omitted the County Needs Ltr &amp; Email dated 1/3/24</t>
  </si>
  <si>
    <r>
      <rPr>
        <b/>
        <sz val="11"/>
        <color rgb="FF000000"/>
        <rFont val="Calibri"/>
        <family val="2"/>
        <scheme val="minor"/>
      </rPr>
      <t xml:space="preserve">Appeal Accept and new score is 148.
</t>
    </r>
    <r>
      <rPr>
        <sz val="11"/>
        <color rgb="FF000000"/>
        <rFont val="Calibri"/>
        <family val="2"/>
        <scheme val="minor"/>
      </rPr>
      <t>Outcome: Award as planned, increased score did not impact award.</t>
    </r>
  </si>
  <si>
    <t>Housing Authority of the County of Santa Barbara</t>
  </si>
  <si>
    <t xml:space="preserve">Robert P. Havlicek, Jr., Executive Director
</t>
  </si>
  <si>
    <t>Darcy Brady, Sr. Project Manager</t>
  </si>
  <si>
    <t>815 W Ocean Avenue
Lompoc, CA 93436</t>
  </si>
  <si>
    <t>Applicant Score 137 - HCD 133</t>
  </si>
  <si>
    <t>NHTF 2022/2023 NOFA Section E(1) Development Team's Experience: Long-term master lease or similar arrangement document not received (-5 Points).
NHTF 2020/2023 NOFA Section B (2)(B) Merits of the Project in Mainaining or Improving Access to community-Based Public Services: Health Facility is 2.5 miles away from the site, must be within 1.5 miles from the site receive points (-2 Points)
NHTF 2022/2023 NOFA Priority Points (1) 1 point is awarded for each 10%units.  Project site has 60 units awarded points for this section is 6 points, self-scored was 3 points, increased (+3 points)</t>
  </si>
  <si>
    <t>Heather and Virginia</t>
  </si>
  <si>
    <t>Heather</t>
  </si>
  <si>
    <t>01/29/24 10:01am</t>
  </si>
  <si>
    <t>1/31 Appeal Ltr:
Score should be 137 because they accidentally uploaded the wrong Reg Agt and provided new Reg Agt that satisfies req. + newly found Urgent Care within 1.5 miles</t>
  </si>
  <si>
    <r>
      <rPr>
        <b/>
        <sz val="11"/>
        <color rgb="FF000000"/>
        <rFont val="Calibri"/>
        <family val="2"/>
        <scheme val="minor"/>
      </rPr>
      <t xml:space="preserve">Appeal Accepted and new score is 137.
</t>
    </r>
    <r>
      <rPr>
        <sz val="11"/>
        <color rgb="FF000000"/>
        <rFont val="Calibri"/>
        <family val="2"/>
        <scheme val="minor"/>
      </rPr>
      <t>Outcome: Score is too low to award.</t>
    </r>
  </si>
  <si>
    <t>Abode Communities</t>
  </si>
  <si>
    <t xml:space="preserve">Lara Regus, Senior vice President
</t>
  </si>
  <si>
    <t>Maegan Pearson, Associate Vice President</t>
  </si>
  <si>
    <t>114 S Hill Street, Suite 700
Los Angeles, CA 90015</t>
  </si>
  <si>
    <t>Applicant Score 147 - HCD 142</t>
  </si>
  <si>
    <t>NHTF 2022/2023 NOFA Development Team's Experience: Section E(2) Documentation must include a Recorded Regulatory Agreement, document not provided (-5 Points)</t>
  </si>
  <si>
    <t>01/29/24 8:35am</t>
  </si>
  <si>
    <t xml:space="preserve">1/30 Appeal Ltr:
Score should be 147 because the GLs did not require a Reg Agt for property manager and this is the 1st time Applicant is using JSCo and do not have info on them.
</t>
  </si>
  <si>
    <r>
      <rPr>
        <b/>
        <sz val="11"/>
        <color rgb="FF000000"/>
        <rFont val="Calibri"/>
        <family val="2"/>
        <scheme val="minor"/>
      </rPr>
      <t xml:space="preserve">Appeal Accepted and new score is 147.
</t>
    </r>
    <r>
      <rPr>
        <sz val="11"/>
        <color rgb="FF000000"/>
        <rFont val="Calibri"/>
        <family val="2"/>
        <scheme val="minor"/>
      </rPr>
      <t>Outcome: Score is too low to award.</t>
    </r>
  </si>
  <si>
    <t xml:space="preserve">Shelly </t>
  </si>
  <si>
    <t>2/5/24 at 3:42pm</t>
  </si>
  <si>
    <t>1/29/2024 3:57pm</t>
  </si>
  <si>
    <t xml:space="preserve">02/05/24 5:06pm
Sponsor obtain perm financing.  Indicated they have talked to some lenders.
Provided an updated prelim current date within 90 day of appliation. </t>
  </si>
  <si>
    <t>797 S Almaden</t>
  </si>
  <si>
    <t>Resources for Community Develoopment</t>
  </si>
  <si>
    <t>Daniel Sawislak</t>
  </si>
  <si>
    <t>Gabriel Borden</t>
  </si>
  <si>
    <t>2220 Oxford Street
Berkeley, CA 94704</t>
  </si>
  <si>
    <t xml:space="preserve">1. Two Regulatory Agreement were received: however, one Regulatory Agreement does not meet the required three years of Supportive Service provider experience.
2. Organizational Documents were not received for the RCD, LLC. </t>
  </si>
  <si>
    <t>1. Pursuant to the subsection 9(d)(7)(B) of the NHTF Guidelines: The lead Supportive Services provider for the Project must submit evidence of successfully participating in at least two projects equivalent to the proposed Project in size, scale, amenity, and Target Population, subject to a recorded Regulatory Agreement (and any amendments) for at least three years prior to the submission of the NHTF funding application.
2. Pursuant to the subsection 9(d)(2)(N)(vi-xi)
of the Guildlines.
vi OD-Form 2 (loan authorization of limited liability company general partner).
vii. Limited liability company operating agreement. viii. Limited liability company articles of organization.
ix. Limited liability company certification and legal disclosure (Department form).
x. Limited liability company statement of no change.
xi. Limited liability company Payee Data Record Form (Department STD-204 form).</t>
  </si>
  <si>
    <t>Heather and Lisa</t>
  </si>
  <si>
    <t>Lisa</t>
  </si>
  <si>
    <t>01/29/24 7:35AM</t>
  </si>
  <si>
    <t>2/2/2024 Appeal Ltr:  12:00:00 PM
R/A agreements provided in the application met the Supportive Service Provider experience.  Organizational doc's submitted with application.  Project was reviewed for Selections Criteria</t>
  </si>
  <si>
    <t>Agoura Hills Housing</t>
  </si>
  <si>
    <t>Agoura Hills</t>
  </si>
  <si>
    <t>National Community Renaissance of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</si>
</sst>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1\C\-\2\-000"/>
    <numFmt numFmtId="166" formatCode="_(&quot;$&quot;* #,##0_);_(&quot;$&quot;* \(#,##0\);_(&quot;$&quot;* &quot;-&quot;??_);_(@_)"/>
  </numFmts>
  <fonts count="32" x14ac:knownFonts="1">
    <font>
      <sz val="11"/>
      <color theme="1"/>
      <name val="Calibri"/>
      <family val="2"/>
      <scheme val="minor"/>
    </font>
    <font>
      <b/>
      <sz val="11"/>
      <color theme="1"/>
      <name val="Calibri"/>
      <family val="2"/>
      <scheme val="minor"/>
    </font>
    <font>
      <sz val="11"/>
      <color theme="1"/>
      <name val="Calibri"/>
      <family val="2"/>
      <scheme val="minor"/>
    </font>
    <font>
      <sz val="16"/>
      <color theme="1"/>
      <name val="Arial"/>
      <family val="2"/>
    </font>
    <font>
      <b/>
      <sz val="16"/>
      <color theme="1"/>
      <name val="Arial"/>
      <family val="2"/>
    </font>
    <font>
      <sz val="10"/>
      <name val="Arial"/>
      <family val="2"/>
    </font>
    <font>
      <b/>
      <sz val="11"/>
      <name val="Arial"/>
      <family val="2"/>
    </font>
    <font>
      <b/>
      <sz val="11"/>
      <color theme="1"/>
      <name val="Arial"/>
      <family val="2"/>
    </font>
    <font>
      <sz val="10.5"/>
      <color theme="1"/>
      <name val="Arial"/>
      <family val="2"/>
    </font>
    <font>
      <sz val="10.5"/>
      <color theme="0"/>
      <name val="Arial"/>
      <family val="2"/>
    </font>
    <font>
      <sz val="12"/>
      <color theme="1"/>
      <name val="Calibri"/>
      <family val="2"/>
      <scheme val="minor"/>
    </font>
    <font>
      <sz val="11"/>
      <color rgb="FF000000"/>
      <name val="Arial"/>
      <family val="2"/>
    </font>
    <font>
      <b/>
      <sz val="11"/>
      <color rgb="FF000000"/>
      <name val="Calibri"/>
      <family val="2"/>
      <scheme val="minor"/>
    </font>
    <font>
      <sz val="11"/>
      <color rgb="FF000000"/>
      <name val="Calibri"/>
      <family val="2"/>
      <scheme val="minor"/>
    </font>
    <font>
      <sz val="11"/>
      <color rgb="FF000000"/>
      <name val="Calibri"/>
      <family val="2"/>
    </font>
    <font>
      <b/>
      <sz val="11"/>
      <color rgb="FFFF0000"/>
      <name val="Calibri"/>
      <family val="2"/>
      <scheme val="minor"/>
    </font>
    <font>
      <b/>
      <sz val="11"/>
      <color rgb="FF4472C4"/>
      <name val="Calibri"/>
      <family val="2"/>
      <scheme val="minor"/>
    </font>
    <font>
      <b/>
      <sz val="11"/>
      <color rgb="FF000000"/>
      <name val="Calibri"/>
      <family val="2"/>
    </font>
    <font>
      <b/>
      <sz val="11"/>
      <color rgb="FFFF0000"/>
      <name val="Calibri"/>
      <family val="2"/>
    </font>
    <font>
      <b/>
      <sz val="11"/>
      <color theme="1"/>
      <name val="Calibri"/>
      <family val="2"/>
    </font>
    <font>
      <b/>
      <sz val="11"/>
      <color rgb="FF4472C4"/>
      <name val="Calibri"/>
      <family val="2"/>
    </font>
    <font>
      <b/>
      <sz val="9"/>
      <color theme="1"/>
      <name val="Arial"/>
      <family val="2"/>
    </font>
    <font>
      <sz val="10.5"/>
      <name val="Arial"/>
      <family val="2"/>
    </font>
    <font>
      <b/>
      <sz val="10.5"/>
      <color theme="1"/>
      <name val="Arial"/>
      <family val="2"/>
    </font>
    <font>
      <b/>
      <sz val="12"/>
      <color theme="1"/>
      <name val="Arial"/>
      <family val="2"/>
    </font>
    <font>
      <sz val="9"/>
      <color theme="1"/>
      <name val="Arial"/>
      <family val="2"/>
    </font>
    <font>
      <b/>
      <sz val="11"/>
      <name val="Calibri"/>
      <family val="2"/>
      <scheme val="minor"/>
    </font>
    <font>
      <sz val="11"/>
      <name val="Calibri"/>
      <family val="2"/>
      <scheme val="minor"/>
    </font>
    <font>
      <b/>
      <u/>
      <sz val="11"/>
      <color theme="1"/>
      <name val="Calibri"/>
      <family val="2"/>
      <scheme val="minor"/>
    </font>
    <font>
      <b/>
      <sz val="12"/>
      <color rgb="FF000000"/>
      <name val="Arial"/>
      <family val="2"/>
    </font>
    <font>
      <sz val="12"/>
      <color theme="1"/>
      <name val="Arial"/>
      <family val="2"/>
    </font>
    <font>
      <sz val="12"/>
      <color rgb="FFC00000"/>
      <name val="Arial"/>
      <family val="2"/>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FF"/>
        <bgColor rgb="FF000000"/>
      </patternFill>
    </fill>
    <fill>
      <patternFill patternType="solid">
        <fgColor rgb="FFFF0000"/>
        <bgColor indexed="64"/>
      </patternFill>
    </fill>
    <fill>
      <patternFill patternType="solid">
        <fgColor rgb="FFFFFFCC"/>
        <bgColor indexed="64"/>
      </patternFill>
    </fill>
    <fill>
      <patternFill patternType="solid">
        <fgColor rgb="FFFFC000"/>
        <bgColor indexed="64"/>
      </patternFill>
    </fill>
  </fills>
  <borders count="4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rgb="FF000000"/>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style="thin">
        <color rgb="FF000000"/>
      </left>
      <right style="thin">
        <color indexed="64"/>
      </right>
      <top style="thin">
        <color indexed="64"/>
      </top>
      <bottom style="thin">
        <color indexed="64"/>
      </bottom>
      <diagonal/>
    </border>
    <border>
      <left style="thin">
        <color rgb="FF000000"/>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indexed="64"/>
      </top>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indexed="64"/>
      </left>
      <right style="thin">
        <color indexed="64"/>
      </right>
      <top style="thin">
        <color rgb="FF000000"/>
      </top>
      <bottom/>
      <diagonal/>
    </border>
  </borders>
  <cellStyleXfs count="7">
    <xf numFmtId="0" fontId="0" fillId="0" borderId="0"/>
    <xf numFmtId="44" fontId="2" fillId="0" borderId="0" applyFont="0" applyFill="0" applyBorder="0" applyAlignment="0" applyProtection="0"/>
    <xf numFmtId="0" fontId="5" fillId="0" borderId="0"/>
    <xf numFmtId="0" fontId="5" fillId="0" borderId="0"/>
    <xf numFmtId="0" fontId="5" fillId="0" borderId="0"/>
    <xf numFmtId="9" fontId="2" fillId="0" borderId="0" applyFont="0" applyFill="0" applyBorder="0" applyAlignment="0" applyProtection="0"/>
    <xf numFmtId="44" fontId="2" fillId="0" borderId="0" applyFont="0" applyFill="0" applyBorder="0" applyAlignment="0" applyProtection="0"/>
  </cellStyleXfs>
  <cellXfs count="346">
    <xf numFmtId="0" fontId="0" fillId="0" borderId="0" xfId="0"/>
    <xf numFmtId="164" fontId="3" fillId="2" borderId="0" xfId="0" applyNumberFormat="1" applyFont="1" applyFill="1" applyAlignment="1">
      <alignment horizontal="center" vertical="center" wrapText="1"/>
    </xf>
    <xf numFmtId="0" fontId="0" fillId="2" borderId="0" xfId="0" applyFill="1" applyAlignment="1">
      <alignment horizontal="center" vertical="center"/>
    </xf>
    <xf numFmtId="0" fontId="0" fillId="2" borderId="0" xfId="0" applyFill="1" applyAlignment="1">
      <alignment horizont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1" xfId="0" applyFont="1" applyFill="1" applyBorder="1" applyAlignment="1">
      <alignment horizontal="left" vertical="center"/>
    </xf>
    <xf numFmtId="164" fontId="8" fillId="2" borderId="1" xfId="0" applyNumberFormat="1" applyFont="1" applyFill="1" applyBorder="1" applyAlignment="1">
      <alignment horizontal="center" vertical="center"/>
    </xf>
    <xf numFmtId="0" fontId="8" fillId="2" borderId="10" xfId="0" applyFont="1" applyFill="1" applyBorder="1" applyAlignment="1">
      <alignment horizontal="left" vertical="center" wrapText="1"/>
    </xf>
    <xf numFmtId="0" fontId="8" fillId="2" borderId="0" xfId="0" applyFont="1" applyFill="1" applyAlignment="1">
      <alignment horizontal="left" vertical="center" wrapText="1"/>
    </xf>
    <xf numFmtId="164" fontId="8" fillId="2" borderId="0" xfId="0" applyNumberFormat="1" applyFont="1" applyFill="1" applyAlignment="1">
      <alignment horizontal="left" vertical="center"/>
    </xf>
    <xf numFmtId="0" fontId="8" fillId="2" borderId="11" xfId="0" applyFont="1" applyFill="1" applyBorder="1" applyAlignment="1">
      <alignment horizontal="left"/>
    </xf>
    <xf numFmtId="0" fontId="8" fillId="2" borderId="0" xfId="0" applyFont="1" applyFill="1" applyAlignment="1">
      <alignment horizontal="left"/>
    </xf>
    <xf numFmtId="0" fontId="8" fillId="2" borderId="0" xfId="0" applyFont="1" applyFill="1" applyAlignment="1">
      <alignment horizontal="left" vertical="center" wrapText="1" indent="1"/>
    </xf>
    <xf numFmtId="0" fontId="9" fillId="2" borderId="0" xfId="0" applyFont="1" applyFill="1" applyAlignment="1">
      <alignment vertical="center" wrapText="1"/>
    </xf>
    <xf numFmtId="0" fontId="10" fillId="2" borderId="0" xfId="0" applyFont="1" applyFill="1" applyAlignment="1">
      <alignment horizontal="center" vertical="center"/>
    </xf>
    <xf numFmtId="0" fontId="10" fillId="2" borderId="0" xfId="0" applyFont="1" applyFill="1" applyAlignment="1">
      <alignment horizontal="left" vertical="center" wrapText="1"/>
    </xf>
    <xf numFmtId="0" fontId="10" fillId="2" borderId="0" xfId="0" applyFont="1" applyFill="1" applyAlignment="1">
      <alignment horizontal="left" vertical="center"/>
    </xf>
    <xf numFmtId="0" fontId="10" fillId="2" borderId="0" xfId="0" applyFont="1" applyFill="1" applyAlignment="1">
      <alignment horizontal="center" vertical="center" wrapText="1"/>
    </xf>
    <xf numFmtId="164" fontId="10" fillId="2" borderId="0" xfId="0" applyNumberFormat="1" applyFont="1" applyFill="1" applyAlignment="1">
      <alignment horizontal="left" vertical="center"/>
    </xf>
    <xf numFmtId="0" fontId="0" fillId="2" borderId="0" xfId="0" applyFill="1" applyAlignment="1">
      <alignment horizontal="left" vertical="center" wrapText="1"/>
    </xf>
    <xf numFmtId="0" fontId="0" fillId="2" borderId="0" xfId="0" applyFill="1" applyAlignment="1">
      <alignment horizontal="left" vertical="center"/>
    </xf>
    <xf numFmtId="0" fontId="0" fillId="2" borderId="0" xfId="0" applyFill="1" applyAlignment="1">
      <alignment horizontal="center" vertical="center" wrapText="1"/>
    </xf>
    <xf numFmtId="164" fontId="0" fillId="2" borderId="0" xfId="0" applyNumberFormat="1" applyFill="1" applyAlignment="1">
      <alignment horizontal="left" vertical="center"/>
    </xf>
    <xf numFmtId="164" fontId="0" fillId="2" borderId="0" xfId="0" applyNumberFormat="1" applyFill="1" applyAlignment="1">
      <alignment horizontal="center" vertical="center"/>
    </xf>
    <xf numFmtId="0" fontId="8" fillId="2" borderId="13" xfId="0" applyFont="1" applyFill="1" applyBorder="1" applyAlignment="1">
      <alignment horizontal="center" vertical="center"/>
    </xf>
    <xf numFmtId="0" fontId="10" fillId="2" borderId="13" xfId="0" applyFont="1" applyFill="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0" fillId="2" borderId="13" xfId="0" applyFill="1" applyBorder="1" applyAlignment="1">
      <alignment horizontal="center" vertical="center"/>
    </xf>
    <xf numFmtId="10" fontId="8" fillId="4" borderId="6" xfId="0" applyNumberFormat="1" applyFont="1" applyFill="1" applyBorder="1" applyAlignment="1">
      <alignment vertical="center" wrapText="1"/>
    </xf>
    <xf numFmtId="0" fontId="8" fillId="2" borderId="26" xfId="0" applyFont="1" applyFill="1" applyBorder="1" applyAlignment="1">
      <alignment horizontal="center" vertical="center"/>
    </xf>
    <xf numFmtId="0" fontId="8" fillId="0" borderId="25" xfId="0" applyFont="1" applyBorder="1" applyAlignment="1">
      <alignment vertical="center"/>
    </xf>
    <xf numFmtId="0" fontId="8" fillId="0" borderId="4" xfId="0" applyFont="1" applyBorder="1" applyAlignment="1">
      <alignment vertical="center"/>
    </xf>
    <xf numFmtId="165" fontId="6" fillId="3" borderId="6" xfId="2" applyNumberFormat="1" applyFont="1" applyFill="1" applyBorder="1" applyAlignment="1">
      <alignment vertical="center" textRotation="90" wrapText="1"/>
    </xf>
    <xf numFmtId="0" fontId="8" fillId="2" borderId="25" xfId="0" applyFont="1" applyFill="1" applyBorder="1" applyAlignment="1">
      <alignment vertical="center"/>
    </xf>
    <xf numFmtId="0" fontId="8" fillId="2" borderId="4" xfId="0" applyFont="1" applyFill="1" applyBorder="1" applyAlignment="1">
      <alignment vertical="center"/>
    </xf>
    <xf numFmtId="0" fontId="8" fillId="0" borderId="3" xfId="0" applyFont="1" applyBorder="1" applyAlignment="1">
      <alignment horizontal="center" vertical="center"/>
    </xf>
    <xf numFmtId="0" fontId="8" fillId="0" borderId="0" xfId="0" applyFont="1" applyAlignment="1">
      <alignment horizontal="center" vertical="center" wrapText="1"/>
    </xf>
    <xf numFmtId="0" fontId="10" fillId="0" borderId="0" xfId="0" applyFont="1" applyAlignment="1">
      <alignment horizontal="center" vertical="center"/>
    </xf>
    <xf numFmtId="0" fontId="0" fillId="0" borderId="0" xfId="0" applyAlignment="1">
      <alignment horizontal="center" vertical="center"/>
    </xf>
    <xf numFmtId="164" fontId="8" fillId="0" borderId="0" xfId="0" applyNumberFormat="1" applyFont="1" applyAlignment="1">
      <alignment horizontal="center" vertical="center" wrapText="1"/>
    </xf>
    <xf numFmtId="0" fontId="23" fillId="3" borderId="6" xfId="0" applyFont="1" applyFill="1" applyBorder="1" applyAlignment="1">
      <alignment horizontal="center" vertical="center" textRotation="90" wrapText="1"/>
    </xf>
    <xf numFmtId="0" fontId="23" fillId="3" borderId="6" xfId="0" applyFont="1" applyFill="1" applyBorder="1" applyAlignment="1">
      <alignment horizontal="center" vertical="center" wrapText="1"/>
    </xf>
    <xf numFmtId="164" fontId="23" fillId="3" borderId="6" xfId="0" applyNumberFormat="1" applyFont="1" applyFill="1" applyBorder="1" applyAlignment="1">
      <alignment horizontal="center" vertical="center" wrapText="1"/>
    </xf>
    <xf numFmtId="0" fontId="8" fillId="0" borderId="6" xfId="0" applyFont="1" applyBorder="1" applyAlignment="1">
      <alignment horizontal="center" vertical="center" wrapText="1"/>
    </xf>
    <xf numFmtId="1" fontId="8" fillId="4" borderId="6"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164" fontId="8" fillId="0" borderId="3" xfId="0" applyNumberFormat="1" applyFont="1" applyBorder="1" applyAlignment="1">
      <alignment horizontal="center" vertical="center" wrapText="1"/>
    </xf>
    <xf numFmtId="0" fontId="8" fillId="0" borderId="4" xfId="0" applyFont="1" applyBorder="1" applyAlignment="1">
      <alignment horizontal="center" vertical="center" wrapText="1"/>
    </xf>
    <xf numFmtId="9" fontId="25" fillId="0" borderId="6" xfId="0" applyNumberFormat="1" applyFont="1" applyBorder="1" applyAlignment="1">
      <alignment horizontal="center" vertical="center" wrapText="1"/>
    </xf>
    <xf numFmtId="9" fontId="23" fillId="3" borderId="6" xfId="5" applyFont="1" applyFill="1" applyBorder="1" applyAlignment="1">
      <alignment horizontal="center" vertical="center" wrapText="1"/>
    </xf>
    <xf numFmtId="9" fontId="8" fillId="0" borderId="6" xfId="5" applyFont="1" applyBorder="1" applyAlignment="1">
      <alignment horizontal="center" vertical="center" wrapText="1"/>
    </xf>
    <xf numFmtId="9" fontId="8" fillId="0" borderId="3" xfId="5" applyFont="1" applyBorder="1" applyAlignment="1">
      <alignment horizontal="center" vertical="center" wrapText="1"/>
    </xf>
    <xf numFmtId="9" fontId="8" fillId="0" borderId="0" xfId="5" applyFont="1" applyAlignment="1">
      <alignment horizontal="center" vertical="center" wrapText="1"/>
    </xf>
    <xf numFmtId="0" fontId="8" fillId="0" borderId="6" xfId="0" applyFont="1" applyBorder="1" applyAlignment="1">
      <alignment vertical="center" wrapText="1"/>
    </xf>
    <xf numFmtId="166" fontId="8" fillId="0" borderId="6" xfId="1" applyNumberFormat="1" applyFont="1" applyBorder="1" applyAlignment="1">
      <alignment horizontal="center" vertical="center" wrapText="1"/>
    </xf>
    <xf numFmtId="166" fontId="8" fillId="4" borderId="6" xfId="1" applyNumberFormat="1" applyFont="1" applyFill="1" applyBorder="1" applyAlignment="1">
      <alignment horizontal="center" vertical="center" wrapText="1"/>
    </xf>
    <xf numFmtId="1" fontId="25" fillId="0" borderId="6" xfId="0" applyNumberFormat="1" applyFont="1" applyBorder="1" applyAlignment="1">
      <alignment horizontal="center" vertical="center" wrapText="1"/>
    </xf>
    <xf numFmtId="164" fontId="8" fillId="0" borderId="0" xfId="0" applyNumberFormat="1" applyFont="1" applyAlignment="1">
      <alignment vertical="center" wrapText="1"/>
    </xf>
    <xf numFmtId="164" fontId="25" fillId="0" borderId="0" xfId="0" applyNumberFormat="1" applyFont="1" applyAlignment="1">
      <alignment vertical="center" wrapText="1"/>
    </xf>
    <xf numFmtId="0" fontId="0" fillId="0" borderId="6" xfId="0" applyBorder="1" applyAlignment="1">
      <alignment horizontal="left" wrapText="1"/>
    </xf>
    <xf numFmtId="0" fontId="0" fillId="11" borderId="6" xfId="0" applyFill="1" applyBorder="1" applyAlignment="1">
      <alignment horizontal="left" wrapText="1"/>
    </xf>
    <xf numFmtId="0" fontId="1" fillId="0" borderId="6" xfId="0" applyFont="1" applyBorder="1" applyAlignment="1">
      <alignment horizontal="left" vertical="top" wrapText="1"/>
    </xf>
    <xf numFmtId="0" fontId="1" fillId="4" borderId="6" xfId="0" applyFont="1" applyFill="1" applyBorder="1" applyAlignment="1">
      <alignment horizontal="left" vertical="top" wrapText="1"/>
    </xf>
    <xf numFmtId="0" fontId="1" fillId="7" borderId="6" xfId="0" applyFont="1" applyFill="1" applyBorder="1" applyAlignment="1">
      <alignment horizontal="left" vertical="top" wrapText="1"/>
    </xf>
    <xf numFmtId="0" fontId="1" fillId="8" borderId="6" xfId="0" applyFont="1" applyFill="1" applyBorder="1" applyAlignment="1">
      <alignment horizontal="left" vertical="top" wrapText="1"/>
    </xf>
    <xf numFmtId="0" fontId="19" fillId="6" borderId="6" xfId="0" applyFont="1" applyFill="1" applyBorder="1" applyAlignment="1">
      <alignment horizontal="left" vertical="top" wrapText="1"/>
    </xf>
    <xf numFmtId="0" fontId="1" fillId="6" borderId="6" xfId="0" applyFont="1" applyFill="1" applyBorder="1" applyAlignment="1">
      <alignment horizontal="left" vertical="top" wrapText="1"/>
    </xf>
    <xf numFmtId="0" fontId="1" fillId="5" borderId="6" xfId="0" applyFont="1" applyFill="1" applyBorder="1" applyAlignment="1">
      <alignment horizontal="left" vertical="top" wrapText="1"/>
    </xf>
    <xf numFmtId="0" fontId="0" fillId="0" borderId="6" xfId="0" applyBorder="1" applyAlignment="1">
      <alignment horizontal="left" vertical="top" wrapText="1"/>
    </xf>
    <xf numFmtId="14" fontId="0" fillId="0" borderId="6" xfId="0" applyNumberFormat="1" applyBorder="1" applyAlignment="1">
      <alignment horizontal="left" vertical="top" wrapText="1"/>
    </xf>
    <xf numFmtId="0" fontId="1" fillId="5" borderId="6" xfId="0" applyFont="1" applyFill="1" applyBorder="1" applyAlignment="1" applyProtection="1">
      <alignment horizontal="left" vertical="top" wrapText="1"/>
      <protection locked="0"/>
    </xf>
    <xf numFmtId="0" fontId="0" fillId="10" borderId="6" xfId="0" applyFill="1"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12" borderId="6" xfId="0" applyFill="1" applyBorder="1" applyAlignment="1" applyProtection="1">
      <alignment horizontal="left" vertical="top" wrapText="1"/>
      <protection locked="0"/>
    </xf>
    <xf numFmtId="14" fontId="0" fillId="0" borderId="6" xfId="0" applyNumberForma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3" fillId="10" borderId="6" xfId="0" applyFont="1" applyFill="1" applyBorder="1" applyAlignment="1" applyProtection="1">
      <alignment horizontal="left" vertical="top" wrapText="1"/>
      <protection locked="0"/>
    </xf>
    <xf numFmtId="0" fontId="13" fillId="12" borderId="6" xfId="0" applyFont="1"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11" borderId="6" xfId="0" applyFill="1" applyBorder="1" applyAlignment="1" applyProtection="1">
      <alignment horizontal="left" wrapText="1"/>
      <protection locked="0"/>
    </xf>
    <xf numFmtId="0" fontId="0" fillId="0" borderId="6" xfId="0" applyBorder="1" applyAlignment="1" applyProtection="1">
      <alignment horizontal="left" wrapText="1"/>
      <protection locked="0"/>
    </xf>
    <xf numFmtId="0" fontId="27" fillId="10" borderId="6" xfId="0" applyFont="1" applyFill="1" applyBorder="1" applyAlignment="1" applyProtection="1">
      <alignment horizontal="left" vertical="top" wrapText="1"/>
      <protection locked="0"/>
    </xf>
    <xf numFmtId="22" fontId="0" fillId="0" borderId="6" xfId="0" applyNumberFormat="1" applyBorder="1" applyAlignment="1">
      <alignment horizontal="left" vertical="top" wrapText="1"/>
    </xf>
    <xf numFmtId="22" fontId="0" fillId="0" borderId="6" xfId="0" applyNumberFormat="1" applyBorder="1" applyAlignment="1" applyProtection="1">
      <alignment horizontal="left" vertical="top" wrapText="1"/>
      <protection locked="0"/>
    </xf>
    <xf numFmtId="0" fontId="14" fillId="0" borderId="0" xfId="0" applyFont="1"/>
    <xf numFmtId="0" fontId="11" fillId="0" borderId="0" xfId="0" applyFont="1" applyAlignment="1">
      <alignment horizontal="left" vertical="top"/>
    </xf>
    <xf numFmtId="0" fontId="13" fillId="0" borderId="6" xfId="0" applyFont="1" applyBorder="1" applyAlignment="1" applyProtection="1">
      <alignment horizontal="left" vertical="top" wrapText="1"/>
      <protection locked="0"/>
    </xf>
    <xf numFmtId="0" fontId="1" fillId="5" borderId="6" xfId="0" applyFont="1" applyFill="1" applyBorder="1" applyAlignment="1">
      <alignment horizontal="center" vertical="center" wrapText="1"/>
    </xf>
    <xf numFmtId="165" fontId="6" fillId="0" borderId="6" xfId="2" applyNumberFormat="1" applyFont="1" applyBorder="1" applyAlignment="1">
      <alignment horizontal="center" vertical="center" textRotation="90" wrapText="1"/>
    </xf>
    <xf numFmtId="9" fontId="25" fillId="0" borderId="0" xfId="0" applyNumberFormat="1" applyFont="1" applyAlignment="1">
      <alignment horizontal="center" vertical="center" wrapText="1"/>
    </xf>
    <xf numFmtId="1" fontId="25" fillId="0" borderId="0" xfId="0" applyNumberFormat="1" applyFont="1" applyAlignment="1">
      <alignment horizontal="center" vertical="center" wrapText="1"/>
    </xf>
    <xf numFmtId="0" fontId="25" fillId="0" borderId="0" xfId="0" applyFont="1" applyAlignment="1">
      <alignment vertical="center" wrapText="1"/>
    </xf>
    <xf numFmtId="1" fontId="25" fillId="0" borderId="0" xfId="0" applyNumberFormat="1" applyFont="1" applyAlignment="1">
      <alignment vertical="center" wrapText="1"/>
    </xf>
    <xf numFmtId="0" fontId="0" fillId="0" borderId="0" xfId="0" applyAlignment="1">
      <alignment horizontal="right"/>
    </xf>
    <xf numFmtId="0" fontId="28" fillId="0" borderId="0" xfId="0" applyFont="1"/>
    <xf numFmtId="9" fontId="0" fillId="0" borderId="0" xfId="0" applyNumberFormat="1" applyAlignment="1">
      <alignment horizontal="right"/>
    </xf>
    <xf numFmtId="0" fontId="30" fillId="0" borderId="0" xfId="0" applyFont="1" applyAlignment="1">
      <alignment vertical="center" wrapText="1"/>
    </xf>
    <xf numFmtId="164" fontId="25" fillId="0" borderId="0" xfId="1" applyNumberFormat="1" applyFont="1" applyFill="1" applyBorder="1" applyAlignment="1">
      <alignment vertical="center" wrapText="1"/>
    </xf>
    <xf numFmtId="164" fontId="8" fillId="2" borderId="6" xfId="0" applyNumberFormat="1" applyFont="1" applyFill="1" applyBorder="1" applyAlignment="1">
      <alignment horizontal="center" vertical="center" wrapText="1"/>
    </xf>
    <xf numFmtId="0" fontId="8" fillId="0" borderId="6" xfId="0" applyFont="1" applyBorder="1" applyAlignment="1">
      <alignment horizontal="left" vertical="center" wrapText="1"/>
    </xf>
    <xf numFmtId="0" fontId="8" fillId="0" borderId="6" xfId="0" applyFont="1" applyBorder="1" applyAlignment="1">
      <alignment horizontal="center" vertical="center"/>
    </xf>
    <xf numFmtId="0" fontId="8" fillId="2" borderId="3" xfId="0" applyFont="1" applyFill="1" applyBorder="1" applyAlignment="1">
      <alignment horizontal="center" vertical="center"/>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wrapText="1"/>
    </xf>
    <xf numFmtId="0" fontId="8" fillId="2" borderId="6" xfId="0" applyFont="1" applyFill="1" applyBorder="1" applyAlignment="1">
      <alignment horizontal="center" vertical="center"/>
    </xf>
    <xf numFmtId="164" fontId="8" fillId="2" borderId="6" xfId="0" applyNumberFormat="1" applyFont="1" applyFill="1" applyBorder="1" applyAlignment="1">
      <alignment horizontal="left" vertical="center" wrapText="1" indent="1"/>
    </xf>
    <xf numFmtId="0" fontId="8" fillId="2" borderId="6" xfId="0" applyFont="1" applyFill="1" applyBorder="1" applyAlignment="1">
      <alignment horizontal="center" vertical="center" wrapText="1"/>
    </xf>
    <xf numFmtId="0" fontId="8" fillId="2" borderId="8" xfId="0" applyFont="1" applyFill="1" applyBorder="1" applyAlignment="1">
      <alignment horizontal="center" vertical="center" wrapText="1"/>
    </xf>
    <xf numFmtId="164" fontId="8" fillId="2" borderId="0" xfId="0" applyNumberFormat="1" applyFont="1" applyFill="1" applyAlignment="1">
      <alignment horizontal="center" vertical="center"/>
    </xf>
    <xf numFmtId="0" fontId="25" fillId="0" borderId="6" xfId="0" applyFont="1" applyBorder="1" applyAlignment="1">
      <alignment horizontal="center" vertical="center" wrapText="1"/>
    </xf>
    <xf numFmtId="0" fontId="8" fillId="0" borderId="0" xfId="0" applyFont="1" applyAlignment="1">
      <alignment horizontal="center" vertical="center" wrapText="1"/>
    </xf>
    <xf numFmtId="164" fontId="8" fillId="2" borderId="6" xfId="0" applyNumberFormat="1" applyFont="1" applyFill="1" applyBorder="1" applyAlignment="1">
      <alignment horizontal="center" vertical="center" wrapText="1"/>
    </xf>
    <xf numFmtId="166" fontId="8" fillId="2" borderId="6" xfId="1" applyNumberFormat="1" applyFont="1" applyFill="1" applyBorder="1" applyAlignment="1">
      <alignment horizontal="left" vertical="center" wrapText="1"/>
    </xf>
    <xf numFmtId="166" fontId="8" fillId="4" borderId="6" xfId="1" applyNumberFormat="1" applyFont="1" applyFill="1" applyBorder="1" applyAlignment="1">
      <alignment horizontal="left" vertical="center" wrapText="1"/>
    </xf>
    <xf numFmtId="0" fontId="8" fillId="0" borderId="6" xfId="0" applyFont="1" applyBorder="1" applyAlignment="1">
      <alignment horizontal="left" vertical="center" wrapText="1"/>
    </xf>
    <xf numFmtId="0" fontId="8" fillId="0" borderId="6" xfId="0" applyFont="1" applyBorder="1" applyAlignment="1">
      <alignment horizontal="left" vertical="center"/>
    </xf>
    <xf numFmtId="0" fontId="8" fillId="0" borderId="5" xfId="0" applyFont="1" applyBorder="1" applyAlignment="1">
      <alignment horizontal="left" vertical="center" wrapText="1"/>
    </xf>
    <xf numFmtId="0" fontId="8" fillId="0" borderId="6" xfId="0" applyFont="1" applyBorder="1" applyAlignment="1">
      <alignment horizontal="center" vertical="center"/>
    </xf>
    <xf numFmtId="166" fontId="8" fillId="0" borderId="6" xfId="1" applyNumberFormat="1" applyFont="1" applyFill="1" applyBorder="1" applyAlignment="1">
      <alignment horizontal="left" vertical="center" indent="1"/>
    </xf>
    <xf numFmtId="9" fontId="8" fillId="0" borderId="6" xfId="0" applyNumberFormat="1" applyFont="1" applyBorder="1" applyAlignment="1">
      <alignment horizontal="center" vertical="center"/>
    </xf>
    <xf numFmtId="166" fontId="8" fillId="0" borderId="6" xfId="1" applyNumberFormat="1" applyFont="1" applyFill="1" applyBorder="1" applyAlignment="1">
      <alignment horizontal="center" vertical="center"/>
    </xf>
    <xf numFmtId="1" fontId="8" fillId="0" borderId="6" xfId="0" applyNumberFormat="1" applyFont="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2" xfId="0" applyFont="1" applyBorder="1" applyAlignment="1">
      <alignment horizontal="right" vertical="center" indent="1"/>
    </xf>
    <xf numFmtId="0" fontId="8" fillId="0" borderId="3" xfId="0" applyFont="1" applyBorder="1" applyAlignment="1">
      <alignment horizontal="right" vertical="center" indent="1"/>
    </xf>
    <xf numFmtId="0" fontId="8" fillId="0" borderId="4" xfId="0" applyFont="1" applyBorder="1" applyAlignment="1">
      <alignment horizontal="right" vertical="center" indent="1"/>
    </xf>
    <xf numFmtId="0" fontId="8" fillId="2" borderId="4" xfId="0" applyFont="1" applyFill="1" applyBorder="1" applyAlignment="1">
      <alignment horizontal="center" vertical="center"/>
    </xf>
    <xf numFmtId="166" fontId="8" fillId="4" borderId="6" xfId="1" applyNumberFormat="1" applyFont="1" applyFill="1" applyBorder="1" applyAlignment="1">
      <alignment horizontal="center" vertical="center"/>
    </xf>
    <xf numFmtId="166" fontId="8" fillId="4" borderId="8" xfId="1" applyNumberFormat="1" applyFont="1" applyFill="1" applyBorder="1" applyAlignment="1">
      <alignment horizontal="center" vertical="center"/>
    </xf>
    <xf numFmtId="164" fontId="8" fillId="2" borderId="6" xfId="1" applyNumberFormat="1" applyFont="1" applyFill="1" applyBorder="1" applyAlignment="1">
      <alignment horizontal="center" vertical="center"/>
    </xf>
    <xf numFmtId="10" fontId="8" fillId="2" borderId="6" xfId="0" applyNumberFormat="1" applyFont="1" applyFill="1" applyBorder="1" applyAlignment="1">
      <alignment horizontal="center" vertical="center" wrapText="1"/>
    </xf>
    <xf numFmtId="164" fontId="8" fillId="2" borderId="5" xfId="1" applyNumberFormat="1"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164" fontId="3" fillId="2" borderId="11"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5" fontId="6" fillId="3" borderId="5" xfId="2" applyNumberFormat="1" applyFont="1" applyFill="1" applyBorder="1" applyAlignment="1">
      <alignment horizontal="center" vertical="center" wrapText="1"/>
    </xf>
    <xf numFmtId="0" fontId="6" fillId="3" borderId="5" xfId="3" applyFont="1" applyFill="1" applyBorder="1" applyAlignment="1">
      <alignment horizontal="center" vertical="center" wrapText="1"/>
    </xf>
    <xf numFmtId="0" fontId="6" fillId="3" borderId="5" xfId="2" applyFont="1" applyFill="1" applyBorder="1" applyAlignment="1">
      <alignment horizontal="center" vertical="center" wrapText="1"/>
    </xf>
    <xf numFmtId="0" fontId="6" fillId="3" borderId="7" xfId="2" applyFont="1" applyFill="1" applyBorder="1" applyAlignment="1">
      <alignment horizontal="center" vertical="center" wrapText="1"/>
    </xf>
    <xf numFmtId="0" fontId="6" fillId="3" borderId="16" xfId="2" applyFont="1" applyFill="1" applyBorder="1" applyAlignment="1">
      <alignment horizontal="center" vertical="center" wrapText="1"/>
    </xf>
    <xf numFmtId="0" fontId="6" fillId="3" borderId="17" xfId="2" applyFont="1" applyFill="1" applyBorder="1" applyAlignment="1">
      <alignment horizontal="center" vertical="center" wrapText="1"/>
    </xf>
    <xf numFmtId="0" fontId="6" fillId="3" borderId="18" xfId="2" applyFont="1" applyFill="1" applyBorder="1" applyAlignment="1">
      <alignment horizontal="center" vertical="center" wrapText="1"/>
    </xf>
    <xf numFmtId="0" fontId="6" fillId="3" borderId="10" xfId="2" applyFont="1" applyFill="1" applyBorder="1" applyAlignment="1">
      <alignment horizontal="center" vertical="center" wrapText="1"/>
    </xf>
    <xf numFmtId="0" fontId="6" fillId="3" borderId="5" xfId="2" applyFont="1" applyFill="1" applyBorder="1" applyAlignment="1">
      <alignment horizontal="center" vertical="center"/>
    </xf>
    <xf numFmtId="0" fontId="8" fillId="2" borderId="6" xfId="0" applyFont="1" applyFill="1" applyBorder="1" applyAlignment="1">
      <alignment horizontal="center" vertical="center"/>
    </xf>
    <xf numFmtId="1" fontId="8" fillId="2" borderId="6" xfId="0" applyNumberFormat="1" applyFont="1" applyFill="1" applyBorder="1" applyAlignment="1">
      <alignment horizontal="center" vertical="center"/>
    </xf>
    <xf numFmtId="0" fontId="8" fillId="2" borderId="6" xfId="0" applyFont="1" applyFill="1" applyBorder="1" applyAlignment="1">
      <alignment horizontal="left" vertical="center" wrapText="1"/>
    </xf>
    <xf numFmtId="0" fontId="8" fillId="2" borderId="6" xfId="0" applyFont="1" applyFill="1" applyBorder="1" applyAlignment="1">
      <alignment horizontal="left" vertical="center"/>
    </xf>
    <xf numFmtId="0" fontId="8" fillId="2" borderId="5" xfId="0" applyFont="1" applyFill="1" applyBorder="1" applyAlignment="1">
      <alignment horizontal="left" vertical="center" wrapText="1"/>
    </xf>
    <xf numFmtId="166" fontId="8" fillId="2" borderId="6" xfId="1" applyNumberFormat="1" applyFont="1" applyFill="1" applyBorder="1" applyAlignment="1">
      <alignment horizontal="left" vertical="center" indent="1"/>
    </xf>
    <xf numFmtId="9" fontId="8" fillId="2" borderId="6" xfId="0" applyNumberFormat="1" applyFont="1" applyFill="1" applyBorder="1" applyAlignment="1">
      <alignment horizontal="center" vertical="center"/>
    </xf>
    <xf numFmtId="166" fontId="8" fillId="2" borderId="6" xfId="1" applyNumberFormat="1" applyFont="1" applyFill="1" applyBorder="1" applyAlignment="1">
      <alignment horizontal="center" vertical="center"/>
    </xf>
    <xf numFmtId="164" fontId="6" fillId="3" borderId="6" xfId="3"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164" fontId="6" fillId="3" borderId="5" xfId="2" applyNumberFormat="1" applyFont="1" applyFill="1" applyBorder="1" applyAlignment="1">
      <alignment horizontal="center" vertical="center" wrapText="1"/>
    </xf>
    <xf numFmtId="1" fontId="6" fillId="3" borderId="5" xfId="3" applyNumberFormat="1" applyFont="1" applyFill="1" applyBorder="1" applyAlignment="1">
      <alignment horizontal="center" vertical="center" wrapText="1"/>
    </xf>
    <xf numFmtId="0" fontId="6" fillId="3" borderId="5" xfId="4"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49" fontId="8" fillId="2" borderId="6" xfId="0" applyNumberFormat="1" applyFont="1" applyFill="1" applyBorder="1" applyAlignment="1">
      <alignment horizontal="left" vertical="center" wrapText="1"/>
    </xf>
    <xf numFmtId="166" fontId="22" fillId="9" borderId="2" xfId="1" applyNumberFormat="1" applyFont="1" applyFill="1" applyBorder="1" applyAlignment="1">
      <alignment horizontal="left" vertical="center" wrapText="1" indent="1"/>
    </xf>
    <xf numFmtId="166" fontId="8" fillId="2" borderId="19" xfId="1" applyNumberFormat="1" applyFont="1" applyFill="1" applyBorder="1" applyAlignment="1">
      <alignment horizontal="left" vertical="center" indent="1"/>
    </xf>
    <xf numFmtId="166" fontId="8" fillId="2" borderId="5" xfId="1" applyNumberFormat="1" applyFont="1" applyFill="1" applyBorder="1" applyAlignment="1">
      <alignment horizontal="left" vertical="center" indent="1"/>
    </xf>
    <xf numFmtId="0" fontId="22" fillId="0" borderId="6" xfId="0" applyFont="1" applyBorder="1" applyAlignment="1">
      <alignment horizontal="left" vertical="center" wrapText="1"/>
    </xf>
    <xf numFmtId="166" fontId="8" fillId="2" borderId="8" xfId="1" applyNumberFormat="1" applyFont="1" applyFill="1" applyBorder="1" applyAlignment="1">
      <alignment horizontal="left" vertical="center" indent="1"/>
    </xf>
    <xf numFmtId="166" fontId="8" fillId="2" borderId="17" xfId="1" applyNumberFormat="1" applyFont="1" applyFill="1" applyBorder="1" applyAlignment="1">
      <alignment horizontal="left" vertical="center" indent="1"/>
    </xf>
    <xf numFmtId="164" fontId="8" fillId="2" borderId="6" xfId="0" applyNumberFormat="1" applyFont="1" applyFill="1" applyBorder="1" applyAlignment="1">
      <alignment horizontal="left" vertical="center" wrapText="1" indent="1"/>
    </xf>
    <xf numFmtId="166" fontId="8" fillId="2" borderId="2" xfId="1" applyNumberFormat="1" applyFont="1" applyFill="1" applyBorder="1" applyAlignment="1">
      <alignment horizontal="center" vertical="center"/>
    </xf>
    <xf numFmtId="0" fontId="8" fillId="2" borderId="9" xfId="0" applyFont="1" applyFill="1" applyBorder="1" applyAlignment="1">
      <alignment horizontal="right" vertical="center" wrapText="1" indent="1"/>
    </xf>
    <xf numFmtId="0" fontId="8" fillId="2" borderId="11" xfId="0" applyFont="1" applyFill="1" applyBorder="1" applyAlignment="1">
      <alignment horizontal="right" vertical="center" wrapText="1" indent="1"/>
    </xf>
    <xf numFmtId="0" fontId="8" fillId="2" borderId="12" xfId="0" applyFont="1" applyFill="1" applyBorder="1" applyAlignment="1">
      <alignment horizontal="right" vertical="center" wrapText="1" indent="1"/>
    </xf>
    <xf numFmtId="0" fontId="8" fillId="2" borderId="7" xfId="0" applyFont="1" applyFill="1" applyBorder="1" applyAlignment="1">
      <alignment horizontal="right" vertical="center" wrapText="1" indent="1"/>
    </xf>
    <xf numFmtId="0" fontId="8" fillId="2" borderId="1" xfId="0" applyFont="1" applyFill="1" applyBorder="1" applyAlignment="1">
      <alignment horizontal="right" vertical="center" wrapText="1" indent="1"/>
    </xf>
    <xf numFmtId="0" fontId="8" fillId="2" borderId="10" xfId="0" applyFont="1" applyFill="1" applyBorder="1" applyAlignment="1">
      <alignment horizontal="right" vertical="center" wrapText="1" indent="1"/>
    </xf>
    <xf numFmtId="9" fontId="8" fillId="2" borderId="9" xfId="0" applyNumberFormat="1" applyFont="1" applyFill="1" applyBorder="1" applyAlignment="1">
      <alignment horizontal="center" vertical="center" wrapText="1"/>
    </xf>
    <xf numFmtId="9" fontId="8" fillId="2" borderId="12" xfId="0" applyNumberFormat="1" applyFont="1" applyFill="1" applyBorder="1" applyAlignment="1">
      <alignment horizontal="center" vertical="center" wrapText="1"/>
    </xf>
    <xf numFmtId="9" fontId="8" fillId="2" borderId="7" xfId="0" applyNumberFormat="1" applyFont="1" applyFill="1" applyBorder="1" applyAlignment="1">
      <alignment horizontal="center" vertical="center" wrapText="1"/>
    </xf>
    <xf numFmtId="9" fontId="8" fillId="2" borderId="10"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164" fontId="8" fillId="2" borderId="20" xfId="0" applyNumberFormat="1" applyFont="1" applyFill="1" applyBorder="1" applyAlignment="1">
      <alignment horizontal="left" vertical="center" wrapText="1" indent="1"/>
    </xf>
    <xf numFmtId="164" fontId="8" fillId="2" borderId="0" xfId="0" applyNumberFormat="1" applyFont="1" applyFill="1" applyAlignment="1">
      <alignment horizontal="left" vertical="center" wrapText="1" indent="1"/>
    </xf>
    <xf numFmtId="164" fontId="8" fillId="2" borderId="14" xfId="0" applyNumberFormat="1" applyFont="1" applyFill="1" applyBorder="1" applyAlignment="1">
      <alignment horizontal="left" vertical="center" wrapText="1" indent="1"/>
    </xf>
    <xf numFmtId="164" fontId="8" fillId="2" borderId="21" xfId="0" applyNumberFormat="1" applyFont="1" applyFill="1" applyBorder="1" applyAlignment="1">
      <alignment horizontal="left" vertical="center" wrapText="1" indent="1"/>
    </xf>
    <xf numFmtId="164" fontId="8" fillId="2" borderId="22" xfId="0" applyNumberFormat="1" applyFont="1" applyFill="1" applyBorder="1" applyAlignment="1">
      <alignment horizontal="left" vertical="center" wrapText="1" indent="1"/>
    </xf>
    <xf numFmtId="164" fontId="8" fillId="2" borderId="23" xfId="0" applyNumberFormat="1" applyFont="1" applyFill="1" applyBorder="1" applyAlignment="1">
      <alignment horizontal="left" vertical="center" wrapText="1" indent="1"/>
    </xf>
    <xf numFmtId="0" fontId="8" fillId="2" borderId="0" xfId="0" applyFont="1" applyFill="1" applyAlignment="1">
      <alignment horizontal="right" vertical="center" wrapText="1" indent="1"/>
    </xf>
    <xf numFmtId="0" fontId="8" fillId="2" borderId="6" xfId="0" applyFont="1" applyFill="1" applyBorder="1" applyAlignment="1">
      <alignment horizontal="right" vertical="center" wrapText="1" indent="1"/>
    </xf>
    <xf numFmtId="0" fontId="8" fillId="2" borderId="8" xfId="0" applyFont="1" applyFill="1" applyBorder="1" applyAlignment="1">
      <alignment horizontal="right" vertical="center" wrapText="1" indent="1"/>
    </xf>
    <xf numFmtId="9" fontId="8" fillId="2" borderId="6" xfId="0" applyNumberFormat="1" applyFont="1" applyFill="1" applyBorder="1" applyAlignment="1">
      <alignment horizontal="center" vertical="center" wrapText="1"/>
    </xf>
    <xf numFmtId="9" fontId="8" fillId="2" borderId="8" xfId="0" applyNumberFormat="1" applyFont="1" applyFill="1" applyBorder="1" applyAlignment="1">
      <alignment horizontal="center" vertical="center" wrapText="1"/>
    </xf>
    <xf numFmtId="0" fontId="8" fillId="2" borderId="8" xfId="0" applyFont="1" applyFill="1" applyBorder="1" applyAlignment="1">
      <alignment horizontal="center" vertical="center" wrapText="1"/>
    </xf>
    <xf numFmtId="166" fontId="8" fillId="2" borderId="5" xfId="1" applyNumberFormat="1" applyFont="1" applyFill="1" applyBorder="1" applyAlignment="1">
      <alignment horizontal="center" vertical="center"/>
    </xf>
    <xf numFmtId="166" fontId="8" fillId="2" borderId="7" xfId="1" applyNumberFormat="1" applyFont="1" applyFill="1" applyBorder="1" applyAlignment="1">
      <alignment horizontal="center" vertical="center"/>
    </xf>
    <xf numFmtId="166" fontId="8" fillId="2" borderId="19" xfId="1" applyNumberFormat="1" applyFont="1" applyFill="1" applyBorder="1" applyAlignment="1">
      <alignment horizontal="center" vertical="center"/>
    </xf>
    <xf numFmtId="166" fontId="8" fillId="2" borderId="24" xfId="1" applyNumberFormat="1" applyFont="1" applyFill="1" applyBorder="1" applyAlignment="1">
      <alignment horizontal="center" vertical="center"/>
    </xf>
    <xf numFmtId="164" fontId="21" fillId="2" borderId="9" xfId="0" applyNumberFormat="1" applyFont="1" applyFill="1" applyBorder="1" applyAlignment="1">
      <alignment horizontal="center" vertical="center" wrapText="1"/>
    </xf>
    <xf numFmtId="164" fontId="21" fillId="2" borderId="11" xfId="0" applyNumberFormat="1" applyFont="1" applyFill="1" applyBorder="1" applyAlignment="1">
      <alignment horizontal="center" vertical="center"/>
    </xf>
    <xf numFmtId="164" fontId="21" fillId="2" borderId="12" xfId="0" applyNumberFormat="1" applyFont="1" applyFill="1" applyBorder="1" applyAlignment="1">
      <alignment horizontal="center" vertical="center"/>
    </xf>
    <xf numFmtId="164" fontId="21" fillId="2" borderId="13" xfId="0" applyNumberFormat="1" applyFont="1" applyFill="1" applyBorder="1" applyAlignment="1">
      <alignment horizontal="center" vertical="center"/>
    </xf>
    <xf numFmtId="164" fontId="21" fillId="2" borderId="0" xfId="0" applyNumberFormat="1" applyFont="1" applyFill="1" applyAlignment="1">
      <alignment horizontal="center" vertical="center"/>
    </xf>
    <xf numFmtId="164" fontId="21" fillId="2" borderId="14" xfId="0" applyNumberFormat="1" applyFont="1" applyFill="1" applyBorder="1" applyAlignment="1">
      <alignment horizontal="center" vertical="center"/>
    </xf>
    <xf numFmtId="164" fontId="21" fillId="2" borderId="7" xfId="0" applyNumberFormat="1" applyFont="1" applyFill="1" applyBorder="1" applyAlignment="1">
      <alignment horizontal="center" vertical="center"/>
    </xf>
    <xf numFmtId="164" fontId="21" fillId="2" borderId="1" xfId="0" applyNumberFormat="1" applyFont="1" applyFill="1" applyBorder="1" applyAlignment="1">
      <alignment horizontal="center" vertical="center"/>
    </xf>
    <xf numFmtId="164" fontId="21" fillId="2" borderId="10" xfId="0" applyNumberFormat="1" applyFont="1" applyFill="1" applyBorder="1" applyAlignment="1">
      <alignment horizontal="center" vertical="center"/>
    </xf>
    <xf numFmtId="164" fontId="8" fillId="2" borderId="6" xfId="0" applyNumberFormat="1" applyFont="1" applyFill="1" applyBorder="1" applyAlignment="1">
      <alignment horizontal="center" vertical="center"/>
    </xf>
    <xf numFmtId="166" fontId="8" fillId="2" borderId="9" xfId="1" applyNumberFormat="1" applyFont="1" applyFill="1" applyBorder="1" applyAlignment="1">
      <alignment horizontal="left" vertical="center" wrapText="1"/>
    </xf>
    <xf numFmtId="166" fontId="8" fillId="2" borderId="11" xfId="1" applyNumberFormat="1" applyFont="1" applyFill="1" applyBorder="1" applyAlignment="1">
      <alignment horizontal="left" vertical="center" wrapText="1"/>
    </xf>
    <xf numFmtId="166" fontId="8" fillId="2" borderId="12" xfId="1" applyNumberFormat="1" applyFont="1" applyFill="1" applyBorder="1" applyAlignment="1">
      <alignment horizontal="left" vertical="center" wrapText="1"/>
    </xf>
    <xf numFmtId="166" fontId="8" fillId="2" borderId="7" xfId="1" applyNumberFormat="1" applyFont="1" applyFill="1" applyBorder="1" applyAlignment="1">
      <alignment horizontal="left" vertical="center" wrapText="1"/>
    </xf>
    <xf numFmtId="166" fontId="8" fillId="2" borderId="1" xfId="1" applyNumberFormat="1" applyFont="1" applyFill="1" applyBorder="1" applyAlignment="1">
      <alignment horizontal="left" vertical="center" wrapText="1"/>
    </xf>
    <xf numFmtId="166" fontId="8" fillId="2" borderId="10" xfId="1" applyNumberFormat="1" applyFont="1" applyFill="1" applyBorder="1" applyAlignment="1">
      <alignment horizontal="left" vertical="center" wrapText="1"/>
    </xf>
    <xf numFmtId="164" fontId="8" fillId="2" borderId="0" xfId="0" applyNumberFormat="1" applyFont="1" applyFill="1" applyAlignment="1">
      <alignment horizontal="center" vertical="center"/>
    </xf>
    <xf numFmtId="164" fontId="8" fillId="4" borderId="6" xfId="1" applyNumberFormat="1" applyFont="1" applyFill="1" applyBorder="1" applyAlignment="1">
      <alignment horizontal="center" vertical="center"/>
    </xf>
    <xf numFmtId="10" fontId="8" fillId="4" borderId="6" xfId="0" applyNumberFormat="1" applyFont="1" applyFill="1" applyBorder="1" applyAlignment="1">
      <alignment horizontal="center" vertical="center" wrapText="1"/>
    </xf>
    <xf numFmtId="3" fontId="8" fillId="4" borderId="6" xfId="0" applyNumberFormat="1" applyFont="1" applyFill="1" applyBorder="1" applyAlignment="1">
      <alignment horizontal="center" vertical="center"/>
    </xf>
    <xf numFmtId="0" fontId="8" fillId="2" borderId="9" xfId="0" applyFont="1" applyFill="1" applyBorder="1" applyAlignment="1">
      <alignment horizontal="center" vertical="center"/>
    </xf>
    <xf numFmtId="3" fontId="8" fillId="4" borderId="2" xfId="0" applyNumberFormat="1" applyFont="1" applyFill="1" applyBorder="1" applyAlignment="1">
      <alignment horizontal="center" vertical="center"/>
    </xf>
    <xf numFmtId="0" fontId="8" fillId="0" borderId="0" xfId="0" applyFont="1" applyAlignment="1">
      <alignment horizontal="center" vertical="center" wrapText="1"/>
    </xf>
    <xf numFmtId="0" fontId="25" fillId="0" borderId="6"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1" xfId="0" applyFont="1" applyBorder="1" applyAlignment="1">
      <alignment horizontal="center" vertical="center" wrapText="1"/>
    </xf>
    <xf numFmtId="1" fontId="25" fillId="0" borderId="8" xfId="0" applyNumberFormat="1" applyFont="1" applyBorder="1" applyAlignment="1">
      <alignment horizontal="center" vertical="center" wrapText="1"/>
    </xf>
    <xf numFmtId="1" fontId="25" fillId="0" borderId="5" xfId="0" applyNumberFormat="1" applyFont="1" applyBorder="1" applyAlignment="1">
      <alignment horizontal="center" vertical="center" wrapText="1"/>
    </xf>
    <xf numFmtId="0" fontId="25" fillId="0" borderId="6" xfId="0" applyFont="1" applyBorder="1" applyAlignment="1">
      <alignment horizontal="left" vertical="center" wrapText="1"/>
    </xf>
    <xf numFmtId="166" fontId="25" fillId="0" borderId="6" xfId="1" applyNumberFormat="1" applyFont="1" applyFill="1" applyBorder="1" applyAlignment="1">
      <alignment horizontal="center" vertical="center" wrapText="1"/>
    </xf>
    <xf numFmtId="10" fontId="25" fillId="0" borderId="8" xfId="0" applyNumberFormat="1" applyFont="1" applyBorder="1" applyAlignment="1">
      <alignment horizontal="center" vertical="center" wrapText="1"/>
    </xf>
    <xf numFmtId="10" fontId="25" fillId="0" borderId="5" xfId="0" applyNumberFormat="1" applyFont="1" applyBorder="1" applyAlignment="1">
      <alignment horizontal="center" vertical="center" wrapText="1"/>
    </xf>
    <xf numFmtId="0" fontId="21" fillId="0" borderId="6" xfId="0" applyFont="1" applyBorder="1" applyAlignment="1">
      <alignment horizontal="center" vertical="center" wrapText="1"/>
    </xf>
    <xf numFmtId="164" fontId="25" fillId="0" borderId="6" xfId="0" applyNumberFormat="1" applyFont="1" applyBorder="1" applyAlignment="1">
      <alignment horizontal="left" vertical="center" wrapText="1"/>
    </xf>
    <xf numFmtId="164" fontId="25" fillId="0" borderId="2" xfId="0" applyNumberFormat="1" applyFont="1" applyBorder="1" applyAlignment="1">
      <alignment horizontal="left" vertical="center" wrapText="1"/>
    </xf>
    <xf numFmtId="166" fontId="25" fillId="0" borderId="28" xfId="1" applyNumberFormat="1" applyFont="1" applyFill="1" applyBorder="1" applyAlignment="1">
      <alignment horizontal="center" vertical="center" wrapText="1"/>
    </xf>
    <xf numFmtId="0" fontId="25" fillId="0" borderId="4" xfId="0" applyFont="1" applyBorder="1" applyAlignment="1">
      <alignment horizontal="left" vertical="center" wrapText="1"/>
    </xf>
    <xf numFmtId="0" fontId="25" fillId="0" borderId="12" xfId="0" applyFont="1" applyBorder="1" applyAlignment="1">
      <alignment horizontal="left" vertical="center" wrapText="1"/>
    </xf>
    <xf numFmtId="0" fontId="25" fillId="0" borderId="8" xfId="0" applyFont="1" applyBorder="1" applyAlignment="1">
      <alignment horizontal="left" vertical="center" wrapText="1"/>
    </xf>
    <xf numFmtId="10" fontId="25" fillId="0" borderId="6" xfId="0" applyNumberFormat="1" applyFont="1" applyBorder="1" applyAlignment="1">
      <alignment horizontal="center" vertical="center" wrapText="1"/>
    </xf>
    <xf numFmtId="166" fontId="25" fillId="0" borderId="8" xfId="1" applyNumberFormat="1" applyFont="1" applyFill="1" applyBorder="1" applyAlignment="1">
      <alignment horizontal="center" vertical="center" wrapText="1"/>
    </xf>
    <xf numFmtId="166" fontId="25" fillId="0" borderId="27" xfId="1" applyNumberFormat="1" applyFont="1" applyFill="1" applyBorder="1" applyAlignment="1">
      <alignment horizontal="center" vertical="center" wrapText="1"/>
    </xf>
    <xf numFmtId="0" fontId="25" fillId="4" borderId="6" xfId="0" applyFont="1" applyFill="1" applyBorder="1" applyAlignment="1">
      <alignment horizontal="left" vertical="center" wrapText="1"/>
    </xf>
    <xf numFmtId="10" fontId="25" fillId="4" borderId="6" xfId="5" applyNumberFormat="1" applyFont="1" applyFill="1" applyBorder="1" applyAlignment="1">
      <alignment horizontal="center" vertical="center" wrapText="1"/>
    </xf>
    <xf numFmtId="166" fontId="25" fillId="0" borderId="5" xfId="1" applyNumberFormat="1" applyFont="1" applyFill="1" applyBorder="1" applyAlignment="1">
      <alignment horizontal="center" vertical="center" wrapText="1"/>
    </xf>
    <xf numFmtId="164" fontId="25" fillId="0" borderId="6" xfId="0" applyNumberFormat="1" applyFont="1" applyBorder="1" applyAlignment="1">
      <alignment horizontal="center" vertical="center" wrapText="1"/>
    </xf>
    <xf numFmtId="164" fontId="25" fillId="4" borderId="6" xfId="0" applyNumberFormat="1" applyFont="1" applyFill="1" applyBorder="1" applyAlignment="1">
      <alignment horizontal="left" vertical="center" wrapText="1"/>
    </xf>
    <xf numFmtId="166" fontId="25" fillId="4" borderId="6" xfId="0" applyNumberFormat="1" applyFont="1" applyFill="1" applyBorder="1" applyAlignment="1">
      <alignment horizontal="center" vertical="center" wrapText="1"/>
    </xf>
    <xf numFmtId="0" fontId="25" fillId="4" borderId="6" xfId="0" applyFont="1" applyFill="1" applyBorder="1" applyAlignment="1">
      <alignment horizontal="center" vertical="center" wrapText="1"/>
    </xf>
    <xf numFmtId="0" fontId="23" fillId="3" borderId="6" xfId="0" applyFont="1" applyFill="1" applyBorder="1" applyAlignment="1" applyProtection="1">
      <alignment horizontal="center" vertical="center" textRotation="90" wrapText="1"/>
      <protection locked="0"/>
    </xf>
    <xf numFmtId="0" fontId="23" fillId="3" borderId="6" xfId="0" applyFont="1" applyFill="1" applyBorder="1" applyAlignment="1" applyProtection="1">
      <alignment horizontal="center" vertical="center" wrapText="1"/>
      <protection locked="0"/>
    </xf>
    <xf numFmtId="164" fontId="23" fillId="3" borderId="6" xfId="0" applyNumberFormat="1" applyFont="1" applyFill="1" applyBorder="1" applyAlignment="1" applyProtection="1">
      <alignment horizontal="center" vertical="center" wrapText="1"/>
      <protection locked="0"/>
    </xf>
    <xf numFmtId="9" fontId="23" fillId="3" borderId="6" xfId="5" applyFont="1" applyFill="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6" xfId="0" applyFont="1" applyBorder="1" applyAlignment="1" applyProtection="1">
      <alignment vertical="center" wrapText="1"/>
      <protection locked="0"/>
    </xf>
    <xf numFmtId="164" fontId="8" fillId="0" borderId="6" xfId="1" applyNumberFormat="1" applyFont="1" applyBorder="1" applyAlignment="1" applyProtection="1">
      <alignment horizontal="center" vertical="center" wrapText="1"/>
      <protection locked="0"/>
    </xf>
    <xf numFmtId="9" fontId="8" fillId="0" borderId="6" xfId="5" applyFont="1" applyBorder="1" applyAlignment="1" applyProtection="1">
      <alignment horizontal="center" vertical="center" wrapText="1"/>
      <protection locked="0"/>
    </xf>
    <xf numFmtId="164" fontId="8" fillId="0" borderId="6" xfId="1" applyNumberFormat="1" applyFont="1" applyFill="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5" fillId="0" borderId="6" xfId="0" applyFont="1" applyBorder="1" applyAlignment="1" applyProtection="1">
      <alignment horizontal="center" vertical="center" wrapText="1"/>
      <protection locked="0"/>
    </xf>
    <xf numFmtId="0" fontId="30" fillId="0" borderId="27"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wrapText="1"/>
      <protection locked="0"/>
    </xf>
    <xf numFmtId="0" fontId="25" fillId="0" borderId="6" xfId="0" applyFont="1" applyBorder="1" applyAlignment="1" applyProtection="1">
      <alignment horizontal="center" vertical="center" wrapText="1"/>
      <protection locked="0"/>
    </xf>
    <xf numFmtId="9" fontId="25" fillId="0" borderId="6" xfId="0" applyNumberFormat="1" applyFont="1" applyBorder="1" applyAlignment="1" applyProtection="1">
      <alignment horizontal="center" vertical="center" wrapText="1"/>
      <protection locked="0"/>
    </xf>
    <xf numFmtId="1" fontId="25" fillId="0" borderId="6" xfId="0" applyNumberFormat="1" applyFont="1" applyBorder="1" applyAlignment="1" applyProtection="1">
      <alignment horizontal="center" vertical="center" wrapText="1"/>
      <protection locked="0"/>
    </xf>
    <xf numFmtId="0" fontId="25" fillId="4" borderId="9" xfId="0" applyFont="1" applyFill="1" applyBorder="1" applyAlignment="1" applyProtection="1">
      <alignment horizontal="center" vertical="center" wrapText="1"/>
      <protection locked="0"/>
    </xf>
    <xf numFmtId="0" fontId="25" fillId="4" borderId="11" xfId="0" applyFont="1" applyFill="1" applyBorder="1" applyAlignment="1" applyProtection="1">
      <alignment horizontal="center" vertical="center" wrapText="1"/>
      <protection locked="0"/>
    </xf>
    <xf numFmtId="164" fontId="25" fillId="4" borderId="9" xfId="0" applyNumberFormat="1" applyFont="1" applyFill="1" applyBorder="1" applyAlignment="1" applyProtection="1">
      <alignment horizontal="center" vertical="center" wrapText="1"/>
      <protection locked="0"/>
    </xf>
    <xf numFmtId="164" fontId="25" fillId="4" borderId="12" xfId="0" applyNumberFormat="1" applyFont="1" applyFill="1" applyBorder="1" applyAlignment="1" applyProtection="1">
      <alignment horizontal="center" vertical="center" wrapText="1"/>
      <protection locked="0"/>
    </xf>
    <xf numFmtId="10" fontId="25" fillId="4" borderId="8" xfId="5" applyNumberFormat="1" applyFont="1" applyFill="1" applyBorder="1" applyAlignment="1" applyProtection="1">
      <alignment horizontal="center" vertical="center" wrapText="1"/>
      <protection locked="0"/>
    </xf>
    <xf numFmtId="0" fontId="25" fillId="4" borderId="7" xfId="0" applyFont="1" applyFill="1" applyBorder="1" applyAlignment="1" applyProtection="1">
      <alignment horizontal="center" vertical="center" wrapText="1"/>
      <protection locked="0"/>
    </xf>
    <xf numFmtId="0" fontId="25" fillId="4" borderId="1" xfId="0" applyFont="1" applyFill="1" applyBorder="1" applyAlignment="1" applyProtection="1">
      <alignment horizontal="center" vertical="center" wrapText="1"/>
      <protection locked="0"/>
    </xf>
    <xf numFmtId="164" fontId="25" fillId="4" borderId="7" xfId="0" applyNumberFormat="1" applyFont="1" applyFill="1" applyBorder="1" applyAlignment="1" applyProtection="1">
      <alignment horizontal="center" vertical="center" wrapText="1"/>
      <protection locked="0"/>
    </xf>
    <xf numFmtId="164" fontId="25" fillId="4" borderId="10" xfId="0" applyNumberFormat="1" applyFont="1" applyFill="1" applyBorder="1" applyAlignment="1" applyProtection="1">
      <alignment horizontal="center" vertical="center" wrapText="1"/>
      <protection locked="0"/>
    </xf>
    <xf numFmtId="10" fontId="25" fillId="4" borderId="5" xfId="5" applyNumberFormat="1" applyFont="1" applyFill="1" applyBorder="1" applyAlignment="1" applyProtection="1">
      <alignment horizontal="center" vertical="center" wrapText="1"/>
      <protection locked="0"/>
    </xf>
    <xf numFmtId="164" fontId="25" fillId="4" borderId="11" xfId="0" applyNumberFormat="1" applyFont="1" applyFill="1" applyBorder="1" applyAlignment="1" applyProtection="1">
      <alignment horizontal="center" vertical="center" wrapText="1"/>
      <protection locked="0"/>
    </xf>
    <xf numFmtId="164" fontId="25" fillId="4" borderId="1" xfId="0" applyNumberFormat="1" applyFont="1" applyFill="1" applyBorder="1" applyAlignment="1" applyProtection="1">
      <alignment horizontal="center" vertical="center" wrapText="1"/>
      <protection locked="0"/>
    </xf>
    <xf numFmtId="0" fontId="29" fillId="0" borderId="9" xfId="0" applyFont="1" applyBorder="1" applyAlignment="1" applyProtection="1">
      <alignment horizontal="center" vertical="center" wrapText="1"/>
      <protection locked="0"/>
    </xf>
    <xf numFmtId="0" fontId="29" fillId="0" borderId="11"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29" fillId="0" borderId="13"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14" xfId="0" applyFont="1" applyBorder="1" applyAlignment="1" applyProtection="1">
      <alignment horizontal="center" vertical="center" wrapText="1"/>
      <protection locked="0"/>
    </xf>
    <xf numFmtId="0" fontId="29" fillId="0" borderId="7" xfId="0" applyFont="1" applyBorder="1" applyAlignment="1" applyProtection="1">
      <alignment horizontal="center" vertical="center" wrapText="1"/>
      <protection locked="0"/>
    </xf>
    <xf numFmtId="0" fontId="29" fillId="0" borderId="1" xfId="0" applyFont="1" applyBorder="1" applyAlignment="1" applyProtection="1">
      <alignment horizontal="center" vertical="center" wrapText="1"/>
      <protection locked="0"/>
    </xf>
    <xf numFmtId="0" fontId="29" fillId="0" borderId="10"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5" fillId="0" borderId="9" xfId="0" applyFont="1" applyBorder="1" applyAlignment="1" applyProtection="1">
      <alignment horizontal="center" vertical="center" wrapText="1"/>
      <protection locked="0"/>
    </xf>
    <xf numFmtId="0" fontId="25" fillId="0" borderId="12" xfId="0" applyFont="1" applyBorder="1" applyAlignment="1" applyProtection="1">
      <alignment horizontal="center" vertical="center" wrapText="1"/>
      <protection locked="0"/>
    </xf>
    <xf numFmtId="164" fontId="25" fillId="0" borderId="8" xfId="1" applyNumberFormat="1" applyFont="1" applyFill="1" applyBorder="1" applyAlignment="1" applyProtection="1">
      <alignment horizontal="center" vertical="center" wrapText="1"/>
      <protection locked="0"/>
    </xf>
    <xf numFmtId="10" fontId="25" fillId="0" borderId="8" xfId="0" applyNumberFormat="1" applyFont="1" applyBorder="1" applyAlignment="1" applyProtection="1">
      <alignment horizontal="center" vertical="center" wrapText="1"/>
      <protection locked="0"/>
    </xf>
    <xf numFmtId="0" fontId="25" fillId="0" borderId="7" xfId="0" applyFont="1" applyBorder="1" applyAlignment="1" applyProtection="1">
      <alignment horizontal="center" vertical="center" wrapText="1"/>
      <protection locked="0"/>
    </xf>
    <xf numFmtId="0" fontId="25" fillId="0" borderId="10" xfId="0" applyFont="1" applyBorder="1" applyAlignment="1" applyProtection="1">
      <alignment horizontal="center" vertical="center" wrapText="1"/>
      <protection locked="0"/>
    </xf>
    <xf numFmtId="164" fontId="25" fillId="0" borderId="5" xfId="1" applyNumberFormat="1" applyFont="1" applyFill="1" applyBorder="1" applyAlignment="1" applyProtection="1">
      <alignment horizontal="center" vertical="center" wrapText="1"/>
      <protection locked="0"/>
    </xf>
    <xf numFmtId="10" fontId="25" fillId="0" borderId="5" xfId="0" applyNumberFormat="1" applyFont="1" applyBorder="1" applyAlignment="1" applyProtection="1">
      <alignment horizontal="center" vertical="center" wrapText="1"/>
      <protection locked="0"/>
    </xf>
    <xf numFmtId="0" fontId="25" fillId="0" borderId="31" xfId="0" applyFont="1" applyBorder="1" applyAlignment="1" applyProtection="1">
      <alignment horizontal="center" vertical="center" wrapText="1"/>
      <protection locked="0"/>
    </xf>
    <xf numFmtId="0" fontId="25" fillId="0" borderId="23" xfId="0" applyFont="1" applyBorder="1" applyAlignment="1" applyProtection="1">
      <alignment horizontal="center" vertical="center" wrapText="1"/>
      <protection locked="0"/>
    </xf>
    <xf numFmtId="164" fontId="25" fillId="0" borderId="27" xfId="1" applyNumberFormat="1" applyFont="1" applyFill="1" applyBorder="1" applyAlignment="1" applyProtection="1">
      <alignment horizontal="center" vertical="center" wrapText="1"/>
      <protection locked="0"/>
    </xf>
    <xf numFmtId="164" fontId="25" fillId="0" borderId="30" xfId="1" applyNumberFormat="1" applyFont="1" applyFill="1" applyBorder="1" applyAlignment="1" applyProtection="1">
      <alignment horizontal="center" vertical="center" wrapText="1"/>
      <protection locked="0"/>
    </xf>
    <xf numFmtId="10" fontId="25" fillId="0" borderId="27" xfId="0" applyNumberFormat="1" applyFont="1" applyBorder="1" applyAlignment="1" applyProtection="1">
      <alignment horizontal="center" vertical="center" wrapText="1"/>
      <protection locked="0"/>
    </xf>
    <xf numFmtId="0" fontId="25" fillId="0" borderId="32" xfId="0" applyFont="1" applyBorder="1" applyAlignment="1" applyProtection="1">
      <alignment horizontal="center" vertical="center" wrapText="1"/>
      <protection locked="0"/>
    </xf>
    <xf numFmtId="0" fontId="25" fillId="0" borderId="33" xfId="0" applyFont="1" applyBorder="1" applyAlignment="1" applyProtection="1">
      <alignment horizontal="center" vertical="center" wrapText="1"/>
      <protection locked="0"/>
    </xf>
    <xf numFmtId="164" fontId="25" fillId="0" borderId="28" xfId="1" applyNumberFormat="1" applyFont="1" applyFill="1" applyBorder="1" applyAlignment="1" applyProtection="1">
      <alignment horizontal="center" vertical="center" wrapText="1"/>
      <protection locked="0"/>
    </xf>
    <xf numFmtId="0" fontId="25" fillId="0" borderId="35" xfId="0" applyFont="1" applyBorder="1" applyAlignment="1" applyProtection="1">
      <alignment horizontal="center" vertical="center" wrapText="1"/>
      <protection locked="0"/>
    </xf>
    <xf numFmtId="164" fontId="25" fillId="0" borderId="38" xfId="1" applyNumberFormat="1" applyFont="1" applyFill="1" applyBorder="1" applyAlignment="1" applyProtection="1">
      <alignment horizontal="center" vertical="center" wrapText="1"/>
      <protection locked="0"/>
    </xf>
    <xf numFmtId="10" fontId="25" fillId="0" borderId="16" xfId="0" applyNumberFormat="1" applyFont="1" applyBorder="1" applyAlignment="1" applyProtection="1">
      <alignment horizontal="center" vertical="center" wrapText="1"/>
      <protection locked="0"/>
    </xf>
    <xf numFmtId="0" fontId="25" fillId="0" borderId="21" xfId="0" applyFont="1" applyBorder="1" applyAlignment="1" applyProtection="1">
      <alignment horizontal="center" vertical="center" wrapText="1"/>
      <protection locked="0"/>
    </xf>
    <xf numFmtId="0" fontId="25" fillId="0" borderId="34" xfId="0" applyFont="1" applyBorder="1" applyAlignment="1" applyProtection="1">
      <alignment horizontal="center" vertical="center" wrapText="1"/>
      <protection locked="0"/>
    </xf>
    <xf numFmtId="0" fontId="25" fillId="0" borderId="26" xfId="0" applyFont="1" applyBorder="1" applyAlignment="1" applyProtection="1">
      <alignment horizontal="center" vertical="center" wrapText="1"/>
      <protection locked="0"/>
    </xf>
    <xf numFmtId="164" fontId="25" fillId="0" borderId="39" xfId="1" applyNumberFormat="1" applyFont="1" applyFill="1" applyBorder="1" applyAlignment="1" applyProtection="1">
      <alignment horizontal="center" vertical="center" wrapText="1"/>
      <protection locked="0"/>
    </xf>
    <xf numFmtId="10" fontId="25" fillId="0" borderId="16" xfId="5" applyNumberFormat="1" applyFont="1" applyBorder="1" applyAlignment="1" applyProtection="1">
      <alignment horizontal="center" vertical="center" wrapText="1"/>
      <protection locked="0"/>
    </xf>
    <xf numFmtId="0" fontId="25" fillId="0" borderId="36" xfId="0" applyFont="1" applyBorder="1" applyAlignment="1" applyProtection="1">
      <alignment horizontal="center" vertical="center" wrapText="1"/>
      <protection locked="0"/>
    </xf>
    <xf numFmtId="0" fontId="25" fillId="0" borderId="37" xfId="0" applyFont="1" applyBorder="1" applyAlignment="1" applyProtection="1">
      <alignment horizontal="center" vertical="center" wrapText="1"/>
      <protection locked="0"/>
    </xf>
    <xf numFmtId="164" fontId="25" fillId="0" borderId="40" xfId="1" applyNumberFormat="1" applyFont="1" applyFill="1" applyBorder="1" applyAlignment="1" applyProtection="1">
      <alignment horizontal="center" vertical="center" wrapText="1"/>
      <protection locked="0"/>
    </xf>
    <xf numFmtId="10" fontId="25" fillId="0" borderId="5" xfId="5" applyNumberFormat="1" applyFont="1" applyBorder="1" applyAlignment="1" applyProtection="1">
      <alignment horizontal="center" vertical="center" wrapText="1"/>
      <protection locked="0"/>
    </xf>
    <xf numFmtId="164" fontId="25" fillId="0" borderId="29" xfId="1" applyNumberFormat="1" applyFont="1" applyFill="1" applyBorder="1" applyAlignment="1" applyProtection="1">
      <alignment horizontal="center" vertical="center" wrapText="1"/>
      <protection locked="0"/>
    </xf>
    <xf numFmtId="10" fontId="25" fillId="0" borderId="6" xfId="5" applyNumberFormat="1"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31" fillId="0" borderId="1" xfId="0" applyFont="1" applyBorder="1" applyAlignment="1" applyProtection="1">
      <alignment horizontal="center" vertical="center" wrapText="1"/>
      <protection locked="0"/>
    </xf>
  </cellXfs>
  <cellStyles count="7">
    <cellStyle name="Currency" xfId="1" builtinId="4"/>
    <cellStyle name="Currency 2" xfId="6" xr:uid="{6FD3BBD6-63D7-4258-9624-31E5ECF12A53}"/>
    <cellStyle name="Normal" xfId="0" builtinId="0"/>
    <cellStyle name="Normal 10" xfId="3" xr:uid="{2AA2E086-9B94-40A8-9733-4059596008B2}"/>
    <cellStyle name="Normal 3" xfId="4" xr:uid="{46BFC382-96DC-4AB2-AF53-4BBEEF6A262D}"/>
    <cellStyle name="Normal 4 2 3" xfId="2" xr:uid="{C94DCD24-2DEC-43C4-A1DE-DA35A468CDE0}"/>
    <cellStyle name="Percent" xfId="5"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217641</xdr:colOff>
      <xdr:row>0</xdr:row>
      <xdr:rowOff>107156</xdr:rowOff>
    </xdr:from>
    <xdr:to>
      <xdr:col>6</xdr:col>
      <xdr:colOff>43658</xdr:colOff>
      <xdr:row>0</xdr:row>
      <xdr:rowOff>1153688</xdr:rowOff>
    </xdr:to>
    <xdr:pic>
      <xdr:nvPicPr>
        <xdr:cNvPr id="3" name="Picture 2">
          <a:extLst>
            <a:ext uri="{FF2B5EF4-FFF2-40B4-BE49-F238E27FC236}">
              <a16:creationId xmlns:a16="http://schemas.microsoft.com/office/drawing/2014/main" id="{66BEBD9F-08BD-418D-A82F-F553936E4F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204" y="107156"/>
          <a:ext cx="1004734" cy="10465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338668</xdr:colOff>
      <xdr:row>0</xdr:row>
      <xdr:rowOff>45508</xdr:rowOff>
    </xdr:from>
    <xdr:to>
      <xdr:col>1</xdr:col>
      <xdr:colOff>1245040</xdr:colOff>
      <xdr:row>5</xdr:row>
      <xdr:rowOff>131233</xdr:rowOff>
    </xdr:to>
    <xdr:pic>
      <xdr:nvPicPr>
        <xdr:cNvPr id="2" name="Picture 1">
          <a:extLst>
            <a:ext uri="{FF2B5EF4-FFF2-40B4-BE49-F238E27FC236}">
              <a16:creationId xmlns:a16="http://schemas.microsoft.com/office/drawing/2014/main" id="{F39DB1F4-C9E8-4718-9C49-12BE3248BE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751" y="45508"/>
          <a:ext cx="906372" cy="9323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338668</xdr:colOff>
      <xdr:row>0</xdr:row>
      <xdr:rowOff>45508</xdr:rowOff>
    </xdr:from>
    <xdr:to>
      <xdr:col>1</xdr:col>
      <xdr:colOff>1245040</xdr:colOff>
      <xdr:row>5</xdr:row>
      <xdr:rowOff>131233</xdr:rowOff>
    </xdr:to>
    <xdr:pic>
      <xdr:nvPicPr>
        <xdr:cNvPr id="2" name="Picture 1">
          <a:extLst>
            <a:ext uri="{FF2B5EF4-FFF2-40B4-BE49-F238E27FC236}">
              <a16:creationId xmlns:a16="http://schemas.microsoft.com/office/drawing/2014/main" id="{89207BF5-6318-494F-972B-948D7F4D8E5C}"/>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93" y="45508"/>
          <a:ext cx="906372"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E0DB5-AC36-4F67-B822-E4E5DE22D3E6}">
  <sheetPr codeName="Sheet1">
    <pageSetUpPr fitToPage="1"/>
  </sheetPr>
  <dimension ref="A1:DC100"/>
  <sheetViews>
    <sheetView showZeros="0" topLeftCell="B1" zoomScale="80" zoomScaleNormal="80" workbookViewId="0">
      <pane xSplit="12" ySplit="2" topLeftCell="N3" activePane="bottomRight" state="frozen"/>
      <selection pane="topRight"/>
      <selection pane="bottomLeft"/>
      <selection pane="bottomRight" activeCell="G74" sqref="G74:M74"/>
    </sheetView>
  </sheetViews>
  <sheetFormatPr defaultColWidth="4.7265625" defaultRowHeight="14.5" x14ac:dyDescent="0.35"/>
  <cols>
    <col min="1" max="1" width="4.7265625" style="2"/>
    <col min="2" max="3" width="0" style="2" hidden="1" customWidth="1"/>
    <col min="4" max="4" width="17.7265625" style="42" customWidth="1"/>
    <col min="5" max="6" width="0" style="2" hidden="1" customWidth="1"/>
    <col min="7" max="10" width="4.7265625" style="22"/>
    <col min="11" max="11" width="6.26953125" style="22" customWidth="1"/>
    <col min="12" max="13" width="4.7265625" style="22"/>
    <col min="14" max="21" width="4.7265625" style="23"/>
    <col min="22" max="32" width="4.7265625" style="2"/>
    <col min="33" max="35" width="4.7265625" style="24"/>
    <col min="36" max="37" width="11" style="24" customWidth="1"/>
    <col min="38" max="38" width="4.7265625" style="24"/>
    <col min="39" max="41" width="4.7265625" style="2"/>
    <col min="42" max="44" width="5" style="2" customWidth="1"/>
    <col min="45" max="45" width="5" style="25" customWidth="1"/>
    <col min="46" max="52" width="4.7265625" style="25"/>
    <col min="53" max="53" width="6.54296875" style="2" bestFit="1" customWidth="1"/>
    <col min="54" max="55" width="4.7265625" style="2"/>
    <col min="56" max="58" width="4.7265625" style="26"/>
    <col min="59" max="59" width="6.453125" style="26" customWidth="1"/>
    <col min="60" max="62" width="4.7265625" style="26"/>
    <col min="63" max="65" width="0" style="2" hidden="1" customWidth="1"/>
    <col min="66" max="68" width="4.7265625" style="2"/>
    <col min="69" max="71" width="4.7265625" style="2" hidden="1" customWidth="1"/>
    <col min="72" max="85" width="4.7265625" style="22" hidden="1" customWidth="1"/>
    <col min="86" max="106" width="4.7265625" style="2" hidden="1" customWidth="1"/>
    <col min="107" max="16384" width="4.7265625" style="2"/>
  </cols>
  <sheetData>
    <row r="1" spans="1:89" ht="100.5" customHeight="1" x14ac:dyDescent="0.35">
      <c r="A1" s="151" t="s">
        <v>0</v>
      </c>
      <c r="B1" s="152"/>
      <c r="C1" s="152"/>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4"/>
      <c r="AD1" s="154"/>
      <c r="AE1" s="154"/>
      <c r="AF1" s="154"/>
      <c r="AG1" s="154"/>
      <c r="AH1" s="154"/>
      <c r="AI1" s="154"/>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4"/>
      <c r="BO1" s="154"/>
      <c r="BP1" s="154"/>
      <c r="BQ1" s="153"/>
      <c r="BR1" s="153"/>
      <c r="BS1" s="153"/>
      <c r="BT1" s="153"/>
      <c r="BU1" s="153"/>
      <c r="BV1" s="153"/>
      <c r="BW1" s="153"/>
      <c r="BX1" s="153"/>
      <c r="BY1" s="153"/>
      <c r="BZ1" s="153"/>
      <c r="CA1" s="153"/>
      <c r="CB1" s="153"/>
      <c r="CC1" s="153"/>
      <c r="CD1" s="153"/>
      <c r="CE1" s="155"/>
      <c r="CF1" s="1"/>
      <c r="CG1" s="1"/>
    </row>
    <row r="2" spans="1:89" s="3" customFormat="1" ht="98.25" customHeight="1" x14ac:dyDescent="0.35">
      <c r="A2" s="36" t="s">
        <v>1</v>
      </c>
      <c r="B2" s="36"/>
      <c r="C2" s="36"/>
      <c r="D2" s="93" t="s">
        <v>2</v>
      </c>
      <c r="E2" s="156" t="s">
        <v>3</v>
      </c>
      <c r="F2" s="156"/>
      <c r="G2" s="157" t="s">
        <v>4</v>
      </c>
      <c r="H2" s="157"/>
      <c r="I2" s="157"/>
      <c r="J2" s="157"/>
      <c r="K2" s="157"/>
      <c r="L2" s="157"/>
      <c r="M2" s="157"/>
      <c r="N2" s="158" t="s">
        <v>5</v>
      </c>
      <c r="O2" s="158"/>
      <c r="P2" s="158"/>
      <c r="Q2" s="158"/>
      <c r="R2" s="158" t="s">
        <v>6</v>
      </c>
      <c r="S2" s="158"/>
      <c r="T2" s="158"/>
      <c r="U2" s="158"/>
      <c r="V2" s="158" t="s">
        <v>7</v>
      </c>
      <c r="W2" s="158"/>
      <c r="X2" s="158"/>
      <c r="Y2" s="158"/>
      <c r="Z2" s="158"/>
      <c r="AA2" s="158"/>
      <c r="AB2" s="159"/>
      <c r="AC2" s="160" t="s">
        <v>8</v>
      </c>
      <c r="AD2" s="161"/>
      <c r="AE2" s="161"/>
      <c r="AF2" s="161"/>
      <c r="AG2" s="161"/>
      <c r="AH2" s="161"/>
      <c r="AI2" s="162"/>
      <c r="AJ2" s="163" t="s">
        <v>9</v>
      </c>
      <c r="AK2" s="164"/>
      <c r="AL2" s="158" t="s">
        <v>10</v>
      </c>
      <c r="AM2" s="158"/>
      <c r="AN2" s="158"/>
      <c r="AO2" s="158"/>
      <c r="AP2" s="175" t="s">
        <v>11</v>
      </c>
      <c r="AQ2" s="175"/>
      <c r="AR2" s="175"/>
      <c r="AS2" s="175"/>
      <c r="AT2" s="175" t="s">
        <v>12</v>
      </c>
      <c r="AU2" s="175"/>
      <c r="AV2" s="175"/>
      <c r="AW2" s="175"/>
      <c r="AX2" s="158" t="s">
        <v>13</v>
      </c>
      <c r="AY2" s="158"/>
      <c r="AZ2" s="158"/>
      <c r="BA2" s="175" t="s">
        <v>14</v>
      </c>
      <c r="BB2" s="175"/>
      <c r="BC2" s="175"/>
      <c r="BD2" s="175"/>
      <c r="BE2" s="176" t="s">
        <v>15</v>
      </c>
      <c r="BF2" s="176"/>
      <c r="BG2" s="176"/>
      <c r="BH2" s="176" t="s">
        <v>16</v>
      </c>
      <c r="BI2" s="176"/>
      <c r="BJ2" s="176"/>
      <c r="BK2" s="177" t="s">
        <v>17</v>
      </c>
      <c r="BL2" s="177"/>
      <c r="BM2" s="177"/>
      <c r="BN2" s="173" t="s">
        <v>18</v>
      </c>
      <c r="BO2" s="173"/>
      <c r="BP2" s="173"/>
      <c r="BQ2" s="174" t="s">
        <v>19</v>
      </c>
      <c r="BR2" s="174"/>
      <c r="BS2" s="174"/>
      <c r="BT2" s="174"/>
      <c r="BU2" s="174"/>
      <c r="BV2" s="174"/>
      <c r="BW2" s="174"/>
      <c r="BX2" s="174"/>
      <c r="BY2" s="174"/>
      <c r="BZ2" s="174"/>
      <c r="CA2" s="174"/>
      <c r="CB2" s="174"/>
      <c r="CC2" s="174"/>
      <c r="CD2" s="174"/>
      <c r="CE2" s="174"/>
    </row>
    <row r="3" spans="1:89" s="4" customFormat="1" ht="45" customHeight="1" x14ac:dyDescent="0.35">
      <c r="A3" s="37">
        <v>1</v>
      </c>
      <c r="B3" s="38"/>
      <c r="C3" s="38"/>
      <c r="D3" s="105">
        <v>1</v>
      </c>
      <c r="E3" s="165">
        <v>48012</v>
      </c>
      <c r="F3" s="165"/>
      <c r="G3" s="167" t="s">
        <v>20</v>
      </c>
      <c r="H3" s="167"/>
      <c r="I3" s="167"/>
      <c r="J3" s="167"/>
      <c r="K3" s="167"/>
      <c r="L3" s="167"/>
      <c r="M3" s="167"/>
      <c r="N3" s="168" t="e">
        <f>VLOOKUP(G3,#REF!,2,FALSE)</f>
        <v>#REF!</v>
      </c>
      <c r="O3" s="168"/>
      <c r="P3" s="168"/>
      <c r="Q3" s="168"/>
      <c r="R3" s="168" t="e">
        <f>VLOOKUP(G3,#REF!,3,FALSE)</f>
        <v>#REF!</v>
      </c>
      <c r="S3" s="168"/>
      <c r="T3" s="168"/>
      <c r="U3" s="168"/>
      <c r="V3" s="167" t="e">
        <f>VLOOKUP(G3,#REF!,5,FALSE)</f>
        <v>#REF!</v>
      </c>
      <c r="W3" s="167"/>
      <c r="X3" s="167"/>
      <c r="Y3" s="167"/>
      <c r="Z3" s="167"/>
      <c r="AA3" s="167"/>
      <c r="AB3" s="167"/>
      <c r="AC3" s="169" t="e">
        <f>VLOOKUP(G3,#REF!,6,FALSE)</f>
        <v>#REF!</v>
      </c>
      <c r="AD3" s="169"/>
      <c r="AE3" s="169"/>
      <c r="AF3" s="169"/>
      <c r="AG3" s="169"/>
      <c r="AH3" s="169"/>
      <c r="AI3" s="169"/>
      <c r="AJ3" s="165" t="e">
        <f>VLOOKUP(G3,#REF!,7,FALSE)</f>
        <v>#REF!</v>
      </c>
      <c r="AK3" s="165"/>
      <c r="AL3" s="165" t="e">
        <f>VLOOKUP(G3,#REF!,8,FALSE)</f>
        <v>#REF!</v>
      </c>
      <c r="AM3" s="165"/>
      <c r="AN3" s="165"/>
      <c r="AO3" s="165"/>
      <c r="AP3" s="170">
        <v>82644503</v>
      </c>
      <c r="AQ3" s="170"/>
      <c r="AR3" s="170"/>
      <c r="AS3" s="170"/>
      <c r="AT3" s="170" t="e">
        <f>VLOOKUP(G3,#REF!,4,FALSE)</f>
        <v>#REF!</v>
      </c>
      <c r="AU3" s="170"/>
      <c r="AV3" s="170"/>
      <c r="AW3" s="170"/>
      <c r="AX3" s="171" t="e">
        <f>VLOOKUP(G3,#REF!,9,FALSE)</f>
        <v>#REF!</v>
      </c>
      <c r="AY3" s="165"/>
      <c r="AZ3" s="165"/>
      <c r="BA3" s="172" t="e">
        <f>VLOOKUP(G3,#REF!,10,FALSE)</f>
        <v>#REF!</v>
      </c>
      <c r="BB3" s="172"/>
      <c r="BC3" s="172"/>
      <c r="BD3" s="172"/>
      <c r="BE3" s="165">
        <v>27</v>
      </c>
      <c r="BF3" s="165"/>
      <c r="BG3" s="165"/>
      <c r="BH3" s="165">
        <v>78</v>
      </c>
      <c r="BI3" s="165"/>
      <c r="BJ3" s="165"/>
      <c r="BK3" s="165"/>
      <c r="BL3" s="165"/>
      <c r="BM3" s="165"/>
      <c r="BN3" s="166" t="e">
        <f>VLOOKUP(G3,#REF!,15,FALSE)</f>
        <v>#REF!</v>
      </c>
      <c r="BO3" s="166"/>
      <c r="BP3" s="166"/>
      <c r="BQ3" s="167" t="s">
        <v>21</v>
      </c>
      <c r="BR3" s="167"/>
      <c r="BS3" s="167"/>
      <c r="BT3" s="167"/>
      <c r="BU3" s="167"/>
      <c r="BV3" s="167"/>
      <c r="BW3" s="167"/>
      <c r="BX3" s="167"/>
      <c r="BY3" s="167"/>
      <c r="BZ3" s="167"/>
      <c r="CA3" s="167"/>
      <c r="CB3" s="167"/>
      <c r="CC3" s="167"/>
      <c r="CD3" s="167"/>
      <c r="CE3" s="167"/>
      <c r="CI3" s="4" t="s">
        <v>22</v>
      </c>
      <c r="CJ3" s="4" t="s">
        <v>23</v>
      </c>
      <c r="CK3" s="4" t="s">
        <v>24</v>
      </c>
    </row>
    <row r="4" spans="1:89" s="4" customFormat="1" ht="45" customHeight="1" x14ac:dyDescent="0.35">
      <c r="A4" s="37">
        <v>2</v>
      </c>
      <c r="B4" s="38"/>
      <c r="C4" s="38"/>
      <c r="D4" s="105">
        <v>2</v>
      </c>
      <c r="E4" s="165">
        <v>48056</v>
      </c>
      <c r="F4" s="165"/>
      <c r="G4" s="167" t="s">
        <v>25</v>
      </c>
      <c r="H4" s="167"/>
      <c r="I4" s="167"/>
      <c r="J4" s="167"/>
      <c r="K4" s="167"/>
      <c r="L4" s="167"/>
      <c r="M4" s="167"/>
      <c r="N4" s="168" t="e">
        <f>VLOOKUP(G4,#REF!,2,FALSE)</f>
        <v>#REF!</v>
      </c>
      <c r="O4" s="168"/>
      <c r="P4" s="168"/>
      <c r="Q4" s="168"/>
      <c r="R4" s="168" t="e">
        <f>VLOOKUP(G4,#REF!,3,FALSE)</f>
        <v>#REF!</v>
      </c>
      <c r="S4" s="168"/>
      <c r="T4" s="168"/>
      <c r="U4" s="168"/>
      <c r="V4" s="167" t="e">
        <f>VLOOKUP(G4,#REF!,5,FALSE)</f>
        <v>#REF!</v>
      </c>
      <c r="W4" s="167"/>
      <c r="X4" s="167"/>
      <c r="Y4" s="167"/>
      <c r="Z4" s="167"/>
      <c r="AA4" s="167"/>
      <c r="AB4" s="167"/>
      <c r="AC4" s="169" t="e">
        <f>VLOOKUP(G4,#REF!,6,FALSE)</f>
        <v>#REF!</v>
      </c>
      <c r="AD4" s="169"/>
      <c r="AE4" s="169"/>
      <c r="AF4" s="169"/>
      <c r="AG4" s="169"/>
      <c r="AH4" s="169"/>
      <c r="AI4" s="169"/>
      <c r="AJ4" s="165" t="e">
        <f>VLOOKUP(G4,#REF!,7,FALSE)</f>
        <v>#REF!</v>
      </c>
      <c r="AK4" s="165"/>
      <c r="AL4" s="165" t="e">
        <f>VLOOKUP(G4,#REF!,8,FALSE)</f>
        <v>#REF!</v>
      </c>
      <c r="AM4" s="165"/>
      <c r="AN4" s="165"/>
      <c r="AO4" s="165"/>
      <c r="AP4" s="170">
        <v>61488648</v>
      </c>
      <c r="AQ4" s="170"/>
      <c r="AR4" s="170"/>
      <c r="AS4" s="170"/>
      <c r="AT4" s="170" t="e">
        <f>VLOOKUP(G4,#REF!,4,FALSE)</f>
        <v>#REF!</v>
      </c>
      <c r="AU4" s="170"/>
      <c r="AV4" s="170"/>
      <c r="AW4" s="170"/>
      <c r="AX4" s="171" t="e">
        <f>VLOOKUP(G4,#REF!,9,FALSE)</f>
        <v>#REF!</v>
      </c>
      <c r="AY4" s="165"/>
      <c r="AZ4" s="165"/>
      <c r="BA4" s="172" t="e">
        <f>VLOOKUP(G4,#REF!,10,FALSE)</f>
        <v>#REF!</v>
      </c>
      <c r="BB4" s="172"/>
      <c r="BC4" s="172"/>
      <c r="BD4" s="172"/>
      <c r="BE4" s="165">
        <v>35</v>
      </c>
      <c r="BF4" s="165"/>
      <c r="BG4" s="165"/>
      <c r="BH4" s="165">
        <v>63</v>
      </c>
      <c r="BI4" s="165"/>
      <c r="BJ4" s="165"/>
      <c r="BK4" s="165"/>
      <c r="BL4" s="165"/>
      <c r="BM4" s="165"/>
      <c r="BN4" s="166" t="e">
        <f>VLOOKUP(G4,#REF!,15,FALSE)</f>
        <v>#REF!</v>
      </c>
      <c r="BO4" s="166"/>
      <c r="BP4" s="166"/>
      <c r="BQ4" s="167" t="s">
        <v>26</v>
      </c>
      <c r="BR4" s="167"/>
      <c r="BS4" s="167"/>
      <c r="BT4" s="167"/>
      <c r="BU4" s="167"/>
      <c r="BV4" s="167"/>
      <c r="BW4" s="167"/>
      <c r="BX4" s="167"/>
      <c r="BY4" s="167"/>
      <c r="BZ4" s="167"/>
      <c r="CA4" s="167"/>
      <c r="CB4" s="167"/>
      <c r="CC4" s="167"/>
      <c r="CD4" s="167"/>
      <c r="CE4" s="167"/>
      <c r="CI4" s="4" t="s">
        <v>27</v>
      </c>
      <c r="CJ4" s="4" t="s">
        <v>28</v>
      </c>
      <c r="CK4" s="4" t="s">
        <v>29</v>
      </c>
    </row>
    <row r="5" spans="1:89" s="4" customFormat="1" ht="45" customHeight="1" x14ac:dyDescent="0.35">
      <c r="A5" s="37">
        <v>3</v>
      </c>
      <c r="B5" s="38"/>
      <c r="C5" s="38"/>
      <c r="D5" s="105">
        <v>3</v>
      </c>
      <c r="E5" s="165">
        <v>48013</v>
      </c>
      <c r="F5" s="165"/>
      <c r="G5" s="178" t="s">
        <v>30</v>
      </c>
      <c r="H5" s="179"/>
      <c r="I5" s="179"/>
      <c r="J5" s="179"/>
      <c r="K5" s="179"/>
      <c r="L5" s="179"/>
      <c r="M5" s="180"/>
      <c r="N5" s="168" t="e">
        <f>VLOOKUP(G5,#REF!,2,FALSE)</f>
        <v>#REF!</v>
      </c>
      <c r="O5" s="168"/>
      <c r="P5" s="168"/>
      <c r="Q5" s="168"/>
      <c r="R5" s="168" t="e">
        <f>VLOOKUP(G5,#REF!,3,FALSE)</f>
        <v>#REF!</v>
      </c>
      <c r="S5" s="168"/>
      <c r="T5" s="168"/>
      <c r="U5" s="168"/>
      <c r="V5" s="167" t="e">
        <f>VLOOKUP(G5,#REF!,5,FALSE)</f>
        <v>#REF!</v>
      </c>
      <c r="W5" s="167"/>
      <c r="X5" s="167"/>
      <c r="Y5" s="167"/>
      <c r="Z5" s="167"/>
      <c r="AA5" s="167"/>
      <c r="AB5" s="167"/>
      <c r="AC5" s="169" t="e">
        <f>VLOOKUP(G5,#REF!,6,FALSE)</f>
        <v>#REF!</v>
      </c>
      <c r="AD5" s="169"/>
      <c r="AE5" s="169"/>
      <c r="AF5" s="169"/>
      <c r="AG5" s="169"/>
      <c r="AH5" s="169"/>
      <c r="AI5" s="169"/>
      <c r="AJ5" s="165" t="e">
        <f>VLOOKUP(G5,#REF!,7,FALSE)</f>
        <v>#REF!</v>
      </c>
      <c r="AK5" s="165"/>
      <c r="AL5" s="165" t="e">
        <f>VLOOKUP(G5,#REF!,8,FALSE)</f>
        <v>#REF!</v>
      </c>
      <c r="AM5" s="165"/>
      <c r="AN5" s="165"/>
      <c r="AO5" s="165"/>
      <c r="AP5" s="170">
        <v>30161722</v>
      </c>
      <c r="AQ5" s="170"/>
      <c r="AR5" s="170"/>
      <c r="AS5" s="170"/>
      <c r="AT5" s="170" t="e">
        <f>VLOOKUP(G5,#REF!,4,FALSE)</f>
        <v>#REF!</v>
      </c>
      <c r="AU5" s="170"/>
      <c r="AV5" s="170"/>
      <c r="AW5" s="170"/>
      <c r="AX5" s="171" t="e">
        <f>VLOOKUP(G5,#REF!,9,FALSE)</f>
        <v>#REF!</v>
      </c>
      <c r="AY5" s="165"/>
      <c r="AZ5" s="165"/>
      <c r="BA5" s="172" t="e">
        <f>VLOOKUP(G5,#REF!,10,FALSE)</f>
        <v>#REF!</v>
      </c>
      <c r="BB5" s="172"/>
      <c r="BC5" s="172"/>
      <c r="BD5" s="172"/>
      <c r="BE5" s="165">
        <v>28</v>
      </c>
      <c r="BF5" s="165"/>
      <c r="BG5" s="165"/>
      <c r="BH5" s="165">
        <v>41</v>
      </c>
      <c r="BI5" s="165"/>
      <c r="BJ5" s="165"/>
      <c r="BK5" s="165"/>
      <c r="BL5" s="165"/>
      <c r="BM5" s="165"/>
      <c r="BN5" s="166" t="e">
        <f>VLOOKUP(G5,#REF!,15,FALSE)</f>
        <v>#REF!</v>
      </c>
      <c r="BO5" s="166"/>
      <c r="BP5" s="166"/>
      <c r="BQ5" s="167" t="s">
        <v>31</v>
      </c>
      <c r="BR5" s="167"/>
      <c r="BS5" s="167"/>
      <c r="BT5" s="167"/>
      <c r="BU5" s="167"/>
      <c r="BV5" s="167"/>
      <c r="BW5" s="167"/>
      <c r="BX5" s="167"/>
      <c r="BY5" s="167"/>
      <c r="BZ5" s="167"/>
      <c r="CA5" s="167"/>
      <c r="CB5" s="167"/>
      <c r="CC5" s="167"/>
      <c r="CD5" s="167"/>
      <c r="CE5" s="167"/>
      <c r="CI5" s="4" t="s">
        <v>32</v>
      </c>
      <c r="CJ5" s="4" t="s">
        <v>28</v>
      </c>
      <c r="CK5" s="4" t="s">
        <v>33</v>
      </c>
    </row>
    <row r="6" spans="1:89" s="4" customFormat="1" ht="45" customHeight="1" x14ac:dyDescent="0.35">
      <c r="A6" s="37">
        <v>4</v>
      </c>
      <c r="B6" s="38"/>
      <c r="C6" s="38"/>
      <c r="D6" s="105">
        <v>4</v>
      </c>
      <c r="E6" s="165">
        <v>47889</v>
      </c>
      <c r="F6" s="165"/>
      <c r="G6" s="167" t="s">
        <v>34</v>
      </c>
      <c r="H6" s="167"/>
      <c r="I6" s="167"/>
      <c r="J6" s="167"/>
      <c r="K6" s="167"/>
      <c r="L6" s="167"/>
      <c r="M6" s="167"/>
      <c r="N6" s="168" t="e">
        <f>VLOOKUP(G6,#REF!,2,FALSE)</f>
        <v>#REF!</v>
      </c>
      <c r="O6" s="168"/>
      <c r="P6" s="168"/>
      <c r="Q6" s="168"/>
      <c r="R6" s="168" t="e">
        <f>VLOOKUP(G6,#REF!,3,FALSE)</f>
        <v>#REF!</v>
      </c>
      <c r="S6" s="168"/>
      <c r="T6" s="168"/>
      <c r="U6" s="168"/>
      <c r="V6" s="167" t="e">
        <f>VLOOKUP(G6,#REF!,5,FALSE)</f>
        <v>#REF!</v>
      </c>
      <c r="W6" s="167"/>
      <c r="X6" s="167"/>
      <c r="Y6" s="167"/>
      <c r="Z6" s="167"/>
      <c r="AA6" s="167"/>
      <c r="AB6" s="167"/>
      <c r="AC6" s="169" t="e">
        <f>VLOOKUP(G6,#REF!,6,FALSE)</f>
        <v>#REF!</v>
      </c>
      <c r="AD6" s="169"/>
      <c r="AE6" s="169"/>
      <c r="AF6" s="169"/>
      <c r="AG6" s="169"/>
      <c r="AH6" s="169"/>
      <c r="AI6" s="169"/>
      <c r="AJ6" s="165" t="e">
        <f>VLOOKUP(G6,#REF!,7,FALSE)</f>
        <v>#REF!</v>
      </c>
      <c r="AK6" s="165"/>
      <c r="AL6" s="165" t="e">
        <f>VLOOKUP(G6,#REF!,8,FALSE)</f>
        <v>#REF!</v>
      </c>
      <c r="AM6" s="165"/>
      <c r="AN6" s="165"/>
      <c r="AO6" s="165"/>
      <c r="AP6" s="170">
        <v>39668732</v>
      </c>
      <c r="AQ6" s="170"/>
      <c r="AR6" s="170"/>
      <c r="AS6" s="170"/>
      <c r="AT6" s="170" t="e">
        <f>VLOOKUP(G6,#REF!,4,FALSE)</f>
        <v>#REF!</v>
      </c>
      <c r="AU6" s="170"/>
      <c r="AV6" s="170"/>
      <c r="AW6" s="170"/>
      <c r="AX6" s="171" t="e">
        <f>VLOOKUP(G6,#REF!,9,FALSE)</f>
        <v>#REF!</v>
      </c>
      <c r="AY6" s="165"/>
      <c r="AZ6" s="165"/>
      <c r="BA6" s="172" t="e">
        <f>VLOOKUP(G6,#REF!,10,FALSE)</f>
        <v>#REF!</v>
      </c>
      <c r="BB6" s="172"/>
      <c r="BC6" s="172"/>
      <c r="BD6" s="172"/>
      <c r="BE6" s="165">
        <v>29</v>
      </c>
      <c r="BF6" s="165"/>
      <c r="BG6" s="165"/>
      <c r="BH6" s="165">
        <v>49</v>
      </c>
      <c r="BI6" s="165"/>
      <c r="BJ6" s="165"/>
      <c r="BK6" s="165"/>
      <c r="BL6" s="165"/>
      <c r="BM6" s="165"/>
      <c r="BN6" s="166" t="e">
        <f>VLOOKUP(G6,#REF!,15,FALSE)</f>
        <v>#REF!</v>
      </c>
      <c r="BO6" s="166"/>
      <c r="BP6" s="166"/>
      <c r="BQ6" s="167" t="s">
        <v>35</v>
      </c>
      <c r="BR6" s="167"/>
      <c r="BS6" s="167"/>
      <c r="BT6" s="167"/>
      <c r="BU6" s="167"/>
      <c r="BV6" s="167"/>
      <c r="BW6" s="167"/>
      <c r="BX6" s="167"/>
      <c r="BY6" s="167"/>
      <c r="BZ6" s="167"/>
      <c r="CA6" s="167"/>
      <c r="CB6" s="167"/>
      <c r="CC6" s="167"/>
      <c r="CD6" s="167"/>
      <c r="CE6" s="167"/>
      <c r="CI6" s="4" t="s">
        <v>36</v>
      </c>
      <c r="CJ6" s="4" t="s">
        <v>28</v>
      </c>
    </row>
    <row r="7" spans="1:89" s="4" customFormat="1" ht="45" customHeight="1" x14ac:dyDescent="0.35">
      <c r="A7" s="37">
        <v>5</v>
      </c>
      <c r="B7" s="38"/>
      <c r="C7" s="38"/>
      <c r="D7" s="105">
        <v>5</v>
      </c>
      <c r="E7" s="165">
        <v>47911</v>
      </c>
      <c r="F7" s="165"/>
      <c r="G7" s="181" t="s">
        <v>37</v>
      </c>
      <c r="H7" s="181"/>
      <c r="I7" s="181"/>
      <c r="J7" s="181"/>
      <c r="K7" s="181"/>
      <c r="L7" s="181"/>
      <c r="M7" s="181"/>
      <c r="N7" s="168" t="e">
        <f>VLOOKUP(G7,#REF!,2,FALSE)</f>
        <v>#REF!</v>
      </c>
      <c r="O7" s="168"/>
      <c r="P7" s="168"/>
      <c r="Q7" s="168"/>
      <c r="R7" s="168" t="e">
        <f>VLOOKUP(G7,#REF!,3,FALSE)</f>
        <v>#REF!</v>
      </c>
      <c r="S7" s="168"/>
      <c r="T7" s="168"/>
      <c r="U7" s="168"/>
      <c r="V7" s="167" t="e">
        <f>VLOOKUP(G7,#REF!,5,FALSE)</f>
        <v>#REF!</v>
      </c>
      <c r="W7" s="167"/>
      <c r="X7" s="167"/>
      <c r="Y7" s="167"/>
      <c r="Z7" s="167"/>
      <c r="AA7" s="167"/>
      <c r="AB7" s="167"/>
      <c r="AC7" s="169" t="e">
        <f>VLOOKUP(G7,#REF!,6,FALSE)</f>
        <v>#REF!</v>
      </c>
      <c r="AD7" s="169"/>
      <c r="AE7" s="169"/>
      <c r="AF7" s="169"/>
      <c r="AG7" s="169"/>
      <c r="AH7" s="169"/>
      <c r="AI7" s="169"/>
      <c r="AJ7" s="165" t="e">
        <f>VLOOKUP(G7,#REF!,7,FALSE)</f>
        <v>#REF!</v>
      </c>
      <c r="AK7" s="165"/>
      <c r="AL7" s="165" t="e">
        <f>VLOOKUP(G7,#REF!,8,FALSE)</f>
        <v>#REF!</v>
      </c>
      <c r="AM7" s="165"/>
      <c r="AN7" s="165"/>
      <c r="AO7" s="165"/>
      <c r="AP7" s="170">
        <v>54678905</v>
      </c>
      <c r="AQ7" s="170"/>
      <c r="AR7" s="170"/>
      <c r="AS7" s="170"/>
      <c r="AT7" s="170" t="e">
        <f>VLOOKUP(G7,#REF!,4,FALSE)</f>
        <v>#REF!</v>
      </c>
      <c r="AU7" s="170"/>
      <c r="AV7" s="170"/>
      <c r="AW7" s="170"/>
      <c r="AX7" s="171" t="e">
        <f>VLOOKUP(G7,#REF!,9,FALSE)</f>
        <v>#REF!</v>
      </c>
      <c r="AY7" s="165"/>
      <c r="AZ7" s="165"/>
      <c r="BA7" s="172" t="e">
        <f>VLOOKUP(G7,#REF!,10,FALSE)</f>
        <v>#REF!</v>
      </c>
      <c r="BB7" s="172"/>
      <c r="BC7" s="172"/>
      <c r="BD7" s="172"/>
      <c r="BE7" s="165">
        <v>46</v>
      </c>
      <c r="BF7" s="165"/>
      <c r="BG7" s="165"/>
      <c r="BH7" s="165">
        <v>60</v>
      </c>
      <c r="BI7" s="165"/>
      <c r="BJ7" s="165"/>
      <c r="BK7" s="165"/>
      <c r="BL7" s="165"/>
      <c r="BM7" s="165"/>
      <c r="BN7" s="166" t="e">
        <f>VLOOKUP(G7,#REF!,15,FALSE)</f>
        <v>#REF!</v>
      </c>
      <c r="BO7" s="166"/>
      <c r="BP7" s="166"/>
      <c r="BQ7" s="167" t="s">
        <v>38</v>
      </c>
      <c r="BR7" s="167"/>
      <c r="BS7" s="167"/>
      <c r="BT7" s="167"/>
      <c r="BU7" s="167"/>
      <c r="BV7" s="167"/>
      <c r="BW7" s="167"/>
      <c r="BX7" s="167"/>
      <c r="BY7" s="167"/>
      <c r="BZ7" s="167"/>
      <c r="CA7" s="167"/>
      <c r="CB7" s="167"/>
      <c r="CC7" s="167"/>
      <c r="CD7" s="167"/>
      <c r="CE7" s="167"/>
      <c r="CI7" s="4" t="s">
        <v>39</v>
      </c>
      <c r="CJ7" s="4" t="s">
        <v>28</v>
      </c>
    </row>
    <row r="8" spans="1:89" s="4" customFormat="1" ht="45" customHeight="1" x14ac:dyDescent="0.35">
      <c r="A8" s="37">
        <v>6</v>
      </c>
      <c r="B8" s="38"/>
      <c r="C8" s="38"/>
      <c r="D8" s="105">
        <v>6</v>
      </c>
      <c r="E8" s="165">
        <v>47887</v>
      </c>
      <c r="F8" s="165"/>
      <c r="G8" s="167" t="s">
        <v>40</v>
      </c>
      <c r="H8" s="167"/>
      <c r="I8" s="167"/>
      <c r="J8" s="167"/>
      <c r="K8" s="167"/>
      <c r="L8" s="167"/>
      <c r="M8" s="167"/>
      <c r="N8" s="168" t="e">
        <f>VLOOKUP(G8,#REF!,2,FALSE)</f>
        <v>#REF!</v>
      </c>
      <c r="O8" s="168"/>
      <c r="P8" s="168"/>
      <c r="Q8" s="168"/>
      <c r="R8" s="168" t="e">
        <f>VLOOKUP(G8,#REF!,3,FALSE)</f>
        <v>#REF!</v>
      </c>
      <c r="S8" s="168"/>
      <c r="T8" s="168"/>
      <c r="U8" s="168"/>
      <c r="V8" s="167" t="e">
        <f>VLOOKUP(G8,#REF!,5,FALSE)</f>
        <v>#REF!</v>
      </c>
      <c r="W8" s="167"/>
      <c r="X8" s="167"/>
      <c r="Y8" s="167"/>
      <c r="Z8" s="167"/>
      <c r="AA8" s="167"/>
      <c r="AB8" s="167"/>
      <c r="AC8" s="169" t="e">
        <f>VLOOKUP(G8,#REF!,6,FALSE)</f>
        <v>#REF!</v>
      </c>
      <c r="AD8" s="169"/>
      <c r="AE8" s="169"/>
      <c r="AF8" s="169"/>
      <c r="AG8" s="169"/>
      <c r="AH8" s="169"/>
      <c r="AI8" s="169"/>
      <c r="AJ8" s="165" t="e">
        <f>VLOOKUP(G8,#REF!,7,FALSE)</f>
        <v>#REF!</v>
      </c>
      <c r="AK8" s="165"/>
      <c r="AL8" s="165" t="e">
        <f>VLOOKUP(G8,#REF!,8,FALSE)</f>
        <v>#REF!</v>
      </c>
      <c r="AM8" s="165"/>
      <c r="AN8" s="165"/>
      <c r="AO8" s="165"/>
      <c r="AP8" s="182">
        <v>55079080</v>
      </c>
      <c r="AQ8" s="170"/>
      <c r="AR8" s="170"/>
      <c r="AS8" s="170"/>
      <c r="AT8" s="170" t="e">
        <f>VLOOKUP(G8,#REF!,4,FALSE)</f>
        <v>#REF!</v>
      </c>
      <c r="AU8" s="170"/>
      <c r="AV8" s="170"/>
      <c r="AW8" s="170"/>
      <c r="AX8" s="171" t="e">
        <f>VLOOKUP(G8,#REF!,9,FALSE)</f>
        <v>#REF!</v>
      </c>
      <c r="AY8" s="165"/>
      <c r="AZ8" s="165"/>
      <c r="BA8" s="172" t="e">
        <f>VLOOKUP(G8,#REF!,10,FALSE)</f>
        <v>#REF!</v>
      </c>
      <c r="BB8" s="172"/>
      <c r="BC8" s="172"/>
      <c r="BD8" s="172"/>
      <c r="BE8" s="165">
        <v>27</v>
      </c>
      <c r="BF8" s="165"/>
      <c r="BG8" s="165"/>
      <c r="BH8" s="165">
        <v>82</v>
      </c>
      <c r="BI8" s="165"/>
      <c r="BJ8" s="165"/>
      <c r="BK8" s="165"/>
      <c r="BL8" s="165"/>
      <c r="BM8" s="165"/>
      <c r="BN8" s="166" t="e">
        <f>VLOOKUP(G8,#REF!,15,FALSE)</f>
        <v>#REF!</v>
      </c>
      <c r="BO8" s="166"/>
      <c r="BP8" s="166"/>
      <c r="BQ8" s="167" t="s">
        <v>41</v>
      </c>
      <c r="BR8" s="167"/>
      <c r="BS8" s="167"/>
      <c r="BT8" s="167"/>
      <c r="BU8" s="167"/>
      <c r="BV8" s="167"/>
      <c r="BW8" s="167"/>
      <c r="BX8" s="167"/>
      <c r="BY8" s="167"/>
      <c r="BZ8" s="167"/>
      <c r="CA8" s="167"/>
      <c r="CB8" s="167"/>
      <c r="CC8" s="167"/>
      <c r="CD8" s="167"/>
      <c r="CE8" s="167"/>
      <c r="CI8" s="4" t="s">
        <v>42</v>
      </c>
      <c r="CJ8" s="4" t="s">
        <v>28</v>
      </c>
    </row>
    <row r="9" spans="1:89" s="4" customFormat="1" ht="54" customHeight="1" x14ac:dyDescent="0.35">
      <c r="A9" s="37">
        <v>7</v>
      </c>
      <c r="B9" s="38"/>
      <c r="C9" s="38"/>
      <c r="D9" s="105">
        <v>7</v>
      </c>
      <c r="E9" s="165">
        <v>47870</v>
      </c>
      <c r="F9" s="165"/>
      <c r="G9" s="167" t="s">
        <v>43</v>
      </c>
      <c r="H9" s="167"/>
      <c r="I9" s="167"/>
      <c r="J9" s="167"/>
      <c r="K9" s="167"/>
      <c r="L9" s="167"/>
      <c r="M9" s="167"/>
      <c r="N9" s="168" t="e">
        <f>VLOOKUP(G9,#REF!,2,FALSE)</f>
        <v>#REF!</v>
      </c>
      <c r="O9" s="168"/>
      <c r="P9" s="168"/>
      <c r="Q9" s="168"/>
      <c r="R9" s="168" t="e">
        <f>VLOOKUP(G9,#REF!,3,FALSE)</f>
        <v>#REF!</v>
      </c>
      <c r="S9" s="168"/>
      <c r="T9" s="168"/>
      <c r="U9" s="168"/>
      <c r="V9" s="167" t="e">
        <f>VLOOKUP(G9,#REF!,5,FALSE)</f>
        <v>#REF!</v>
      </c>
      <c r="W9" s="167"/>
      <c r="X9" s="167"/>
      <c r="Y9" s="167"/>
      <c r="Z9" s="167"/>
      <c r="AA9" s="167"/>
      <c r="AB9" s="167"/>
      <c r="AC9" s="169" t="e">
        <f>VLOOKUP(G9,#REF!,6,FALSE)</f>
        <v>#REF!</v>
      </c>
      <c r="AD9" s="169"/>
      <c r="AE9" s="169"/>
      <c r="AF9" s="169"/>
      <c r="AG9" s="169"/>
      <c r="AH9" s="169"/>
      <c r="AI9" s="169"/>
      <c r="AJ9" s="165" t="e">
        <f>VLOOKUP(G9,#REF!,7,FALSE)</f>
        <v>#REF!</v>
      </c>
      <c r="AK9" s="165"/>
      <c r="AL9" s="165" t="e">
        <f>VLOOKUP(G9,#REF!,8,FALSE)</f>
        <v>#REF!</v>
      </c>
      <c r="AM9" s="165"/>
      <c r="AN9" s="165"/>
      <c r="AO9" s="165"/>
      <c r="AP9" s="170">
        <v>56500529</v>
      </c>
      <c r="AQ9" s="170"/>
      <c r="AR9" s="170"/>
      <c r="AS9" s="170"/>
      <c r="AT9" s="170" t="e">
        <f>VLOOKUP(G9,#REF!,4,FALSE)</f>
        <v>#REF!</v>
      </c>
      <c r="AU9" s="170"/>
      <c r="AV9" s="170"/>
      <c r="AW9" s="170"/>
      <c r="AX9" s="171" t="e">
        <f>VLOOKUP(G9,#REF!,9,FALSE)</f>
        <v>#REF!</v>
      </c>
      <c r="AY9" s="165"/>
      <c r="AZ9" s="165"/>
      <c r="BA9" s="172" t="e">
        <f>VLOOKUP(G9,#REF!,10,FALSE)</f>
        <v>#REF!</v>
      </c>
      <c r="BB9" s="172"/>
      <c r="BC9" s="172"/>
      <c r="BD9" s="172"/>
      <c r="BE9" s="165">
        <v>33</v>
      </c>
      <c r="BF9" s="165"/>
      <c r="BG9" s="165"/>
      <c r="BH9" s="165">
        <v>75</v>
      </c>
      <c r="BI9" s="165"/>
      <c r="BJ9" s="165"/>
      <c r="BK9" s="165"/>
      <c r="BL9" s="165"/>
      <c r="BM9" s="165"/>
      <c r="BN9" s="166" t="e">
        <f>VLOOKUP(G9,#REF!,15,FALSE)</f>
        <v>#REF!</v>
      </c>
      <c r="BO9" s="166"/>
      <c r="BP9" s="166"/>
      <c r="BQ9" s="167" t="s">
        <v>44</v>
      </c>
      <c r="BR9" s="167"/>
      <c r="BS9" s="167"/>
      <c r="BT9" s="167"/>
      <c r="BU9" s="167"/>
      <c r="BV9" s="167"/>
      <c r="BW9" s="167"/>
      <c r="BX9" s="167"/>
      <c r="BY9" s="167"/>
      <c r="BZ9" s="167"/>
      <c r="CA9" s="167"/>
      <c r="CB9" s="167"/>
      <c r="CC9" s="167"/>
      <c r="CD9" s="167"/>
      <c r="CE9" s="167"/>
      <c r="CI9" s="4" t="s">
        <v>45</v>
      </c>
      <c r="CJ9" s="4" t="s">
        <v>23</v>
      </c>
    </row>
    <row r="10" spans="1:89" s="4" customFormat="1" ht="45" customHeight="1" x14ac:dyDescent="0.35">
      <c r="A10" s="37">
        <v>8</v>
      </c>
      <c r="B10" s="38"/>
      <c r="C10" s="38"/>
      <c r="D10" s="105">
        <v>8</v>
      </c>
      <c r="E10" s="165">
        <v>47865</v>
      </c>
      <c r="F10" s="165"/>
      <c r="G10" s="167" t="s">
        <v>46</v>
      </c>
      <c r="H10" s="167"/>
      <c r="I10" s="167"/>
      <c r="J10" s="167"/>
      <c r="K10" s="167"/>
      <c r="L10" s="167"/>
      <c r="M10" s="167"/>
      <c r="N10" s="168" t="e">
        <f>VLOOKUP(G10,#REF!,2,FALSE)</f>
        <v>#REF!</v>
      </c>
      <c r="O10" s="168"/>
      <c r="P10" s="168"/>
      <c r="Q10" s="168"/>
      <c r="R10" s="168" t="e">
        <f>VLOOKUP(G10,#REF!,3,FALSE)</f>
        <v>#REF!</v>
      </c>
      <c r="S10" s="168"/>
      <c r="T10" s="168"/>
      <c r="U10" s="168"/>
      <c r="V10" s="167" t="e">
        <f>VLOOKUP(G10,#REF!,5,FALSE)</f>
        <v>#REF!</v>
      </c>
      <c r="W10" s="167"/>
      <c r="X10" s="167"/>
      <c r="Y10" s="167"/>
      <c r="Z10" s="167"/>
      <c r="AA10" s="167"/>
      <c r="AB10" s="167"/>
      <c r="AC10" s="169" t="e">
        <f>VLOOKUP(G10,#REF!,6,FALSE)</f>
        <v>#REF!</v>
      </c>
      <c r="AD10" s="169"/>
      <c r="AE10" s="169"/>
      <c r="AF10" s="169"/>
      <c r="AG10" s="169"/>
      <c r="AH10" s="169"/>
      <c r="AI10" s="169"/>
      <c r="AJ10" s="165" t="e">
        <f>VLOOKUP(G10,#REF!,7,FALSE)</f>
        <v>#REF!</v>
      </c>
      <c r="AK10" s="165"/>
      <c r="AL10" s="165" t="e">
        <f>VLOOKUP(G10,#REF!,8,FALSE)</f>
        <v>#REF!</v>
      </c>
      <c r="AM10" s="165"/>
      <c r="AN10" s="165"/>
      <c r="AO10" s="165"/>
      <c r="AP10" s="170">
        <v>33968696</v>
      </c>
      <c r="AQ10" s="170"/>
      <c r="AR10" s="170"/>
      <c r="AS10" s="170"/>
      <c r="AT10" s="170" t="e">
        <f>VLOOKUP(G10,#REF!,4,FALSE)</f>
        <v>#REF!</v>
      </c>
      <c r="AU10" s="170"/>
      <c r="AV10" s="170"/>
      <c r="AW10" s="170"/>
      <c r="AX10" s="171" t="e">
        <f>VLOOKUP(G10,#REF!,9,FALSE)</f>
        <v>#REF!</v>
      </c>
      <c r="AY10" s="165"/>
      <c r="AZ10" s="165"/>
      <c r="BA10" s="172" t="e">
        <f>VLOOKUP(G10,#REF!,10,FALSE)</f>
        <v>#REF!</v>
      </c>
      <c r="BB10" s="172"/>
      <c r="BC10" s="172"/>
      <c r="BD10" s="172"/>
      <c r="BE10" s="165">
        <v>6</v>
      </c>
      <c r="BF10" s="165"/>
      <c r="BG10" s="165"/>
      <c r="BH10" s="165">
        <v>50</v>
      </c>
      <c r="BI10" s="165"/>
      <c r="BJ10" s="165"/>
      <c r="BK10" s="165"/>
      <c r="BL10" s="165"/>
      <c r="BM10" s="165"/>
      <c r="BN10" s="166" t="e">
        <f>VLOOKUP(G10,#REF!,15,FALSE)</f>
        <v>#REF!</v>
      </c>
      <c r="BO10" s="166"/>
      <c r="BP10" s="166"/>
      <c r="BQ10" s="167" t="s">
        <v>47</v>
      </c>
      <c r="BR10" s="167"/>
      <c r="BS10" s="167"/>
      <c r="BT10" s="167"/>
      <c r="BU10" s="167"/>
      <c r="BV10" s="167"/>
      <c r="BW10" s="167"/>
      <c r="BX10" s="167"/>
      <c r="BY10" s="167"/>
      <c r="BZ10" s="167"/>
      <c r="CA10" s="167"/>
      <c r="CB10" s="167"/>
      <c r="CC10" s="167"/>
      <c r="CD10" s="167"/>
      <c r="CE10" s="167"/>
      <c r="CI10" s="4" t="s">
        <v>48</v>
      </c>
      <c r="CJ10" s="4" t="s">
        <v>28</v>
      </c>
    </row>
    <row r="11" spans="1:89" s="4" customFormat="1" ht="45" customHeight="1" x14ac:dyDescent="0.35">
      <c r="A11" s="37">
        <v>9</v>
      </c>
      <c r="B11" s="38"/>
      <c r="C11" s="38"/>
      <c r="D11" s="105">
        <v>9</v>
      </c>
      <c r="E11" s="165">
        <v>47925</v>
      </c>
      <c r="F11" s="165"/>
      <c r="G11" s="167" t="s">
        <v>49</v>
      </c>
      <c r="H11" s="167"/>
      <c r="I11" s="167"/>
      <c r="J11" s="167"/>
      <c r="K11" s="167"/>
      <c r="L11" s="167"/>
      <c r="M11" s="167"/>
      <c r="N11" s="168" t="e">
        <f>VLOOKUP(G11,#REF!,2,FALSE)</f>
        <v>#REF!</v>
      </c>
      <c r="O11" s="168"/>
      <c r="P11" s="168"/>
      <c r="Q11" s="168"/>
      <c r="R11" s="168" t="e">
        <f>VLOOKUP(G11,#REF!,3,FALSE)</f>
        <v>#REF!</v>
      </c>
      <c r="S11" s="168"/>
      <c r="T11" s="168"/>
      <c r="U11" s="168"/>
      <c r="V11" s="167" t="e">
        <f>VLOOKUP(G11,#REF!,5,FALSE)</f>
        <v>#REF!</v>
      </c>
      <c r="W11" s="167"/>
      <c r="X11" s="167"/>
      <c r="Y11" s="167"/>
      <c r="Z11" s="167"/>
      <c r="AA11" s="167"/>
      <c r="AB11" s="167"/>
      <c r="AC11" s="169" t="e">
        <f>VLOOKUP(G11,#REF!,6,FALSE)</f>
        <v>#REF!</v>
      </c>
      <c r="AD11" s="169"/>
      <c r="AE11" s="169"/>
      <c r="AF11" s="169"/>
      <c r="AG11" s="169"/>
      <c r="AH11" s="169"/>
      <c r="AI11" s="169"/>
      <c r="AJ11" s="165" t="e">
        <f>VLOOKUP(G11,#REF!,7,FALSE)</f>
        <v>#REF!</v>
      </c>
      <c r="AK11" s="165"/>
      <c r="AL11" s="165" t="e">
        <f>VLOOKUP(G11,#REF!,8,FALSE)</f>
        <v>#REF!</v>
      </c>
      <c r="AM11" s="165"/>
      <c r="AN11" s="165"/>
      <c r="AO11" s="165"/>
      <c r="AP11" s="170">
        <v>63516632</v>
      </c>
      <c r="AQ11" s="170"/>
      <c r="AR11" s="170"/>
      <c r="AS11" s="170"/>
      <c r="AT11" s="170" t="e">
        <f>VLOOKUP(G11,#REF!,4,FALSE)</f>
        <v>#REF!</v>
      </c>
      <c r="AU11" s="170"/>
      <c r="AV11" s="170"/>
      <c r="AW11" s="170"/>
      <c r="AX11" s="171" t="e">
        <f>VLOOKUP(G11,#REF!,9,FALSE)</f>
        <v>#REF!</v>
      </c>
      <c r="AY11" s="165"/>
      <c r="AZ11" s="165"/>
      <c r="BA11" s="172" t="e">
        <f>VLOOKUP(G11,#REF!,10,FALSE)</f>
        <v>#REF!</v>
      </c>
      <c r="BB11" s="172"/>
      <c r="BC11" s="172"/>
      <c r="BD11" s="172"/>
      <c r="BE11" s="165">
        <v>38</v>
      </c>
      <c r="BF11" s="165"/>
      <c r="BG11" s="165"/>
      <c r="BH11" s="165">
        <v>100</v>
      </c>
      <c r="BI11" s="165"/>
      <c r="BJ11" s="165"/>
      <c r="BK11" s="165"/>
      <c r="BL11" s="165"/>
      <c r="BM11" s="165"/>
      <c r="BN11" s="166" t="e">
        <f>VLOOKUP(G11,#REF!,15,FALSE)</f>
        <v>#REF!</v>
      </c>
      <c r="BO11" s="166"/>
      <c r="BP11" s="166"/>
      <c r="BQ11" s="167" t="s">
        <v>41</v>
      </c>
      <c r="BR11" s="167"/>
      <c r="BS11" s="167"/>
      <c r="BT11" s="167"/>
      <c r="BU11" s="167"/>
      <c r="BV11" s="167"/>
      <c r="BW11" s="167"/>
      <c r="BX11" s="167"/>
      <c r="BY11" s="167"/>
      <c r="BZ11" s="167"/>
      <c r="CA11" s="167"/>
      <c r="CB11" s="167"/>
      <c r="CC11" s="167"/>
      <c r="CD11" s="167"/>
      <c r="CE11" s="167"/>
      <c r="CI11" s="4" t="s">
        <v>50</v>
      </c>
      <c r="CJ11" s="4" t="s">
        <v>23</v>
      </c>
    </row>
    <row r="12" spans="1:89" s="4" customFormat="1" ht="45" customHeight="1" x14ac:dyDescent="0.35">
      <c r="A12" s="37">
        <v>10</v>
      </c>
      <c r="B12" s="38"/>
      <c r="C12" s="38"/>
      <c r="D12" s="105">
        <v>10</v>
      </c>
      <c r="E12" s="165">
        <v>47930</v>
      </c>
      <c r="F12" s="165"/>
      <c r="G12" s="167" t="s">
        <v>51</v>
      </c>
      <c r="H12" s="167"/>
      <c r="I12" s="167"/>
      <c r="J12" s="167"/>
      <c r="K12" s="167"/>
      <c r="L12" s="167"/>
      <c r="M12" s="167"/>
      <c r="N12" s="168" t="e">
        <f>VLOOKUP(G12,#REF!,2,FALSE)</f>
        <v>#REF!</v>
      </c>
      <c r="O12" s="168"/>
      <c r="P12" s="168"/>
      <c r="Q12" s="168"/>
      <c r="R12" s="168" t="e">
        <f>VLOOKUP(G12,#REF!,3,FALSE)</f>
        <v>#REF!</v>
      </c>
      <c r="S12" s="168"/>
      <c r="T12" s="168"/>
      <c r="U12" s="168"/>
      <c r="V12" s="167" t="e">
        <f>VLOOKUP(G12,#REF!,5,FALSE)</f>
        <v>#REF!</v>
      </c>
      <c r="W12" s="167"/>
      <c r="X12" s="167"/>
      <c r="Y12" s="167"/>
      <c r="Z12" s="167"/>
      <c r="AA12" s="167"/>
      <c r="AB12" s="167"/>
      <c r="AC12" s="169" t="e">
        <f>VLOOKUP(G12,#REF!,6,FALSE)</f>
        <v>#REF!</v>
      </c>
      <c r="AD12" s="169"/>
      <c r="AE12" s="169"/>
      <c r="AF12" s="169"/>
      <c r="AG12" s="169"/>
      <c r="AH12" s="169"/>
      <c r="AI12" s="169"/>
      <c r="AJ12" s="165" t="e">
        <f>VLOOKUP(G12,#REF!,7,FALSE)</f>
        <v>#REF!</v>
      </c>
      <c r="AK12" s="165"/>
      <c r="AL12" s="165" t="e">
        <f>VLOOKUP(G12,#REF!,8,FALSE)</f>
        <v>#REF!</v>
      </c>
      <c r="AM12" s="165"/>
      <c r="AN12" s="165"/>
      <c r="AO12" s="165"/>
      <c r="AP12" s="170">
        <v>73801729</v>
      </c>
      <c r="AQ12" s="170"/>
      <c r="AR12" s="170"/>
      <c r="AS12" s="170"/>
      <c r="AT12" s="170" t="e">
        <f>VLOOKUP(G12,#REF!,4,FALSE)</f>
        <v>#REF!</v>
      </c>
      <c r="AU12" s="170"/>
      <c r="AV12" s="170"/>
      <c r="AW12" s="170"/>
      <c r="AX12" s="171" t="e">
        <f>VLOOKUP(G12,#REF!,9,FALSE)</f>
        <v>#REF!</v>
      </c>
      <c r="AY12" s="165"/>
      <c r="AZ12" s="165"/>
      <c r="BA12" s="172" t="e">
        <f>VLOOKUP(G12,#REF!,10,FALSE)</f>
        <v>#REF!</v>
      </c>
      <c r="BB12" s="172"/>
      <c r="BC12" s="172"/>
      <c r="BD12" s="172"/>
      <c r="BE12" s="165">
        <v>44</v>
      </c>
      <c r="BF12" s="165"/>
      <c r="BG12" s="165"/>
      <c r="BH12" s="165">
        <v>105</v>
      </c>
      <c r="BI12" s="165"/>
      <c r="BJ12" s="165"/>
      <c r="BK12" s="165"/>
      <c r="BL12" s="165"/>
      <c r="BM12" s="165"/>
      <c r="BN12" s="166" t="e">
        <f>VLOOKUP(G12,#REF!,15,FALSE)</f>
        <v>#REF!</v>
      </c>
      <c r="BO12" s="166"/>
      <c r="BP12" s="166"/>
      <c r="BQ12" s="167" t="s">
        <v>41</v>
      </c>
      <c r="BR12" s="167"/>
      <c r="BS12" s="167"/>
      <c r="BT12" s="167"/>
      <c r="BU12" s="167"/>
      <c r="BV12" s="167"/>
      <c r="BW12" s="167"/>
      <c r="BX12" s="167"/>
      <c r="BY12" s="167"/>
      <c r="BZ12" s="167"/>
      <c r="CA12" s="167"/>
      <c r="CB12" s="167"/>
      <c r="CC12" s="167"/>
      <c r="CD12" s="167"/>
      <c r="CE12" s="167"/>
      <c r="CI12" s="4" t="s">
        <v>52</v>
      </c>
      <c r="CJ12" s="4" t="s">
        <v>28</v>
      </c>
    </row>
    <row r="13" spans="1:89" s="4" customFormat="1" ht="45" customHeight="1" x14ac:dyDescent="0.35">
      <c r="A13" s="37">
        <v>11</v>
      </c>
      <c r="B13" s="38"/>
      <c r="C13" s="38"/>
      <c r="D13" s="105">
        <v>11</v>
      </c>
      <c r="E13" s="165">
        <v>47975</v>
      </c>
      <c r="F13" s="165"/>
      <c r="G13" s="167" t="s">
        <v>53</v>
      </c>
      <c r="H13" s="167"/>
      <c r="I13" s="167"/>
      <c r="J13" s="167"/>
      <c r="K13" s="167"/>
      <c r="L13" s="167"/>
      <c r="M13" s="167"/>
      <c r="N13" s="168" t="e">
        <f>VLOOKUP(G13,#REF!,2,FALSE)</f>
        <v>#REF!</v>
      </c>
      <c r="O13" s="168"/>
      <c r="P13" s="168"/>
      <c r="Q13" s="168"/>
      <c r="R13" s="168" t="e">
        <f>VLOOKUP(G13,#REF!,3,FALSE)</f>
        <v>#REF!</v>
      </c>
      <c r="S13" s="168"/>
      <c r="T13" s="168"/>
      <c r="U13" s="168"/>
      <c r="V13" s="167" t="e">
        <f>VLOOKUP(G13,#REF!,5,FALSE)</f>
        <v>#REF!</v>
      </c>
      <c r="W13" s="167"/>
      <c r="X13" s="167"/>
      <c r="Y13" s="167"/>
      <c r="Z13" s="167"/>
      <c r="AA13" s="167"/>
      <c r="AB13" s="167"/>
      <c r="AC13" s="169" t="e">
        <f>VLOOKUP(G13,#REF!,6,FALSE)</f>
        <v>#REF!</v>
      </c>
      <c r="AD13" s="169"/>
      <c r="AE13" s="169"/>
      <c r="AF13" s="169"/>
      <c r="AG13" s="169"/>
      <c r="AH13" s="169"/>
      <c r="AI13" s="169"/>
      <c r="AJ13" s="165" t="e">
        <f>VLOOKUP(G13,#REF!,7,FALSE)</f>
        <v>#REF!</v>
      </c>
      <c r="AK13" s="165"/>
      <c r="AL13" s="165" t="e">
        <f>VLOOKUP(G13,#REF!,8,FALSE)</f>
        <v>#REF!</v>
      </c>
      <c r="AM13" s="165"/>
      <c r="AN13" s="165"/>
      <c r="AO13" s="165"/>
      <c r="AP13" s="170">
        <v>81410827</v>
      </c>
      <c r="AQ13" s="170"/>
      <c r="AR13" s="170"/>
      <c r="AS13" s="170"/>
      <c r="AT13" s="170" t="e">
        <f>VLOOKUP(G13,#REF!,4,FALSE)</f>
        <v>#REF!</v>
      </c>
      <c r="AU13" s="170"/>
      <c r="AV13" s="170"/>
      <c r="AW13" s="170"/>
      <c r="AX13" s="171" t="e">
        <f>VLOOKUP(G13,#REF!,9,FALSE)</f>
        <v>#REF!</v>
      </c>
      <c r="AY13" s="165"/>
      <c r="AZ13" s="165"/>
      <c r="BA13" s="172" t="e">
        <f>VLOOKUP(G13,#REF!,10,FALSE)</f>
        <v>#REF!</v>
      </c>
      <c r="BB13" s="172"/>
      <c r="BC13" s="172"/>
      <c r="BD13" s="172"/>
      <c r="BE13" s="165">
        <v>34</v>
      </c>
      <c r="BF13" s="165"/>
      <c r="BG13" s="165"/>
      <c r="BH13" s="165">
        <v>72</v>
      </c>
      <c r="BI13" s="165"/>
      <c r="BJ13" s="165"/>
      <c r="BK13" s="165"/>
      <c r="BL13" s="165"/>
      <c r="BM13" s="165"/>
      <c r="BN13" s="166" t="e">
        <f>VLOOKUP(G13,#REF!,15,FALSE)</f>
        <v>#REF!</v>
      </c>
      <c r="BO13" s="166"/>
      <c r="BP13" s="166"/>
      <c r="BQ13" s="167" t="s">
        <v>54</v>
      </c>
      <c r="BR13" s="167"/>
      <c r="BS13" s="167"/>
      <c r="BT13" s="167"/>
      <c r="BU13" s="167"/>
      <c r="BV13" s="167"/>
      <c r="BW13" s="167"/>
      <c r="BX13" s="167"/>
      <c r="BY13" s="167"/>
      <c r="BZ13" s="167"/>
      <c r="CA13" s="167"/>
      <c r="CB13" s="167"/>
      <c r="CC13" s="167"/>
      <c r="CD13" s="167"/>
      <c r="CE13" s="167"/>
      <c r="CI13" s="4" t="s">
        <v>55</v>
      </c>
      <c r="CJ13" s="4" t="s">
        <v>28</v>
      </c>
    </row>
    <row r="14" spans="1:89" s="4" customFormat="1" ht="45" customHeight="1" x14ac:dyDescent="0.35">
      <c r="A14" s="37">
        <v>12</v>
      </c>
      <c r="B14" s="38"/>
      <c r="C14" s="38"/>
      <c r="D14" s="105">
        <v>12</v>
      </c>
      <c r="E14" s="165">
        <v>47965</v>
      </c>
      <c r="F14" s="165"/>
      <c r="G14" s="167" t="s">
        <v>56</v>
      </c>
      <c r="H14" s="167"/>
      <c r="I14" s="167"/>
      <c r="J14" s="167"/>
      <c r="K14" s="167"/>
      <c r="L14" s="167"/>
      <c r="M14" s="167"/>
      <c r="N14" s="168" t="e">
        <f>VLOOKUP(G14,#REF!,2,FALSE)</f>
        <v>#REF!</v>
      </c>
      <c r="O14" s="168"/>
      <c r="P14" s="168"/>
      <c r="Q14" s="168"/>
      <c r="R14" s="168" t="e">
        <f>VLOOKUP(G14,#REF!,3,FALSE)</f>
        <v>#REF!</v>
      </c>
      <c r="S14" s="168"/>
      <c r="T14" s="168"/>
      <c r="U14" s="168"/>
      <c r="V14" s="167" t="e">
        <f>VLOOKUP(G14,#REF!,5,FALSE)</f>
        <v>#REF!</v>
      </c>
      <c r="W14" s="167"/>
      <c r="X14" s="167"/>
      <c r="Y14" s="167"/>
      <c r="Z14" s="167"/>
      <c r="AA14" s="167"/>
      <c r="AB14" s="167"/>
      <c r="AC14" s="169" t="e">
        <f>VLOOKUP(G14,#REF!,6,FALSE)</f>
        <v>#REF!</v>
      </c>
      <c r="AD14" s="169"/>
      <c r="AE14" s="169"/>
      <c r="AF14" s="169"/>
      <c r="AG14" s="169"/>
      <c r="AH14" s="169"/>
      <c r="AI14" s="169"/>
      <c r="AJ14" s="165" t="e">
        <f>VLOOKUP(G14,#REF!,7,FALSE)</f>
        <v>#REF!</v>
      </c>
      <c r="AK14" s="165"/>
      <c r="AL14" s="165" t="e">
        <f>VLOOKUP(G14,#REF!,8,FALSE)</f>
        <v>#REF!</v>
      </c>
      <c r="AM14" s="165"/>
      <c r="AN14" s="165"/>
      <c r="AO14" s="165"/>
      <c r="AP14" s="170">
        <v>23607546</v>
      </c>
      <c r="AQ14" s="170"/>
      <c r="AR14" s="170"/>
      <c r="AS14" s="170"/>
      <c r="AT14" s="170" t="e">
        <f>VLOOKUP(G14,#REF!,4,FALSE)</f>
        <v>#REF!</v>
      </c>
      <c r="AU14" s="170"/>
      <c r="AV14" s="170"/>
      <c r="AW14" s="170"/>
      <c r="AX14" s="171" t="e">
        <f>VLOOKUP(G14,#REF!,9,FALSE)</f>
        <v>#REF!</v>
      </c>
      <c r="AY14" s="165"/>
      <c r="AZ14" s="165"/>
      <c r="BA14" s="172" t="e">
        <f>VLOOKUP(G14,#REF!,10,FALSE)</f>
        <v>#REF!</v>
      </c>
      <c r="BB14" s="172"/>
      <c r="BC14" s="172"/>
      <c r="BD14" s="172"/>
      <c r="BE14" s="165">
        <v>16</v>
      </c>
      <c r="BF14" s="165"/>
      <c r="BG14" s="165"/>
      <c r="BH14" s="165">
        <v>32</v>
      </c>
      <c r="BI14" s="165"/>
      <c r="BJ14" s="165"/>
      <c r="BK14" s="165"/>
      <c r="BL14" s="165"/>
      <c r="BM14" s="165"/>
      <c r="BN14" s="166" t="e">
        <f>VLOOKUP(G14,#REF!,15,FALSE)</f>
        <v>#REF!</v>
      </c>
      <c r="BO14" s="166"/>
      <c r="BP14" s="166"/>
      <c r="BQ14" s="167" t="s">
        <v>57</v>
      </c>
      <c r="BR14" s="167"/>
      <c r="BS14" s="167"/>
      <c r="BT14" s="167"/>
      <c r="BU14" s="167"/>
      <c r="BV14" s="167"/>
      <c r="BW14" s="167"/>
      <c r="BX14" s="167"/>
      <c r="BY14" s="167"/>
      <c r="BZ14" s="167"/>
      <c r="CA14" s="167"/>
      <c r="CB14" s="167"/>
      <c r="CC14" s="167"/>
      <c r="CD14" s="167"/>
      <c r="CE14" s="167"/>
      <c r="CI14" s="4" t="s">
        <v>58</v>
      </c>
      <c r="CJ14" s="4" t="s">
        <v>28</v>
      </c>
    </row>
    <row r="15" spans="1:89" s="4" customFormat="1" ht="45" customHeight="1" x14ac:dyDescent="0.35">
      <c r="A15" s="37">
        <v>13</v>
      </c>
      <c r="B15" s="38"/>
      <c r="C15" s="38"/>
      <c r="D15" s="105">
        <v>13</v>
      </c>
      <c r="E15" s="165">
        <v>47963</v>
      </c>
      <c r="F15" s="165"/>
      <c r="G15" s="167" t="s">
        <v>59</v>
      </c>
      <c r="H15" s="167"/>
      <c r="I15" s="167"/>
      <c r="J15" s="167"/>
      <c r="K15" s="167"/>
      <c r="L15" s="167"/>
      <c r="M15" s="167"/>
      <c r="N15" s="168" t="e">
        <f>VLOOKUP(G15,#REF!,2,FALSE)</f>
        <v>#REF!</v>
      </c>
      <c r="O15" s="168"/>
      <c r="P15" s="168"/>
      <c r="Q15" s="168"/>
      <c r="R15" s="168" t="e">
        <f>VLOOKUP(G15,#REF!,3,FALSE)</f>
        <v>#REF!</v>
      </c>
      <c r="S15" s="168"/>
      <c r="T15" s="168"/>
      <c r="U15" s="168"/>
      <c r="V15" s="167" t="e">
        <f>VLOOKUP(G15,#REF!,5,FALSE)</f>
        <v>#REF!</v>
      </c>
      <c r="W15" s="167"/>
      <c r="X15" s="167"/>
      <c r="Y15" s="167"/>
      <c r="Z15" s="167"/>
      <c r="AA15" s="167"/>
      <c r="AB15" s="167"/>
      <c r="AC15" s="169" t="e">
        <f>VLOOKUP(G15,#REF!,6,FALSE)</f>
        <v>#REF!</v>
      </c>
      <c r="AD15" s="169"/>
      <c r="AE15" s="169"/>
      <c r="AF15" s="169"/>
      <c r="AG15" s="169"/>
      <c r="AH15" s="169"/>
      <c r="AI15" s="169"/>
      <c r="AJ15" s="165" t="e">
        <f>VLOOKUP(G15,#REF!,7,FALSE)</f>
        <v>#REF!</v>
      </c>
      <c r="AK15" s="165"/>
      <c r="AL15" s="165" t="e">
        <f>VLOOKUP(G15,#REF!,8,FALSE)</f>
        <v>#REF!</v>
      </c>
      <c r="AM15" s="165"/>
      <c r="AN15" s="165"/>
      <c r="AO15" s="165"/>
      <c r="AP15" s="170">
        <v>28869780</v>
      </c>
      <c r="AQ15" s="170"/>
      <c r="AR15" s="170"/>
      <c r="AS15" s="170"/>
      <c r="AT15" s="170" t="e">
        <f>VLOOKUP(G15,#REF!,4,FALSE)</f>
        <v>#REF!</v>
      </c>
      <c r="AU15" s="170"/>
      <c r="AV15" s="170"/>
      <c r="AW15" s="170"/>
      <c r="AX15" s="171" t="e">
        <f>VLOOKUP(G15,#REF!,9,FALSE)</f>
        <v>#REF!</v>
      </c>
      <c r="AY15" s="165"/>
      <c r="AZ15" s="165"/>
      <c r="BA15" s="172" t="e">
        <f>VLOOKUP(G15,#REF!,10,FALSE)</f>
        <v>#REF!</v>
      </c>
      <c r="BB15" s="172"/>
      <c r="BC15" s="172"/>
      <c r="BD15" s="172"/>
      <c r="BE15" s="165">
        <v>24</v>
      </c>
      <c r="BF15" s="165"/>
      <c r="BG15" s="165"/>
      <c r="BH15" s="165">
        <v>47</v>
      </c>
      <c r="BI15" s="165"/>
      <c r="BJ15" s="165"/>
      <c r="BK15" s="165"/>
      <c r="BL15" s="165"/>
      <c r="BM15" s="165"/>
      <c r="BN15" s="166" t="e">
        <f>VLOOKUP(G15,#REF!,15,FALSE)</f>
        <v>#REF!</v>
      </c>
      <c r="BO15" s="166"/>
      <c r="BP15" s="166"/>
      <c r="BQ15" s="167" t="s">
        <v>57</v>
      </c>
      <c r="BR15" s="167"/>
      <c r="BS15" s="167"/>
      <c r="BT15" s="167"/>
      <c r="BU15" s="167"/>
      <c r="BV15" s="167"/>
      <c r="BW15" s="167"/>
      <c r="BX15" s="167"/>
      <c r="BY15" s="167"/>
      <c r="BZ15" s="167"/>
      <c r="CA15" s="167"/>
      <c r="CB15" s="167"/>
      <c r="CC15" s="167"/>
      <c r="CD15" s="167"/>
      <c r="CE15" s="167"/>
      <c r="CI15" s="4" t="s">
        <v>60</v>
      </c>
      <c r="CJ15" s="4" t="s">
        <v>28</v>
      </c>
    </row>
    <row r="16" spans="1:89" s="4" customFormat="1" ht="45" customHeight="1" x14ac:dyDescent="0.35">
      <c r="A16" s="37">
        <v>14</v>
      </c>
      <c r="B16" s="38"/>
      <c r="C16" s="38"/>
      <c r="D16" s="105">
        <v>14</v>
      </c>
      <c r="E16" s="165">
        <v>47964</v>
      </c>
      <c r="F16" s="165"/>
      <c r="G16" s="167" t="s">
        <v>61</v>
      </c>
      <c r="H16" s="167"/>
      <c r="I16" s="167"/>
      <c r="J16" s="167"/>
      <c r="K16" s="167"/>
      <c r="L16" s="167"/>
      <c r="M16" s="167"/>
      <c r="N16" s="168" t="e">
        <f>VLOOKUP(G16,#REF!,2,FALSE)</f>
        <v>#REF!</v>
      </c>
      <c r="O16" s="168"/>
      <c r="P16" s="168"/>
      <c r="Q16" s="168"/>
      <c r="R16" s="168" t="e">
        <f>VLOOKUP(G16,#REF!,3,FALSE)</f>
        <v>#REF!</v>
      </c>
      <c r="S16" s="168"/>
      <c r="T16" s="168"/>
      <c r="U16" s="168"/>
      <c r="V16" s="167" t="e">
        <f>VLOOKUP(G16,#REF!,5,FALSE)</f>
        <v>#REF!</v>
      </c>
      <c r="W16" s="167"/>
      <c r="X16" s="167"/>
      <c r="Y16" s="167"/>
      <c r="Z16" s="167"/>
      <c r="AA16" s="167"/>
      <c r="AB16" s="167"/>
      <c r="AC16" s="169" t="e">
        <f>VLOOKUP(G16,#REF!,6,FALSE)</f>
        <v>#REF!</v>
      </c>
      <c r="AD16" s="169"/>
      <c r="AE16" s="169"/>
      <c r="AF16" s="169"/>
      <c r="AG16" s="169"/>
      <c r="AH16" s="169"/>
      <c r="AI16" s="169"/>
      <c r="AJ16" s="165" t="e">
        <f>VLOOKUP(G16,#REF!,7,FALSE)</f>
        <v>#REF!</v>
      </c>
      <c r="AK16" s="165"/>
      <c r="AL16" s="165" t="e">
        <f>VLOOKUP(G16,#REF!,8,FALSE)</f>
        <v>#REF!</v>
      </c>
      <c r="AM16" s="165"/>
      <c r="AN16" s="165"/>
      <c r="AO16" s="165"/>
      <c r="AP16" s="170">
        <v>72294417</v>
      </c>
      <c r="AQ16" s="170"/>
      <c r="AR16" s="170"/>
      <c r="AS16" s="170"/>
      <c r="AT16" s="170" t="e">
        <f>VLOOKUP(G16,#REF!,4,FALSE)</f>
        <v>#REF!</v>
      </c>
      <c r="AU16" s="170"/>
      <c r="AV16" s="170"/>
      <c r="AW16" s="170"/>
      <c r="AX16" s="171" t="e">
        <f>VLOOKUP(G16,#REF!,9,FALSE)</f>
        <v>#REF!</v>
      </c>
      <c r="AY16" s="165"/>
      <c r="AZ16" s="165"/>
      <c r="BA16" s="172" t="e">
        <f>VLOOKUP(G16,#REF!,10,FALSE)</f>
        <v>#REF!</v>
      </c>
      <c r="BB16" s="172"/>
      <c r="BC16" s="172"/>
      <c r="BD16" s="172"/>
      <c r="BE16" s="165">
        <v>79</v>
      </c>
      <c r="BF16" s="165"/>
      <c r="BG16" s="165"/>
      <c r="BH16" s="165">
        <v>80</v>
      </c>
      <c r="BI16" s="165"/>
      <c r="BJ16" s="165"/>
      <c r="BK16" s="165"/>
      <c r="BL16" s="165"/>
      <c r="BM16" s="165"/>
      <c r="BN16" s="166" t="e">
        <f>VLOOKUP(G16,#REF!,15,FALSE)</f>
        <v>#REF!</v>
      </c>
      <c r="BO16" s="166"/>
      <c r="BP16" s="166"/>
      <c r="BQ16" s="167" t="s">
        <v>62</v>
      </c>
      <c r="BR16" s="167"/>
      <c r="BS16" s="167"/>
      <c r="BT16" s="167"/>
      <c r="BU16" s="167"/>
      <c r="BV16" s="167"/>
      <c r="BW16" s="167"/>
      <c r="BX16" s="167"/>
      <c r="BY16" s="167"/>
      <c r="BZ16" s="167"/>
      <c r="CA16" s="167"/>
      <c r="CB16" s="167"/>
      <c r="CC16" s="167"/>
      <c r="CD16" s="167"/>
      <c r="CE16" s="167"/>
      <c r="CI16" s="4" t="s">
        <v>63</v>
      </c>
      <c r="CJ16" s="4" t="s">
        <v>23</v>
      </c>
    </row>
    <row r="17" spans="1:88" s="4" customFormat="1" ht="45" customHeight="1" x14ac:dyDescent="0.35">
      <c r="A17" s="37">
        <v>15</v>
      </c>
      <c r="B17" s="38"/>
      <c r="C17" s="38"/>
      <c r="D17" s="105">
        <v>15</v>
      </c>
      <c r="E17" s="165">
        <v>47933</v>
      </c>
      <c r="F17" s="165"/>
      <c r="G17" s="167" t="s">
        <v>64</v>
      </c>
      <c r="H17" s="167"/>
      <c r="I17" s="167"/>
      <c r="J17" s="167"/>
      <c r="K17" s="167"/>
      <c r="L17" s="167"/>
      <c r="M17" s="167"/>
      <c r="N17" s="168" t="e">
        <f>VLOOKUP(G17,#REF!,2,FALSE)</f>
        <v>#REF!</v>
      </c>
      <c r="O17" s="168"/>
      <c r="P17" s="168"/>
      <c r="Q17" s="168"/>
      <c r="R17" s="168" t="e">
        <f>VLOOKUP(G17,#REF!,3,FALSE)</f>
        <v>#REF!</v>
      </c>
      <c r="S17" s="168"/>
      <c r="T17" s="168"/>
      <c r="U17" s="168"/>
      <c r="V17" s="167" t="e">
        <f>VLOOKUP(G17,#REF!,5,FALSE)</f>
        <v>#REF!</v>
      </c>
      <c r="W17" s="167"/>
      <c r="X17" s="167"/>
      <c r="Y17" s="167"/>
      <c r="Z17" s="167"/>
      <c r="AA17" s="167"/>
      <c r="AB17" s="167"/>
      <c r="AC17" s="169" t="e">
        <f>VLOOKUP(G17,#REF!,6,FALSE)</f>
        <v>#REF!</v>
      </c>
      <c r="AD17" s="169"/>
      <c r="AE17" s="169"/>
      <c r="AF17" s="169"/>
      <c r="AG17" s="169"/>
      <c r="AH17" s="169"/>
      <c r="AI17" s="169"/>
      <c r="AJ17" s="165" t="e">
        <f>VLOOKUP(G17,#REF!,7,FALSE)</f>
        <v>#REF!</v>
      </c>
      <c r="AK17" s="165"/>
      <c r="AL17" s="165" t="e">
        <f>VLOOKUP(G17,#REF!,8,FALSE)</f>
        <v>#REF!</v>
      </c>
      <c r="AM17" s="165"/>
      <c r="AN17" s="165"/>
      <c r="AO17" s="165"/>
      <c r="AP17" s="170">
        <v>40646510</v>
      </c>
      <c r="AQ17" s="170"/>
      <c r="AR17" s="170"/>
      <c r="AS17" s="170"/>
      <c r="AT17" s="170" t="e">
        <f>VLOOKUP(G17,#REF!,4,FALSE)</f>
        <v>#REF!</v>
      </c>
      <c r="AU17" s="170"/>
      <c r="AV17" s="170"/>
      <c r="AW17" s="170"/>
      <c r="AX17" s="171" t="e">
        <f>VLOOKUP(G17,#REF!,9,FALSE)</f>
        <v>#REF!</v>
      </c>
      <c r="AY17" s="165"/>
      <c r="AZ17" s="165"/>
      <c r="BA17" s="172" t="e">
        <f>VLOOKUP(G17,#REF!,10,FALSE)</f>
        <v>#REF!</v>
      </c>
      <c r="BB17" s="172"/>
      <c r="BC17" s="172"/>
      <c r="BD17" s="172"/>
      <c r="BE17" s="165">
        <v>27</v>
      </c>
      <c r="BF17" s="165"/>
      <c r="BG17" s="165"/>
      <c r="BH17" s="165">
        <v>52</v>
      </c>
      <c r="BI17" s="165"/>
      <c r="BJ17" s="165"/>
      <c r="BK17" s="165"/>
      <c r="BL17" s="165"/>
      <c r="BM17" s="165"/>
      <c r="BN17" s="166" t="e">
        <f>VLOOKUP(G17,#REF!,15,FALSE)</f>
        <v>#REF!</v>
      </c>
      <c r="BO17" s="166"/>
      <c r="BP17" s="166"/>
      <c r="BQ17" s="167" t="s">
        <v>41</v>
      </c>
      <c r="BR17" s="167"/>
      <c r="BS17" s="167"/>
      <c r="BT17" s="167"/>
      <c r="BU17" s="167"/>
      <c r="BV17" s="167"/>
      <c r="BW17" s="167"/>
      <c r="BX17" s="167"/>
      <c r="BY17" s="167"/>
      <c r="BZ17" s="167"/>
      <c r="CA17" s="167"/>
      <c r="CB17" s="167"/>
      <c r="CC17" s="167"/>
      <c r="CD17" s="167"/>
      <c r="CE17" s="167"/>
      <c r="CI17" s="4" t="s">
        <v>65</v>
      </c>
      <c r="CJ17" s="4" t="s">
        <v>28</v>
      </c>
    </row>
    <row r="18" spans="1:88" s="4" customFormat="1" ht="45" customHeight="1" x14ac:dyDescent="0.35">
      <c r="A18" s="37">
        <v>16</v>
      </c>
      <c r="B18" s="38"/>
      <c r="C18" s="38"/>
      <c r="D18" s="105">
        <v>16</v>
      </c>
      <c r="E18" s="165">
        <v>47924</v>
      </c>
      <c r="F18" s="165"/>
      <c r="G18" s="167" t="s">
        <v>66</v>
      </c>
      <c r="H18" s="167"/>
      <c r="I18" s="167"/>
      <c r="J18" s="167"/>
      <c r="K18" s="167"/>
      <c r="L18" s="167"/>
      <c r="M18" s="167"/>
      <c r="N18" s="168" t="e">
        <f>VLOOKUP(G18,#REF!,2,FALSE)</f>
        <v>#REF!</v>
      </c>
      <c r="O18" s="168"/>
      <c r="P18" s="168"/>
      <c r="Q18" s="168"/>
      <c r="R18" s="168" t="e">
        <f>VLOOKUP(G18,#REF!,3,FALSE)</f>
        <v>#REF!</v>
      </c>
      <c r="S18" s="168"/>
      <c r="T18" s="168"/>
      <c r="U18" s="168"/>
      <c r="V18" s="167" t="e">
        <f>VLOOKUP(G18,#REF!,5,FALSE)</f>
        <v>#REF!</v>
      </c>
      <c r="W18" s="167"/>
      <c r="X18" s="167"/>
      <c r="Y18" s="167"/>
      <c r="Z18" s="167"/>
      <c r="AA18" s="167"/>
      <c r="AB18" s="167"/>
      <c r="AC18" s="169" t="e">
        <f>VLOOKUP(G18,#REF!,6,FALSE)</f>
        <v>#REF!</v>
      </c>
      <c r="AD18" s="169"/>
      <c r="AE18" s="169"/>
      <c r="AF18" s="169"/>
      <c r="AG18" s="169"/>
      <c r="AH18" s="169"/>
      <c r="AI18" s="169"/>
      <c r="AJ18" s="165" t="e">
        <f>VLOOKUP(G18,#REF!,7,FALSE)</f>
        <v>#REF!</v>
      </c>
      <c r="AK18" s="165"/>
      <c r="AL18" s="165" t="e">
        <f>VLOOKUP(G18,#REF!,8,FALSE)</f>
        <v>#REF!</v>
      </c>
      <c r="AM18" s="165"/>
      <c r="AN18" s="165"/>
      <c r="AO18" s="165"/>
      <c r="AP18" s="170">
        <v>23911635</v>
      </c>
      <c r="AQ18" s="170"/>
      <c r="AR18" s="170"/>
      <c r="AS18" s="170"/>
      <c r="AT18" s="170" t="e">
        <f>VLOOKUP(G18,#REF!,4,FALSE)</f>
        <v>#REF!</v>
      </c>
      <c r="AU18" s="170"/>
      <c r="AV18" s="170"/>
      <c r="AW18" s="170"/>
      <c r="AX18" s="171" t="e">
        <f>VLOOKUP(G18,#REF!,9,FALSE)</f>
        <v>#REF!</v>
      </c>
      <c r="AY18" s="165"/>
      <c r="AZ18" s="165"/>
      <c r="BA18" s="172" t="e">
        <f>VLOOKUP(G18,#REF!,10,FALSE)</f>
        <v>#REF!</v>
      </c>
      <c r="BB18" s="172"/>
      <c r="BC18" s="172"/>
      <c r="BD18" s="172"/>
      <c r="BE18" s="165">
        <v>13</v>
      </c>
      <c r="BF18" s="165"/>
      <c r="BG18" s="165"/>
      <c r="BH18" s="165">
        <v>49</v>
      </c>
      <c r="BI18" s="165"/>
      <c r="BJ18" s="165"/>
      <c r="BK18" s="165"/>
      <c r="BL18" s="165"/>
      <c r="BM18" s="165"/>
      <c r="BN18" s="166" t="e">
        <f>VLOOKUP(G18,#REF!,15,FALSE)</f>
        <v>#REF!</v>
      </c>
      <c r="BO18" s="166"/>
      <c r="BP18" s="166"/>
      <c r="BQ18" s="167" t="s">
        <v>67</v>
      </c>
      <c r="BR18" s="167"/>
      <c r="BS18" s="167"/>
      <c r="BT18" s="167"/>
      <c r="BU18" s="167"/>
      <c r="BV18" s="167"/>
      <c r="BW18" s="167"/>
      <c r="BX18" s="167"/>
      <c r="BY18" s="167"/>
      <c r="BZ18" s="167"/>
      <c r="CA18" s="167"/>
      <c r="CB18" s="167"/>
      <c r="CC18" s="167"/>
      <c r="CD18" s="167"/>
      <c r="CE18" s="167"/>
      <c r="CI18" s="4" t="s">
        <v>68</v>
      </c>
      <c r="CJ18" s="4" t="s">
        <v>28</v>
      </c>
    </row>
    <row r="19" spans="1:88" s="4" customFormat="1" ht="45" customHeight="1" x14ac:dyDescent="0.35">
      <c r="A19" s="37">
        <v>17</v>
      </c>
      <c r="B19" s="38"/>
      <c r="C19" s="38"/>
      <c r="D19" s="105">
        <v>17</v>
      </c>
      <c r="E19" s="165">
        <v>47929</v>
      </c>
      <c r="F19" s="165"/>
      <c r="G19" s="167" t="s">
        <v>69</v>
      </c>
      <c r="H19" s="167"/>
      <c r="I19" s="167"/>
      <c r="J19" s="167"/>
      <c r="K19" s="167"/>
      <c r="L19" s="167"/>
      <c r="M19" s="167"/>
      <c r="N19" s="168" t="e">
        <f>VLOOKUP(G19,#REF!,2,FALSE)</f>
        <v>#REF!</v>
      </c>
      <c r="O19" s="168"/>
      <c r="P19" s="168"/>
      <c r="Q19" s="168"/>
      <c r="R19" s="168" t="e">
        <f>VLOOKUP(G19,#REF!,3,FALSE)</f>
        <v>#REF!</v>
      </c>
      <c r="S19" s="168"/>
      <c r="T19" s="168"/>
      <c r="U19" s="168"/>
      <c r="V19" s="167" t="e">
        <f>VLOOKUP(G19,#REF!,5,FALSE)</f>
        <v>#REF!</v>
      </c>
      <c r="W19" s="167"/>
      <c r="X19" s="167"/>
      <c r="Y19" s="167"/>
      <c r="Z19" s="167"/>
      <c r="AA19" s="167"/>
      <c r="AB19" s="167"/>
      <c r="AC19" s="169" t="e">
        <f>VLOOKUP(G19,#REF!,6,FALSE)</f>
        <v>#REF!</v>
      </c>
      <c r="AD19" s="169"/>
      <c r="AE19" s="169"/>
      <c r="AF19" s="169"/>
      <c r="AG19" s="169"/>
      <c r="AH19" s="169"/>
      <c r="AI19" s="169"/>
      <c r="AJ19" s="165" t="e">
        <f>VLOOKUP(G19,#REF!,7,FALSE)</f>
        <v>#REF!</v>
      </c>
      <c r="AK19" s="165"/>
      <c r="AL19" s="165" t="e">
        <f>VLOOKUP(G19,#REF!,8,FALSE)</f>
        <v>#REF!</v>
      </c>
      <c r="AM19" s="165"/>
      <c r="AN19" s="165"/>
      <c r="AO19" s="165"/>
      <c r="AP19" s="183">
        <v>74307788</v>
      </c>
      <c r="AQ19" s="183"/>
      <c r="AR19" s="183"/>
      <c r="AS19" s="183"/>
      <c r="AT19" s="170" t="e">
        <f>VLOOKUP(G19,#REF!,4,FALSE)</f>
        <v>#REF!</v>
      </c>
      <c r="AU19" s="170"/>
      <c r="AV19" s="170"/>
      <c r="AW19" s="170"/>
      <c r="AX19" s="171" t="e">
        <f>VLOOKUP(G19,#REF!,9,FALSE)</f>
        <v>#REF!</v>
      </c>
      <c r="AY19" s="165"/>
      <c r="AZ19" s="165"/>
      <c r="BA19" s="172" t="e">
        <f>VLOOKUP(G19,#REF!,10,FALSE)</f>
        <v>#REF!</v>
      </c>
      <c r="BB19" s="172"/>
      <c r="BC19" s="172"/>
      <c r="BD19" s="172"/>
      <c r="BE19" s="165">
        <v>90</v>
      </c>
      <c r="BF19" s="165"/>
      <c r="BG19" s="165"/>
      <c r="BH19" s="165">
        <v>25</v>
      </c>
      <c r="BI19" s="165"/>
      <c r="BJ19" s="165"/>
      <c r="BK19" s="165"/>
      <c r="BL19" s="165"/>
      <c r="BM19" s="165"/>
      <c r="BN19" s="166" t="e">
        <f>VLOOKUP(G19,#REF!,15,FALSE)</f>
        <v>#REF!</v>
      </c>
      <c r="BO19" s="166"/>
      <c r="BP19" s="166"/>
      <c r="BQ19" s="167" t="s">
        <v>70</v>
      </c>
      <c r="BR19" s="167"/>
      <c r="BS19" s="167"/>
      <c r="BT19" s="167"/>
      <c r="BU19" s="167"/>
      <c r="BV19" s="167"/>
      <c r="BW19" s="167"/>
      <c r="BX19" s="167"/>
      <c r="BY19" s="167"/>
      <c r="BZ19" s="167"/>
      <c r="CA19" s="167"/>
      <c r="CB19" s="167"/>
      <c r="CC19" s="167"/>
      <c r="CD19" s="167"/>
      <c r="CE19" s="167"/>
      <c r="CI19" s="4" t="s">
        <v>71</v>
      </c>
      <c r="CJ19" s="4" t="s">
        <v>28</v>
      </c>
    </row>
    <row r="20" spans="1:88" s="4" customFormat="1" ht="45" customHeight="1" x14ac:dyDescent="0.35">
      <c r="A20" s="37">
        <v>18</v>
      </c>
      <c r="B20" s="38"/>
      <c r="C20" s="38"/>
      <c r="D20" s="105">
        <v>18</v>
      </c>
      <c r="E20" s="165">
        <v>47966</v>
      </c>
      <c r="F20" s="165"/>
      <c r="G20" s="167" t="s">
        <v>72</v>
      </c>
      <c r="H20" s="167"/>
      <c r="I20" s="167"/>
      <c r="J20" s="167"/>
      <c r="K20" s="167"/>
      <c r="L20" s="167"/>
      <c r="M20" s="167"/>
      <c r="N20" s="168" t="e">
        <f>VLOOKUP(G20,#REF!,2,FALSE)</f>
        <v>#REF!</v>
      </c>
      <c r="O20" s="168"/>
      <c r="P20" s="168"/>
      <c r="Q20" s="168"/>
      <c r="R20" s="168" t="e">
        <f>VLOOKUP(G20,#REF!,3,FALSE)</f>
        <v>#REF!</v>
      </c>
      <c r="S20" s="168"/>
      <c r="T20" s="168"/>
      <c r="U20" s="168"/>
      <c r="V20" s="167" t="e">
        <f>VLOOKUP(G20,#REF!,5,FALSE)</f>
        <v>#REF!</v>
      </c>
      <c r="W20" s="167"/>
      <c r="X20" s="167"/>
      <c r="Y20" s="167"/>
      <c r="Z20" s="167"/>
      <c r="AA20" s="167"/>
      <c r="AB20" s="167"/>
      <c r="AC20" s="169" t="e">
        <f>VLOOKUP(G20,#REF!,6,FALSE)</f>
        <v>#REF!</v>
      </c>
      <c r="AD20" s="169"/>
      <c r="AE20" s="169"/>
      <c r="AF20" s="169"/>
      <c r="AG20" s="169"/>
      <c r="AH20" s="169"/>
      <c r="AI20" s="169"/>
      <c r="AJ20" s="165" t="e">
        <f>VLOOKUP(G20,#REF!,7,FALSE)</f>
        <v>#REF!</v>
      </c>
      <c r="AK20" s="165"/>
      <c r="AL20" s="165" t="e">
        <f>VLOOKUP(G20,#REF!,8,FALSE)</f>
        <v>#REF!</v>
      </c>
      <c r="AM20" s="165"/>
      <c r="AN20" s="165"/>
      <c r="AO20" s="165"/>
      <c r="AP20" s="184">
        <v>37440119</v>
      </c>
      <c r="AQ20" s="184"/>
      <c r="AR20" s="184"/>
      <c r="AS20" s="184"/>
      <c r="AT20" s="170" t="e">
        <f>VLOOKUP(G20,#REF!,4,FALSE)</f>
        <v>#REF!</v>
      </c>
      <c r="AU20" s="170"/>
      <c r="AV20" s="170"/>
      <c r="AW20" s="170"/>
      <c r="AX20" s="171" t="e">
        <f>VLOOKUP(G20,#REF!,9,FALSE)</f>
        <v>#REF!</v>
      </c>
      <c r="AY20" s="165"/>
      <c r="AZ20" s="165"/>
      <c r="BA20" s="172" t="e">
        <f>VLOOKUP(G20,#REF!,10,FALSE)</f>
        <v>#REF!</v>
      </c>
      <c r="BB20" s="172"/>
      <c r="BC20" s="172"/>
      <c r="BD20" s="172"/>
      <c r="BE20" s="165">
        <v>16</v>
      </c>
      <c r="BF20" s="165"/>
      <c r="BG20" s="165"/>
      <c r="BH20" s="165">
        <v>51</v>
      </c>
      <c r="BI20" s="165"/>
      <c r="BJ20" s="165"/>
      <c r="BK20" s="165"/>
      <c r="BL20" s="165"/>
      <c r="BM20" s="165"/>
      <c r="BN20" s="166" t="e">
        <f>VLOOKUP(G20,#REF!,15,FALSE)</f>
        <v>#REF!</v>
      </c>
      <c r="BO20" s="166"/>
      <c r="BP20" s="166"/>
      <c r="BQ20" s="167" t="s">
        <v>73</v>
      </c>
      <c r="BR20" s="167"/>
      <c r="BS20" s="167"/>
      <c r="BT20" s="167"/>
      <c r="BU20" s="167"/>
      <c r="BV20" s="167"/>
      <c r="BW20" s="167"/>
      <c r="BX20" s="167"/>
      <c r="BY20" s="167"/>
      <c r="BZ20" s="167"/>
      <c r="CA20" s="167"/>
      <c r="CB20" s="167"/>
      <c r="CC20" s="167"/>
      <c r="CD20" s="167"/>
      <c r="CE20" s="167"/>
      <c r="CI20" s="4" t="s">
        <v>74</v>
      </c>
      <c r="CJ20" s="4" t="s">
        <v>23</v>
      </c>
    </row>
    <row r="21" spans="1:88" s="4" customFormat="1" ht="45" customHeight="1" x14ac:dyDescent="0.35">
      <c r="A21" s="37">
        <v>19</v>
      </c>
      <c r="B21" s="38"/>
      <c r="C21" s="38"/>
      <c r="D21" s="105">
        <v>19</v>
      </c>
      <c r="E21" s="165">
        <v>48003</v>
      </c>
      <c r="F21" s="165"/>
      <c r="G21" s="167" t="s">
        <v>75</v>
      </c>
      <c r="H21" s="167"/>
      <c r="I21" s="167"/>
      <c r="J21" s="167"/>
      <c r="K21" s="167"/>
      <c r="L21" s="167"/>
      <c r="M21" s="167"/>
      <c r="N21" s="168" t="e">
        <f>VLOOKUP(G21,#REF!,2,FALSE)</f>
        <v>#REF!</v>
      </c>
      <c r="O21" s="168"/>
      <c r="P21" s="168"/>
      <c r="Q21" s="168"/>
      <c r="R21" s="168" t="e">
        <f>VLOOKUP(G21,#REF!,3,FALSE)</f>
        <v>#REF!</v>
      </c>
      <c r="S21" s="168"/>
      <c r="T21" s="168"/>
      <c r="U21" s="168"/>
      <c r="V21" s="167" t="e">
        <f>VLOOKUP(G21,#REF!,5,FALSE)</f>
        <v>#REF!</v>
      </c>
      <c r="W21" s="167"/>
      <c r="X21" s="167"/>
      <c r="Y21" s="167"/>
      <c r="Z21" s="167"/>
      <c r="AA21" s="167"/>
      <c r="AB21" s="167"/>
      <c r="AC21" s="169" t="e">
        <f>VLOOKUP(G21,#REF!,6,FALSE)</f>
        <v>#REF!</v>
      </c>
      <c r="AD21" s="169"/>
      <c r="AE21" s="169"/>
      <c r="AF21" s="169"/>
      <c r="AG21" s="169"/>
      <c r="AH21" s="169"/>
      <c r="AI21" s="169"/>
      <c r="AJ21" s="165" t="e">
        <f>VLOOKUP(G21,#REF!,7,FALSE)</f>
        <v>#REF!</v>
      </c>
      <c r="AK21" s="165"/>
      <c r="AL21" s="165" t="e">
        <f>VLOOKUP(G21,#REF!,8,FALSE)</f>
        <v>#REF!</v>
      </c>
      <c r="AM21" s="165"/>
      <c r="AN21" s="165"/>
      <c r="AO21" s="165"/>
      <c r="AP21" s="170">
        <v>96744635</v>
      </c>
      <c r="AQ21" s="170"/>
      <c r="AR21" s="170"/>
      <c r="AS21" s="170"/>
      <c r="AT21" s="170" t="e">
        <f>VLOOKUP(G21,#REF!,4,FALSE)</f>
        <v>#REF!</v>
      </c>
      <c r="AU21" s="170"/>
      <c r="AV21" s="170"/>
      <c r="AW21" s="170"/>
      <c r="AX21" s="171" t="e">
        <f>VLOOKUP(G21,#REF!,9,FALSE)</f>
        <v>#REF!</v>
      </c>
      <c r="AY21" s="165"/>
      <c r="AZ21" s="165"/>
      <c r="BA21" s="172" t="e">
        <f>VLOOKUP(G21,#REF!,10,FALSE)</f>
        <v>#REF!</v>
      </c>
      <c r="BB21" s="172"/>
      <c r="BC21" s="172"/>
      <c r="BD21" s="172"/>
      <c r="BE21" s="165">
        <v>30</v>
      </c>
      <c r="BF21" s="165"/>
      <c r="BG21" s="165"/>
      <c r="BH21" s="165">
        <v>96</v>
      </c>
      <c r="BI21" s="165"/>
      <c r="BJ21" s="165"/>
      <c r="BK21" s="165"/>
      <c r="BL21" s="165"/>
      <c r="BM21" s="165"/>
      <c r="BN21" s="166" t="e">
        <f>VLOOKUP(G21,#REF!,15,FALSE)</f>
        <v>#REF!</v>
      </c>
      <c r="BO21" s="166"/>
      <c r="BP21" s="166"/>
      <c r="BQ21" s="167" t="s">
        <v>76</v>
      </c>
      <c r="BR21" s="167"/>
      <c r="BS21" s="167"/>
      <c r="BT21" s="167"/>
      <c r="BU21" s="167"/>
      <c r="BV21" s="167"/>
      <c r="BW21" s="167"/>
      <c r="BX21" s="167"/>
      <c r="BY21" s="167"/>
      <c r="BZ21" s="167"/>
      <c r="CA21" s="167"/>
      <c r="CB21" s="167"/>
      <c r="CC21" s="167"/>
      <c r="CD21" s="167"/>
      <c r="CE21" s="167"/>
      <c r="CI21" s="4" t="s">
        <v>77</v>
      </c>
      <c r="CJ21" s="4" t="s">
        <v>28</v>
      </c>
    </row>
    <row r="22" spans="1:88" s="4" customFormat="1" ht="45" customHeight="1" x14ac:dyDescent="0.35">
      <c r="A22" s="37">
        <v>20</v>
      </c>
      <c r="B22" s="38"/>
      <c r="C22" s="38"/>
      <c r="D22" s="105">
        <v>20</v>
      </c>
      <c r="E22" s="165">
        <v>48015</v>
      </c>
      <c r="F22" s="165"/>
      <c r="G22" s="167" t="s">
        <v>78</v>
      </c>
      <c r="H22" s="167"/>
      <c r="I22" s="167"/>
      <c r="J22" s="167"/>
      <c r="K22" s="167"/>
      <c r="L22" s="167"/>
      <c r="M22" s="167"/>
      <c r="N22" s="168" t="e">
        <f>VLOOKUP(G22,#REF!,2,FALSE)</f>
        <v>#REF!</v>
      </c>
      <c r="O22" s="168"/>
      <c r="P22" s="168"/>
      <c r="Q22" s="168"/>
      <c r="R22" s="168" t="e">
        <f>VLOOKUP(G22,#REF!,3,FALSE)</f>
        <v>#REF!</v>
      </c>
      <c r="S22" s="168"/>
      <c r="T22" s="168"/>
      <c r="U22" s="168"/>
      <c r="V22" s="167" t="e">
        <f>VLOOKUP(G22,#REF!,5,FALSE)</f>
        <v>#REF!</v>
      </c>
      <c r="W22" s="167"/>
      <c r="X22" s="167"/>
      <c r="Y22" s="167"/>
      <c r="Z22" s="167"/>
      <c r="AA22" s="167"/>
      <c r="AB22" s="167"/>
      <c r="AC22" s="169" t="e">
        <f>VLOOKUP(G22,#REF!,6,FALSE)</f>
        <v>#REF!</v>
      </c>
      <c r="AD22" s="169"/>
      <c r="AE22" s="169"/>
      <c r="AF22" s="169"/>
      <c r="AG22" s="169"/>
      <c r="AH22" s="169"/>
      <c r="AI22" s="169"/>
      <c r="AJ22" s="165" t="e">
        <f>VLOOKUP(G22,#REF!,7,FALSE)</f>
        <v>#REF!</v>
      </c>
      <c r="AK22" s="165"/>
      <c r="AL22" s="165" t="e">
        <f>VLOOKUP(G22,#REF!,8,FALSE)</f>
        <v>#REF!</v>
      </c>
      <c r="AM22" s="165"/>
      <c r="AN22" s="165"/>
      <c r="AO22" s="165"/>
      <c r="AP22" s="170">
        <v>39154956</v>
      </c>
      <c r="AQ22" s="170"/>
      <c r="AR22" s="170"/>
      <c r="AS22" s="170"/>
      <c r="AT22" s="170" t="e">
        <f>VLOOKUP(G22,#REF!,4,FALSE)</f>
        <v>#REF!</v>
      </c>
      <c r="AU22" s="170"/>
      <c r="AV22" s="170"/>
      <c r="AW22" s="170"/>
      <c r="AX22" s="171" t="e">
        <f>VLOOKUP(G22,#REF!,9,FALSE)</f>
        <v>#REF!</v>
      </c>
      <c r="AY22" s="165"/>
      <c r="AZ22" s="165"/>
      <c r="BA22" s="172" t="e">
        <f>VLOOKUP(G22,#REF!,10,FALSE)</f>
        <v>#REF!</v>
      </c>
      <c r="BB22" s="172"/>
      <c r="BC22" s="172"/>
      <c r="BD22" s="172"/>
      <c r="BE22" s="165">
        <v>20</v>
      </c>
      <c r="BF22" s="165"/>
      <c r="BG22" s="165"/>
      <c r="BH22" s="165">
        <v>80</v>
      </c>
      <c r="BI22" s="165"/>
      <c r="BJ22" s="165"/>
      <c r="BK22" s="165"/>
      <c r="BL22" s="165"/>
      <c r="BM22" s="165"/>
      <c r="BN22" s="166" t="e">
        <f>VLOOKUP(G22,#REF!,15,FALSE)</f>
        <v>#REF!</v>
      </c>
      <c r="BO22" s="166"/>
      <c r="BP22" s="166"/>
      <c r="BQ22" s="167" t="s">
        <v>79</v>
      </c>
      <c r="BR22" s="167"/>
      <c r="BS22" s="167"/>
      <c r="BT22" s="167"/>
      <c r="BU22" s="167"/>
      <c r="BV22" s="167"/>
      <c r="BW22" s="167"/>
      <c r="BX22" s="167"/>
      <c r="BY22" s="167"/>
      <c r="BZ22" s="167"/>
      <c r="CA22" s="167"/>
      <c r="CB22" s="167"/>
      <c r="CC22" s="167"/>
      <c r="CD22" s="167"/>
      <c r="CE22" s="167"/>
      <c r="CI22" s="4" t="s">
        <v>80</v>
      </c>
      <c r="CJ22" s="4" t="s">
        <v>23</v>
      </c>
    </row>
    <row r="23" spans="1:88" s="4" customFormat="1" ht="45" customHeight="1" x14ac:dyDescent="0.35">
      <c r="A23" s="37">
        <v>21</v>
      </c>
      <c r="B23" s="38"/>
      <c r="C23" s="38"/>
      <c r="D23" s="105">
        <v>21</v>
      </c>
      <c r="E23" s="165">
        <v>47928</v>
      </c>
      <c r="F23" s="165"/>
      <c r="G23" s="167" t="s">
        <v>81</v>
      </c>
      <c r="H23" s="167"/>
      <c r="I23" s="167"/>
      <c r="J23" s="167"/>
      <c r="K23" s="167"/>
      <c r="L23" s="167"/>
      <c r="M23" s="167"/>
      <c r="N23" s="168" t="e">
        <f>VLOOKUP(G23,#REF!,2,FALSE)</f>
        <v>#REF!</v>
      </c>
      <c r="O23" s="168"/>
      <c r="P23" s="168"/>
      <c r="Q23" s="168"/>
      <c r="R23" s="168" t="e">
        <f>VLOOKUP(G23,#REF!,3,FALSE)</f>
        <v>#REF!</v>
      </c>
      <c r="S23" s="168"/>
      <c r="T23" s="168"/>
      <c r="U23" s="168"/>
      <c r="V23" s="167" t="e">
        <f>VLOOKUP(G23,#REF!,5,FALSE)</f>
        <v>#REF!</v>
      </c>
      <c r="W23" s="167"/>
      <c r="X23" s="167"/>
      <c r="Y23" s="167"/>
      <c r="Z23" s="167"/>
      <c r="AA23" s="167"/>
      <c r="AB23" s="167"/>
      <c r="AC23" s="169" t="e">
        <f>VLOOKUP(G23,#REF!,6,FALSE)</f>
        <v>#REF!</v>
      </c>
      <c r="AD23" s="169"/>
      <c r="AE23" s="169"/>
      <c r="AF23" s="169"/>
      <c r="AG23" s="169"/>
      <c r="AH23" s="169"/>
      <c r="AI23" s="169"/>
      <c r="AJ23" s="165" t="e">
        <f>VLOOKUP(G23,#REF!,7,FALSE)</f>
        <v>#REF!</v>
      </c>
      <c r="AK23" s="165"/>
      <c r="AL23" s="165" t="e">
        <f>VLOOKUP(G23,#REF!,8,FALSE)</f>
        <v>#REF!</v>
      </c>
      <c r="AM23" s="165"/>
      <c r="AN23" s="165"/>
      <c r="AO23" s="165"/>
      <c r="AP23" s="170">
        <v>37779533</v>
      </c>
      <c r="AQ23" s="170"/>
      <c r="AR23" s="170"/>
      <c r="AS23" s="170"/>
      <c r="AT23" s="170" t="e">
        <f>VLOOKUP(G23,#REF!,4,FALSE)</f>
        <v>#REF!</v>
      </c>
      <c r="AU23" s="170"/>
      <c r="AV23" s="170"/>
      <c r="AW23" s="170"/>
      <c r="AX23" s="171" t="e">
        <f>VLOOKUP(G23,#REF!,9,FALSE)</f>
        <v>#REF!</v>
      </c>
      <c r="AY23" s="165"/>
      <c r="AZ23" s="165"/>
      <c r="BA23" s="172" t="e">
        <f>VLOOKUP(G23,#REF!,10,FALSE)</f>
        <v>#REF!</v>
      </c>
      <c r="BB23" s="172"/>
      <c r="BC23" s="172"/>
      <c r="BD23" s="172"/>
      <c r="BE23" s="165">
        <v>40</v>
      </c>
      <c r="BF23" s="165"/>
      <c r="BG23" s="165"/>
      <c r="BH23" s="165">
        <v>41</v>
      </c>
      <c r="BI23" s="165"/>
      <c r="BJ23" s="165"/>
      <c r="BK23" s="165"/>
      <c r="BL23" s="165"/>
      <c r="BM23" s="165"/>
      <c r="BN23" s="166" t="e">
        <f>VLOOKUP(G23,#REF!,15,FALSE)</f>
        <v>#REF!</v>
      </c>
      <c r="BO23" s="166"/>
      <c r="BP23" s="166"/>
      <c r="BQ23" s="167" t="s">
        <v>82</v>
      </c>
      <c r="BR23" s="167"/>
      <c r="BS23" s="167"/>
      <c r="BT23" s="167"/>
      <c r="BU23" s="167"/>
      <c r="BV23" s="167"/>
      <c r="BW23" s="167"/>
      <c r="BX23" s="167"/>
      <c r="BY23" s="167"/>
      <c r="BZ23" s="167"/>
      <c r="CA23" s="167"/>
      <c r="CB23" s="167"/>
      <c r="CC23" s="167"/>
      <c r="CD23" s="167"/>
      <c r="CE23" s="167"/>
      <c r="CI23" s="4" t="s">
        <v>83</v>
      </c>
      <c r="CJ23" s="4" t="s">
        <v>28</v>
      </c>
    </row>
    <row r="24" spans="1:88" s="4" customFormat="1" ht="45" customHeight="1" x14ac:dyDescent="0.35">
      <c r="A24" s="37">
        <v>22</v>
      </c>
      <c r="B24" s="38"/>
      <c r="C24" s="38"/>
      <c r="D24" s="105">
        <v>22</v>
      </c>
      <c r="E24" s="165">
        <v>47931</v>
      </c>
      <c r="F24" s="165"/>
      <c r="G24" s="167" t="s">
        <v>84</v>
      </c>
      <c r="H24" s="167"/>
      <c r="I24" s="167"/>
      <c r="J24" s="167"/>
      <c r="K24" s="167"/>
      <c r="L24" s="167"/>
      <c r="M24" s="167"/>
      <c r="N24" s="168" t="e">
        <f>VLOOKUP(G24,#REF!,2,FALSE)</f>
        <v>#REF!</v>
      </c>
      <c r="O24" s="168"/>
      <c r="P24" s="168"/>
      <c r="Q24" s="168"/>
      <c r="R24" s="168" t="e">
        <f>VLOOKUP(G24,#REF!,3,FALSE)</f>
        <v>#REF!</v>
      </c>
      <c r="S24" s="168"/>
      <c r="T24" s="168"/>
      <c r="U24" s="168"/>
      <c r="V24" s="167" t="e">
        <f>VLOOKUP(G24,#REF!,5,FALSE)</f>
        <v>#REF!</v>
      </c>
      <c r="W24" s="167"/>
      <c r="X24" s="167"/>
      <c r="Y24" s="167"/>
      <c r="Z24" s="167"/>
      <c r="AA24" s="167"/>
      <c r="AB24" s="167"/>
      <c r="AC24" s="169" t="e">
        <f>VLOOKUP(G24,#REF!,6,FALSE)</f>
        <v>#REF!</v>
      </c>
      <c r="AD24" s="169"/>
      <c r="AE24" s="169"/>
      <c r="AF24" s="169"/>
      <c r="AG24" s="169"/>
      <c r="AH24" s="169"/>
      <c r="AI24" s="169"/>
      <c r="AJ24" s="165" t="e">
        <f>VLOOKUP(G24,#REF!,7,FALSE)</f>
        <v>#REF!</v>
      </c>
      <c r="AK24" s="165"/>
      <c r="AL24" s="165" t="e">
        <f>VLOOKUP(G24,#REF!,8,FALSE)</f>
        <v>#REF!</v>
      </c>
      <c r="AM24" s="165"/>
      <c r="AN24" s="165"/>
      <c r="AO24" s="165"/>
      <c r="AP24" s="170">
        <v>69352426</v>
      </c>
      <c r="AQ24" s="170"/>
      <c r="AR24" s="170"/>
      <c r="AS24" s="170"/>
      <c r="AT24" s="170" t="e">
        <f>VLOOKUP(G24,#REF!,4,FALSE)</f>
        <v>#REF!</v>
      </c>
      <c r="AU24" s="170"/>
      <c r="AV24" s="170"/>
      <c r="AW24" s="170"/>
      <c r="AX24" s="171" t="e">
        <f>VLOOKUP(G24,#REF!,9,FALSE)</f>
        <v>#REF!</v>
      </c>
      <c r="AY24" s="165"/>
      <c r="AZ24" s="165"/>
      <c r="BA24" s="172" t="e">
        <f>VLOOKUP(G24,#REF!,10,FALSE)</f>
        <v>#REF!</v>
      </c>
      <c r="BB24" s="172"/>
      <c r="BC24" s="172"/>
      <c r="BD24" s="172"/>
      <c r="BE24" s="165">
        <v>20</v>
      </c>
      <c r="BF24" s="165"/>
      <c r="BG24" s="165"/>
      <c r="BH24" s="165">
        <v>53</v>
      </c>
      <c r="BI24" s="165"/>
      <c r="BJ24" s="165"/>
      <c r="BK24" s="165"/>
      <c r="BL24" s="165"/>
      <c r="BM24" s="165"/>
      <c r="BN24" s="166" t="e">
        <f>VLOOKUP(G24,#REF!,15,FALSE)</f>
        <v>#REF!</v>
      </c>
      <c r="BO24" s="166"/>
      <c r="BP24" s="166"/>
      <c r="BQ24" s="167" t="s">
        <v>85</v>
      </c>
      <c r="BR24" s="167"/>
      <c r="BS24" s="167"/>
      <c r="BT24" s="167"/>
      <c r="BU24" s="167"/>
      <c r="BV24" s="167"/>
      <c r="BW24" s="167"/>
      <c r="BX24" s="167"/>
      <c r="BY24" s="167"/>
      <c r="BZ24" s="167"/>
      <c r="CA24" s="167"/>
      <c r="CB24" s="167"/>
      <c r="CC24" s="167"/>
      <c r="CD24" s="167"/>
      <c r="CE24" s="167"/>
      <c r="CI24" s="4" t="s">
        <v>86</v>
      </c>
      <c r="CJ24" s="4" t="s">
        <v>28</v>
      </c>
    </row>
    <row r="25" spans="1:88" s="4" customFormat="1" ht="45" customHeight="1" x14ac:dyDescent="0.35">
      <c r="A25" s="37">
        <v>23</v>
      </c>
      <c r="B25" s="38"/>
      <c r="C25" s="38"/>
      <c r="D25" s="105">
        <v>23</v>
      </c>
      <c r="E25" s="165">
        <v>47875</v>
      </c>
      <c r="F25" s="165"/>
      <c r="G25" s="167" t="s">
        <v>87</v>
      </c>
      <c r="H25" s="167"/>
      <c r="I25" s="167"/>
      <c r="J25" s="167"/>
      <c r="K25" s="167"/>
      <c r="L25" s="167"/>
      <c r="M25" s="167"/>
      <c r="N25" s="168" t="e">
        <f>VLOOKUP(G25,#REF!,2,FALSE)</f>
        <v>#REF!</v>
      </c>
      <c r="O25" s="168"/>
      <c r="P25" s="168"/>
      <c r="Q25" s="168"/>
      <c r="R25" s="168" t="e">
        <f>VLOOKUP(G25,#REF!,3,FALSE)</f>
        <v>#REF!</v>
      </c>
      <c r="S25" s="168"/>
      <c r="T25" s="168"/>
      <c r="U25" s="168"/>
      <c r="V25" s="167" t="e">
        <f>VLOOKUP(G25,#REF!,5,FALSE)</f>
        <v>#REF!</v>
      </c>
      <c r="W25" s="167"/>
      <c r="X25" s="167"/>
      <c r="Y25" s="167"/>
      <c r="Z25" s="167"/>
      <c r="AA25" s="167"/>
      <c r="AB25" s="167"/>
      <c r="AC25" s="169" t="e">
        <f>VLOOKUP(G25,#REF!,6,FALSE)</f>
        <v>#REF!</v>
      </c>
      <c r="AD25" s="169"/>
      <c r="AE25" s="169"/>
      <c r="AF25" s="169"/>
      <c r="AG25" s="169"/>
      <c r="AH25" s="169"/>
      <c r="AI25" s="169"/>
      <c r="AJ25" s="165" t="e">
        <f>VLOOKUP(G25,#REF!,7,FALSE)</f>
        <v>#REF!</v>
      </c>
      <c r="AK25" s="165"/>
      <c r="AL25" s="165" t="e">
        <f>VLOOKUP(G25,#REF!,8,FALSE)</f>
        <v>#REF!</v>
      </c>
      <c r="AM25" s="165"/>
      <c r="AN25" s="165"/>
      <c r="AO25" s="165"/>
      <c r="AP25" s="170">
        <v>61535951</v>
      </c>
      <c r="AQ25" s="170"/>
      <c r="AR25" s="170"/>
      <c r="AS25" s="170"/>
      <c r="AT25" s="170" t="e">
        <f>VLOOKUP(G25,#REF!,4,FALSE)</f>
        <v>#REF!</v>
      </c>
      <c r="AU25" s="170"/>
      <c r="AV25" s="170"/>
      <c r="AW25" s="170"/>
      <c r="AX25" s="171" t="e">
        <f>VLOOKUP(G25,#REF!,9,FALSE)</f>
        <v>#REF!</v>
      </c>
      <c r="AY25" s="165"/>
      <c r="AZ25" s="165"/>
      <c r="BA25" s="172" t="e">
        <f>VLOOKUP(G25,#REF!,10,FALSE)</f>
        <v>#REF!</v>
      </c>
      <c r="BB25" s="172"/>
      <c r="BC25" s="172"/>
      <c r="BD25" s="172"/>
      <c r="BE25" s="165">
        <v>24</v>
      </c>
      <c r="BF25" s="165"/>
      <c r="BG25" s="165"/>
      <c r="BH25" s="165">
        <v>96</v>
      </c>
      <c r="BI25" s="165"/>
      <c r="BJ25" s="165"/>
      <c r="BK25" s="165"/>
      <c r="BL25" s="165"/>
      <c r="BM25" s="165"/>
      <c r="BN25" s="166" t="e">
        <f>VLOOKUP(G25,#REF!,15,FALSE)</f>
        <v>#REF!</v>
      </c>
      <c r="BO25" s="166"/>
      <c r="BP25" s="166"/>
      <c r="BQ25" s="167" t="s">
        <v>88</v>
      </c>
      <c r="BR25" s="167"/>
      <c r="BS25" s="167"/>
      <c r="BT25" s="167"/>
      <c r="BU25" s="167"/>
      <c r="BV25" s="167"/>
      <c r="BW25" s="167"/>
      <c r="BX25" s="167"/>
      <c r="BY25" s="167"/>
      <c r="BZ25" s="167"/>
      <c r="CA25" s="167"/>
      <c r="CB25" s="167"/>
      <c r="CC25" s="167"/>
      <c r="CD25" s="167"/>
      <c r="CE25" s="167"/>
      <c r="CI25" s="4" t="s">
        <v>89</v>
      </c>
      <c r="CJ25" s="4" t="s">
        <v>23</v>
      </c>
    </row>
    <row r="26" spans="1:88" s="4" customFormat="1" ht="45" customHeight="1" x14ac:dyDescent="0.35">
      <c r="A26" s="37">
        <v>24</v>
      </c>
      <c r="B26" s="38"/>
      <c r="C26" s="38"/>
      <c r="D26" s="105">
        <v>24</v>
      </c>
      <c r="E26" s="165">
        <v>47948</v>
      </c>
      <c r="F26" s="165"/>
      <c r="G26" s="167" t="s">
        <v>90</v>
      </c>
      <c r="H26" s="167"/>
      <c r="I26" s="167"/>
      <c r="J26" s="167"/>
      <c r="K26" s="167"/>
      <c r="L26" s="167"/>
      <c r="M26" s="167"/>
      <c r="N26" s="168" t="e">
        <f>VLOOKUP(G26,#REF!,2,FALSE)</f>
        <v>#REF!</v>
      </c>
      <c r="O26" s="168"/>
      <c r="P26" s="168"/>
      <c r="Q26" s="168"/>
      <c r="R26" s="168" t="e">
        <f>VLOOKUP(G26,#REF!,3,FALSE)</f>
        <v>#REF!</v>
      </c>
      <c r="S26" s="168"/>
      <c r="T26" s="168"/>
      <c r="U26" s="168"/>
      <c r="V26" s="167" t="e">
        <f>VLOOKUP(G26,#REF!,5,FALSE)</f>
        <v>#REF!</v>
      </c>
      <c r="W26" s="167"/>
      <c r="X26" s="167"/>
      <c r="Y26" s="167"/>
      <c r="Z26" s="167"/>
      <c r="AA26" s="167"/>
      <c r="AB26" s="167"/>
      <c r="AC26" s="169" t="e">
        <f>VLOOKUP(G26,#REF!,6,FALSE)</f>
        <v>#REF!</v>
      </c>
      <c r="AD26" s="169"/>
      <c r="AE26" s="169"/>
      <c r="AF26" s="169"/>
      <c r="AG26" s="169"/>
      <c r="AH26" s="169"/>
      <c r="AI26" s="169"/>
      <c r="AJ26" s="165" t="e">
        <f>VLOOKUP(G26,#REF!,7,FALSE)</f>
        <v>#REF!</v>
      </c>
      <c r="AK26" s="165"/>
      <c r="AL26" s="165" t="e">
        <f>VLOOKUP(G26,#REF!,8,FALSE)</f>
        <v>#REF!</v>
      </c>
      <c r="AM26" s="165"/>
      <c r="AN26" s="165"/>
      <c r="AO26" s="165"/>
      <c r="AP26" s="170">
        <v>92907714</v>
      </c>
      <c r="AQ26" s="170"/>
      <c r="AR26" s="170"/>
      <c r="AS26" s="170"/>
      <c r="AT26" s="170" t="e">
        <f>VLOOKUP(G26,#REF!,4,FALSE)</f>
        <v>#REF!</v>
      </c>
      <c r="AU26" s="170"/>
      <c r="AV26" s="170"/>
      <c r="AW26" s="170"/>
      <c r="AX26" s="171" t="e">
        <f>VLOOKUP(G26,#REF!,9,FALSE)</f>
        <v>#REF!</v>
      </c>
      <c r="AY26" s="165"/>
      <c r="AZ26" s="165"/>
      <c r="BA26" s="172" t="e">
        <f>VLOOKUP(G26,#REF!,10,FALSE)</f>
        <v>#REF!</v>
      </c>
      <c r="BB26" s="172"/>
      <c r="BC26" s="172"/>
      <c r="BD26" s="172"/>
      <c r="BE26" s="165">
        <v>60</v>
      </c>
      <c r="BF26" s="165"/>
      <c r="BG26" s="165"/>
      <c r="BH26" s="165">
        <v>130</v>
      </c>
      <c r="BI26" s="165"/>
      <c r="BJ26" s="165"/>
      <c r="BK26" s="165"/>
      <c r="BL26" s="165"/>
      <c r="BM26" s="165"/>
      <c r="BN26" s="166" t="e">
        <f>VLOOKUP(G26,#REF!,15,FALSE)</f>
        <v>#REF!</v>
      </c>
      <c r="BO26" s="166"/>
      <c r="BP26" s="166"/>
      <c r="BQ26" s="167" t="s">
        <v>91</v>
      </c>
      <c r="BR26" s="167"/>
      <c r="BS26" s="167"/>
      <c r="BT26" s="167"/>
      <c r="BU26" s="167"/>
      <c r="BV26" s="167"/>
      <c r="BW26" s="167"/>
      <c r="BX26" s="167"/>
      <c r="BY26" s="167"/>
      <c r="BZ26" s="167"/>
      <c r="CA26" s="167"/>
      <c r="CB26" s="167"/>
      <c r="CC26" s="167"/>
      <c r="CD26" s="167"/>
      <c r="CE26" s="167"/>
      <c r="CI26" s="4" t="s">
        <v>92</v>
      </c>
      <c r="CJ26" s="4" t="s">
        <v>28</v>
      </c>
    </row>
    <row r="27" spans="1:88" s="4" customFormat="1" ht="45" customHeight="1" x14ac:dyDescent="0.35">
      <c r="A27" s="37">
        <v>25</v>
      </c>
      <c r="B27" s="38"/>
      <c r="C27" s="38"/>
      <c r="D27" s="105">
        <v>25</v>
      </c>
      <c r="E27" s="165">
        <v>48042</v>
      </c>
      <c r="F27" s="165"/>
      <c r="G27" s="167" t="s">
        <v>93</v>
      </c>
      <c r="H27" s="167"/>
      <c r="I27" s="167"/>
      <c r="J27" s="167"/>
      <c r="K27" s="167"/>
      <c r="L27" s="167"/>
      <c r="M27" s="167"/>
      <c r="N27" s="168" t="e">
        <f>VLOOKUP(G27,#REF!,2,FALSE)</f>
        <v>#REF!</v>
      </c>
      <c r="O27" s="168"/>
      <c r="P27" s="168"/>
      <c r="Q27" s="168"/>
      <c r="R27" s="168" t="e">
        <f>VLOOKUP(G27,#REF!,3,FALSE)</f>
        <v>#REF!</v>
      </c>
      <c r="S27" s="168"/>
      <c r="T27" s="168"/>
      <c r="U27" s="168"/>
      <c r="V27" s="167" t="e">
        <f>VLOOKUP(G27,#REF!,5,FALSE)</f>
        <v>#REF!</v>
      </c>
      <c r="W27" s="167"/>
      <c r="X27" s="167"/>
      <c r="Y27" s="167"/>
      <c r="Z27" s="167"/>
      <c r="AA27" s="167"/>
      <c r="AB27" s="167"/>
      <c r="AC27" s="167" t="e">
        <f>VLOOKUP(G27,#REF!,6,FALSE)</f>
        <v>#REF!</v>
      </c>
      <c r="AD27" s="167"/>
      <c r="AE27" s="167"/>
      <c r="AF27" s="167"/>
      <c r="AG27" s="167"/>
      <c r="AH27" s="167"/>
      <c r="AI27" s="167"/>
      <c r="AJ27" s="165" t="e">
        <f>VLOOKUP(G27,#REF!,7,FALSE)</f>
        <v>#REF!</v>
      </c>
      <c r="AK27" s="165"/>
      <c r="AL27" s="165" t="e">
        <f>VLOOKUP(G27,#REF!,8,FALSE)</f>
        <v>#REF!</v>
      </c>
      <c r="AM27" s="165"/>
      <c r="AN27" s="165"/>
      <c r="AO27" s="165"/>
      <c r="AP27" s="170">
        <v>39606037</v>
      </c>
      <c r="AQ27" s="170"/>
      <c r="AR27" s="170"/>
      <c r="AS27" s="170"/>
      <c r="AT27" s="170" t="e">
        <f>VLOOKUP(G27,#REF!,4,FALSE)</f>
        <v>#REF!</v>
      </c>
      <c r="AU27" s="170"/>
      <c r="AV27" s="170"/>
      <c r="AW27" s="170"/>
      <c r="AX27" s="171" t="e">
        <f>VLOOKUP(G27,#REF!,9,FALSE)</f>
        <v>#REF!</v>
      </c>
      <c r="AY27" s="165"/>
      <c r="AZ27" s="165"/>
      <c r="BA27" s="172" t="e">
        <f>VLOOKUP(G27,#REF!,10,FALSE)</f>
        <v>#REF!</v>
      </c>
      <c r="BB27" s="172"/>
      <c r="BC27" s="172"/>
      <c r="BD27" s="172"/>
      <c r="BE27" s="165">
        <v>46</v>
      </c>
      <c r="BF27" s="165"/>
      <c r="BG27" s="165"/>
      <c r="BH27" s="165">
        <v>46</v>
      </c>
      <c r="BI27" s="165"/>
      <c r="BJ27" s="165"/>
      <c r="BK27" s="165"/>
      <c r="BL27" s="165"/>
      <c r="BM27" s="165"/>
      <c r="BN27" s="166" t="e">
        <f>VLOOKUP(G27,#REF!,15,FALSE)</f>
        <v>#REF!</v>
      </c>
      <c r="BO27" s="166"/>
      <c r="BP27" s="166"/>
      <c r="BQ27" s="167" t="s">
        <v>94</v>
      </c>
      <c r="BR27" s="167"/>
      <c r="BS27" s="167"/>
      <c r="BT27" s="167"/>
      <c r="BU27" s="167"/>
      <c r="BV27" s="167"/>
      <c r="BW27" s="167"/>
      <c r="BX27" s="167"/>
      <c r="BY27" s="167"/>
      <c r="BZ27" s="167"/>
      <c r="CA27" s="167"/>
      <c r="CB27" s="167"/>
      <c r="CC27" s="167"/>
      <c r="CD27" s="167"/>
      <c r="CE27" s="167"/>
      <c r="CI27" s="4" t="s">
        <v>95</v>
      </c>
      <c r="CJ27" s="4" t="s">
        <v>28</v>
      </c>
    </row>
    <row r="28" spans="1:88" s="4" customFormat="1" ht="45" customHeight="1" x14ac:dyDescent="0.35">
      <c r="A28" s="37">
        <v>26</v>
      </c>
      <c r="B28" s="38"/>
      <c r="C28" s="38"/>
      <c r="D28" s="105">
        <v>26</v>
      </c>
      <c r="E28" s="165">
        <v>47998</v>
      </c>
      <c r="F28" s="165"/>
      <c r="G28" s="167" t="s">
        <v>96</v>
      </c>
      <c r="H28" s="167"/>
      <c r="I28" s="167"/>
      <c r="J28" s="167"/>
      <c r="K28" s="167"/>
      <c r="L28" s="167"/>
      <c r="M28" s="167"/>
      <c r="N28" s="168" t="e">
        <f>VLOOKUP(G28,#REF!,2,FALSE)</f>
        <v>#REF!</v>
      </c>
      <c r="O28" s="168"/>
      <c r="P28" s="168"/>
      <c r="Q28" s="168"/>
      <c r="R28" s="168" t="e">
        <f>VLOOKUP(G28,#REF!,3,FALSE)</f>
        <v>#REF!</v>
      </c>
      <c r="S28" s="168"/>
      <c r="T28" s="168"/>
      <c r="U28" s="168"/>
      <c r="V28" s="167" t="e">
        <f>VLOOKUP(G28,#REF!,5,FALSE)</f>
        <v>#REF!</v>
      </c>
      <c r="W28" s="167"/>
      <c r="X28" s="167"/>
      <c r="Y28" s="167"/>
      <c r="Z28" s="167"/>
      <c r="AA28" s="167"/>
      <c r="AB28" s="167"/>
      <c r="AC28" s="167" t="e">
        <f>VLOOKUP(G28,#REF!,6,FALSE)</f>
        <v>#REF!</v>
      </c>
      <c r="AD28" s="167"/>
      <c r="AE28" s="167"/>
      <c r="AF28" s="167"/>
      <c r="AG28" s="167"/>
      <c r="AH28" s="167"/>
      <c r="AI28" s="167"/>
      <c r="AJ28" s="165" t="e">
        <f>VLOOKUP(G28,#REF!,7,FALSE)</f>
        <v>#REF!</v>
      </c>
      <c r="AK28" s="165"/>
      <c r="AL28" s="165" t="e">
        <f>VLOOKUP(G28,#REF!,8,FALSE)</f>
        <v>#REF!</v>
      </c>
      <c r="AM28" s="165"/>
      <c r="AN28" s="165"/>
      <c r="AO28" s="165"/>
      <c r="AP28" s="170">
        <v>94564941</v>
      </c>
      <c r="AQ28" s="170"/>
      <c r="AR28" s="170"/>
      <c r="AS28" s="170"/>
      <c r="AT28" s="170" t="e">
        <f>VLOOKUP(G28,#REF!,4,FALSE)</f>
        <v>#REF!</v>
      </c>
      <c r="AU28" s="170"/>
      <c r="AV28" s="170"/>
      <c r="AW28" s="170"/>
      <c r="AX28" s="171" t="e">
        <f>VLOOKUP(G28,#REF!,9,FALSE)</f>
        <v>#REF!</v>
      </c>
      <c r="AY28" s="165"/>
      <c r="AZ28" s="165"/>
      <c r="BA28" s="172" t="e">
        <f>VLOOKUP(G28,#REF!,10,FALSE)</f>
        <v>#REF!</v>
      </c>
      <c r="BB28" s="172"/>
      <c r="BC28" s="172"/>
      <c r="BD28" s="172"/>
      <c r="BE28" s="165">
        <v>33</v>
      </c>
      <c r="BF28" s="165"/>
      <c r="BG28" s="165"/>
      <c r="BH28" s="165">
        <v>93</v>
      </c>
      <c r="BI28" s="165"/>
      <c r="BJ28" s="165"/>
      <c r="BK28" s="165"/>
      <c r="BL28" s="165"/>
      <c r="BM28" s="165"/>
      <c r="BN28" s="166" t="e">
        <f>VLOOKUP(G28,#REF!,15,FALSE)</f>
        <v>#REF!</v>
      </c>
      <c r="BO28" s="166"/>
      <c r="BP28" s="166"/>
      <c r="BQ28" s="167" t="s">
        <v>97</v>
      </c>
      <c r="BR28" s="167"/>
      <c r="BS28" s="167"/>
      <c r="BT28" s="167"/>
      <c r="BU28" s="167"/>
      <c r="BV28" s="167"/>
      <c r="BW28" s="167"/>
      <c r="BX28" s="167"/>
      <c r="BY28" s="167"/>
      <c r="BZ28" s="167"/>
      <c r="CA28" s="167"/>
      <c r="CB28" s="167"/>
      <c r="CC28" s="167"/>
      <c r="CD28" s="167"/>
      <c r="CE28" s="167"/>
      <c r="CI28" s="4" t="s">
        <v>98</v>
      </c>
      <c r="CJ28" s="4" t="s">
        <v>23</v>
      </c>
    </row>
    <row r="29" spans="1:88" s="4" customFormat="1" ht="45" customHeight="1" x14ac:dyDescent="0.35">
      <c r="A29" s="37">
        <v>27</v>
      </c>
      <c r="B29" s="38"/>
      <c r="C29" s="38"/>
      <c r="D29" s="105">
        <v>27</v>
      </c>
      <c r="E29" s="165">
        <v>47863</v>
      </c>
      <c r="F29" s="165"/>
      <c r="G29" s="167" t="s">
        <v>99</v>
      </c>
      <c r="H29" s="167"/>
      <c r="I29" s="167"/>
      <c r="J29" s="167"/>
      <c r="K29" s="167"/>
      <c r="L29" s="167"/>
      <c r="M29" s="167"/>
      <c r="N29" s="168" t="e">
        <f>VLOOKUP(G29,#REF!,2,FALSE)</f>
        <v>#REF!</v>
      </c>
      <c r="O29" s="168"/>
      <c r="P29" s="168"/>
      <c r="Q29" s="168"/>
      <c r="R29" s="168" t="e">
        <f>VLOOKUP(G29,#REF!,3,FALSE)</f>
        <v>#REF!</v>
      </c>
      <c r="S29" s="168"/>
      <c r="T29" s="168"/>
      <c r="U29" s="168"/>
      <c r="V29" s="167" t="e">
        <f>VLOOKUP(G29,#REF!,5,FALSE)</f>
        <v>#REF!</v>
      </c>
      <c r="W29" s="167"/>
      <c r="X29" s="167"/>
      <c r="Y29" s="167"/>
      <c r="Z29" s="167"/>
      <c r="AA29" s="167"/>
      <c r="AB29" s="167"/>
      <c r="AC29" s="169" t="e">
        <f>VLOOKUP(G29,#REF!,6,FALSE)</f>
        <v>#REF!</v>
      </c>
      <c r="AD29" s="169"/>
      <c r="AE29" s="169"/>
      <c r="AF29" s="169"/>
      <c r="AG29" s="169"/>
      <c r="AH29" s="169"/>
      <c r="AI29" s="169"/>
      <c r="AJ29" s="165" t="e">
        <f>VLOOKUP(G29,#REF!,7,FALSE)</f>
        <v>#REF!</v>
      </c>
      <c r="AK29" s="165"/>
      <c r="AL29" s="165" t="e">
        <f>VLOOKUP(G29,#REF!,8,FALSE)</f>
        <v>#REF!</v>
      </c>
      <c r="AM29" s="165"/>
      <c r="AN29" s="165"/>
      <c r="AO29" s="165"/>
      <c r="AP29" s="170">
        <v>61110383</v>
      </c>
      <c r="AQ29" s="170"/>
      <c r="AR29" s="170"/>
      <c r="AS29" s="170"/>
      <c r="AT29" s="170" t="e">
        <f>VLOOKUP(G29,#REF!,4,FALSE)</f>
        <v>#REF!</v>
      </c>
      <c r="AU29" s="170"/>
      <c r="AV29" s="170"/>
      <c r="AW29" s="170"/>
      <c r="AX29" s="171" t="e">
        <f>VLOOKUP(G29,#REF!,9,FALSE)</f>
        <v>#REF!</v>
      </c>
      <c r="AY29" s="165"/>
      <c r="AZ29" s="165"/>
      <c r="BA29" s="172" t="e">
        <f>VLOOKUP(G29,#REF!,10,FALSE)</f>
        <v>#REF!</v>
      </c>
      <c r="BB29" s="172"/>
      <c r="BC29" s="172"/>
      <c r="BD29" s="172"/>
      <c r="BE29" s="165">
        <v>40</v>
      </c>
      <c r="BF29" s="165"/>
      <c r="BG29" s="165"/>
      <c r="BH29" s="165">
        <v>104</v>
      </c>
      <c r="BI29" s="165"/>
      <c r="BJ29" s="165"/>
      <c r="BK29" s="165"/>
      <c r="BL29" s="165"/>
      <c r="BM29" s="165"/>
      <c r="BN29" s="166" t="e">
        <f>VLOOKUP(G29,#REF!,15,FALSE)</f>
        <v>#REF!</v>
      </c>
      <c r="BO29" s="166"/>
      <c r="BP29" s="166"/>
      <c r="BQ29" s="167" t="s">
        <v>100</v>
      </c>
      <c r="BR29" s="167"/>
      <c r="BS29" s="167"/>
      <c r="BT29" s="167"/>
      <c r="BU29" s="167"/>
      <c r="BV29" s="167"/>
      <c r="BW29" s="167"/>
      <c r="BX29" s="167"/>
      <c r="BY29" s="167"/>
      <c r="BZ29" s="167"/>
      <c r="CA29" s="167"/>
      <c r="CB29" s="167"/>
      <c r="CC29" s="167"/>
      <c r="CD29" s="167"/>
      <c r="CE29" s="167"/>
      <c r="CI29" s="4" t="s">
        <v>101</v>
      </c>
      <c r="CJ29" s="4" t="s">
        <v>28</v>
      </c>
    </row>
    <row r="30" spans="1:88" s="4" customFormat="1" ht="45" customHeight="1" x14ac:dyDescent="0.35">
      <c r="A30" s="37">
        <v>28</v>
      </c>
      <c r="B30" s="38"/>
      <c r="C30" s="38"/>
      <c r="D30" s="105">
        <v>28</v>
      </c>
      <c r="E30" s="165">
        <v>48073</v>
      </c>
      <c r="F30" s="165"/>
      <c r="G30" s="167" t="s">
        <v>102</v>
      </c>
      <c r="H30" s="167"/>
      <c r="I30" s="167"/>
      <c r="J30" s="167"/>
      <c r="K30" s="167"/>
      <c r="L30" s="167"/>
      <c r="M30" s="167"/>
      <c r="N30" s="168" t="e">
        <f>VLOOKUP(G30,#REF!,2,FALSE)</f>
        <v>#REF!</v>
      </c>
      <c r="O30" s="168"/>
      <c r="P30" s="168"/>
      <c r="Q30" s="168"/>
      <c r="R30" s="168" t="e">
        <f>VLOOKUP(G30,#REF!,3,FALSE)</f>
        <v>#REF!</v>
      </c>
      <c r="S30" s="168"/>
      <c r="T30" s="168"/>
      <c r="U30" s="168"/>
      <c r="V30" s="167" t="e">
        <f>VLOOKUP(G30,#REF!,5,FALSE)</f>
        <v>#REF!</v>
      </c>
      <c r="W30" s="167"/>
      <c r="X30" s="167"/>
      <c r="Y30" s="167"/>
      <c r="Z30" s="167"/>
      <c r="AA30" s="167"/>
      <c r="AB30" s="167"/>
      <c r="AC30" s="169" t="e">
        <f>VLOOKUP(G30,#REF!,6,FALSE)</f>
        <v>#REF!</v>
      </c>
      <c r="AD30" s="169"/>
      <c r="AE30" s="169"/>
      <c r="AF30" s="169"/>
      <c r="AG30" s="169"/>
      <c r="AH30" s="169"/>
      <c r="AI30" s="169"/>
      <c r="AJ30" s="165" t="e">
        <f>VLOOKUP(G30,#REF!,7,FALSE)</f>
        <v>#REF!</v>
      </c>
      <c r="AK30" s="165"/>
      <c r="AL30" s="165" t="e">
        <f>VLOOKUP(G30,#REF!,8,FALSE)</f>
        <v>#REF!</v>
      </c>
      <c r="AM30" s="165"/>
      <c r="AN30" s="165"/>
      <c r="AO30" s="165"/>
      <c r="AP30" s="170">
        <v>43018556</v>
      </c>
      <c r="AQ30" s="170"/>
      <c r="AR30" s="170"/>
      <c r="AS30" s="170"/>
      <c r="AT30" s="170" t="e">
        <f>VLOOKUP(G30,#REF!,4,FALSE)</f>
        <v>#REF!</v>
      </c>
      <c r="AU30" s="170"/>
      <c r="AV30" s="170"/>
      <c r="AW30" s="170"/>
      <c r="AX30" s="171" t="e">
        <f>VLOOKUP(G30,#REF!,9,FALSE)</f>
        <v>#REF!</v>
      </c>
      <c r="AY30" s="165"/>
      <c r="AZ30" s="165"/>
      <c r="BA30" s="172" t="e">
        <f>VLOOKUP(G30,#REF!,10,FALSE)</f>
        <v>#REF!</v>
      </c>
      <c r="BB30" s="172"/>
      <c r="BC30" s="172"/>
      <c r="BD30" s="172"/>
      <c r="BE30" s="165">
        <v>50</v>
      </c>
      <c r="BF30" s="165"/>
      <c r="BG30" s="165"/>
      <c r="BH30" s="165">
        <v>66</v>
      </c>
      <c r="BI30" s="165"/>
      <c r="BJ30" s="165"/>
      <c r="BK30" s="165"/>
      <c r="BL30" s="165"/>
      <c r="BM30" s="165"/>
      <c r="BN30" s="166" t="e">
        <f>VLOOKUP(G30,#REF!,15,FALSE)</f>
        <v>#REF!</v>
      </c>
      <c r="BO30" s="166"/>
      <c r="BP30" s="166"/>
      <c r="BQ30" s="167" t="s">
        <v>103</v>
      </c>
      <c r="BR30" s="167"/>
      <c r="BS30" s="167"/>
      <c r="BT30" s="167"/>
      <c r="BU30" s="167"/>
      <c r="BV30" s="167"/>
      <c r="BW30" s="167"/>
      <c r="BX30" s="167"/>
      <c r="BY30" s="167"/>
      <c r="BZ30" s="167"/>
      <c r="CA30" s="167"/>
      <c r="CB30" s="167"/>
      <c r="CC30" s="167"/>
      <c r="CD30" s="167"/>
      <c r="CE30" s="167"/>
      <c r="CI30" s="4" t="s">
        <v>104</v>
      </c>
      <c r="CJ30" s="4" t="s">
        <v>28</v>
      </c>
    </row>
    <row r="31" spans="1:88" s="4" customFormat="1" ht="45" customHeight="1" x14ac:dyDescent="0.35">
      <c r="A31" s="37">
        <v>29</v>
      </c>
      <c r="B31" s="38"/>
      <c r="C31" s="38"/>
      <c r="D31" s="105">
        <v>29</v>
      </c>
      <c r="E31" s="165">
        <v>48031</v>
      </c>
      <c r="F31" s="165"/>
      <c r="G31" s="167" t="s">
        <v>105</v>
      </c>
      <c r="H31" s="167"/>
      <c r="I31" s="167"/>
      <c r="J31" s="167"/>
      <c r="K31" s="167"/>
      <c r="L31" s="167"/>
      <c r="M31" s="167"/>
      <c r="N31" s="168" t="e">
        <f>VLOOKUP(G31,#REF!,2,FALSE)</f>
        <v>#REF!</v>
      </c>
      <c r="O31" s="168"/>
      <c r="P31" s="168"/>
      <c r="Q31" s="168"/>
      <c r="R31" s="168" t="e">
        <f>VLOOKUP(G31,#REF!,3,FALSE)</f>
        <v>#REF!</v>
      </c>
      <c r="S31" s="168"/>
      <c r="T31" s="168"/>
      <c r="U31" s="168"/>
      <c r="V31" s="167" t="e">
        <f>VLOOKUP(G31,#REF!,5,FALSE)</f>
        <v>#REF!</v>
      </c>
      <c r="W31" s="167"/>
      <c r="X31" s="167"/>
      <c r="Y31" s="167"/>
      <c r="Z31" s="167"/>
      <c r="AA31" s="167"/>
      <c r="AB31" s="167"/>
      <c r="AC31" s="169" t="e">
        <f>VLOOKUP(G31,#REF!,6,FALSE)</f>
        <v>#REF!</v>
      </c>
      <c r="AD31" s="169"/>
      <c r="AE31" s="169"/>
      <c r="AF31" s="169"/>
      <c r="AG31" s="169"/>
      <c r="AH31" s="169"/>
      <c r="AI31" s="169"/>
      <c r="AJ31" s="165" t="e">
        <f>VLOOKUP(G31,#REF!,7,FALSE)</f>
        <v>#REF!</v>
      </c>
      <c r="AK31" s="165"/>
      <c r="AL31" s="165" t="e">
        <f>VLOOKUP(G31,#REF!,8,FALSE)</f>
        <v>#REF!</v>
      </c>
      <c r="AM31" s="165"/>
      <c r="AN31" s="165"/>
      <c r="AO31" s="165"/>
      <c r="AP31" s="170">
        <v>88801497</v>
      </c>
      <c r="AQ31" s="170"/>
      <c r="AR31" s="170"/>
      <c r="AS31" s="170"/>
      <c r="AT31" s="170" t="e">
        <f>VLOOKUP(G31,#REF!,4,FALSE)</f>
        <v>#REF!</v>
      </c>
      <c r="AU31" s="170"/>
      <c r="AV31" s="170"/>
      <c r="AW31" s="170"/>
      <c r="AX31" s="171" t="e">
        <f>VLOOKUP(G31,#REF!,9,FALSE)</f>
        <v>#REF!</v>
      </c>
      <c r="AY31" s="165"/>
      <c r="AZ31" s="165"/>
      <c r="BA31" s="172" t="e">
        <f>VLOOKUP(G31,#REF!,10,FALSE)</f>
        <v>#REF!</v>
      </c>
      <c r="BB31" s="172"/>
      <c r="BC31" s="172"/>
      <c r="BD31" s="172"/>
      <c r="BE31" s="165">
        <v>34</v>
      </c>
      <c r="BF31" s="165"/>
      <c r="BG31" s="165"/>
      <c r="BH31" s="165">
        <v>103</v>
      </c>
      <c r="BI31" s="165"/>
      <c r="BJ31" s="165"/>
      <c r="BK31" s="165"/>
      <c r="BL31" s="165"/>
      <c r="BM31" s="165"/>
      <c r="BN31" s="166" t="e">
        <f>VLOOKUP(G31,#REF!,15,FALSE)</f>
        <v>#REF!</v>
      </c>
      <c r="BO31" s="166"/>
      <c r="BP31" s="166"/>
      <c r="BQ31" s="167" t="s">
        <v>106</v>
      </c>
      <c r="BR31" s="167"/>
      <c r="BS31" s="167"/>
      <c r="BT31" s="167"/>
      <c r="BU31" s="167"/>
      <c r="BV31" s="167"/>
      <c r="BW31" s="167"/>
      <c r="BX31" s="167"/>
      <c r="BY31" s="167"/>
      <c r="BZ31" s="167"/>
      <c r="CA31" s="167"/>
      <c r="CB31" s="167"/>
      <c r="CC31" s="167"/>
      <c r="CD31" s="167"/>
      <c r="CE31" s="167"/>
      <c r="CI31" s="4" t="s">
        <v>107</v>
      </c>
      <c r="CJ31" s="4" t="s">
        <v>23</v>
      </c>
    </row>
    <row r="32" spans="1:88" s="4" customFormat="1" ht="45" customHeight="1" x14ac:dyDescent="0.35">
      <c r="A32" s="37">
        <v>30</v>
      </c>
      <c r="B32" s="38"/>
      <c r="C32" s="38"/>
      <c r="D32" s="105">
        <v>30</v>
      </c>
      <c r="E32" s="165">
        <v>48076</v>
      </c>
      <c r="F32" s="165"/>
      <c r="G32" s="167" t="s">
        <v>108</v>
      </c>
      <c r="H32" s="167"/>
      <c r="I32" s="167"/>
      <c r="J32" s="167"/>
      <c r="K32" s="167"/>
      <c r="L32" s="167"/>
      <c r="M32" s="167"/>
      <c r="N32" s="168" t="e">
        <f>VLOOKUP(G32,#REF!,2,FALSE)</f>
        <v>#REF!</v>
      </c>
      <c r="O32" s="168"/>
      <c r="P32" s="168"/>
      <c r="Q32" s="168"/>
      <c r="R32" s="168" t="e">
        <f>VLOOKUP(G32,#REF!,3,FALSE)</f>
        <v>#REF!</v>
      </c>
      <c r="S32" s="168"/>
      <c r="T32" s="168"/>
      <c r="U32" s="168"/>
      <c r="V32" s="167" t="e">
        <f>VLOOKUP(G32,#REF!,5,FALSE)</f>
        <v>#REF!</v>
      </c>
      <c r="W32" s="167"/>
      <c r="X32" s="167"/>
      <c r="Y32" s="167"/>
      <c r="Z32" s="167"/>
      <c r="AA32" s="167"/>
      <c r="AB32" s="167"/>
      <c r="AC32" s="169" t="e">
        <f>VLOOKUP(G32,#REF!,6,FALSE)</f>
        <v>#REF!</v>
      </c>
      <c r="AD32" s="169"/>
      <c r="AE32" s="169"/>
      <c r="AF32" s="169"/>
      <c r="AG32" s="169"/>
      <c r="AH32" s="169"/>
      <c r="AI32" s="169"/>
      <c r="AJ32" s="165" t="e">
        <f>VLOOKUP(G32,#REF!,7,FALSE)</f>
        <v>#REF!</v>
      </c>
      <c r="AK32" s="165"/>
      <c r="AL32" s="165" t="e">
        <f>VLOOKUP(G32,#REF!,8,FALSE)</f>
        <v>#REF!</v>
      </c>
      <c r="AM32" s="165"/>
      <c r="AN32" s="165"/>
      <c r="AO32" s="165"/>
      <c r="AP32" s="170">
        <v>51608375</v>
      </c>
      <c r="AQ32" s="170"/>
      <c r="AR32" s="170"/>
      <c r="AS32" s="170"/>
      <c r="AT32" s="170" t="e">
        <f>VLOOKUP(G32,#REF!,4,FALSE)</f>
        <v>#REF!</v>
      </c>
      <c r="AU32" s="170"/>
      <c r="AV32" s="170"/>
      <c r="AW32" s="170"/>
      <c r="AX32" s="171" t="e">
        <f>VLOOKUP(G32,#REF!,9,FALSE)</f>
        <v>#REF!</v>
      </c>
      <c r="AY32" s="165"/>
      <c r="AZ32" s="165"/>
      <c r="BA32" s="172" t="e">
        <f>VLOOKUP(G32,#REF!,10,FALSE)</f>
        <v>#REF!</v>
      </c>
      <c r="BB32" s="172"/>
      <c r="BC32" s="172"/>
      <c r="BD32" s="172"/>
      <c r="BE32" s="165">
        <v>29</v>
      </c>
      <c r="BF32" s="165"/>
      <c r="BG32" s="165"/>
      <c r="BH32" s="165">
        <v>84</v>
      </c>
      <c r="BI32" s="165"/>
      <c r="BJ32" s="165"/>
      <c r="BK32" s="165"/>
      <c r="BL32" s="165"/>
      <c r="BM32" s="165"/>
      <c r="BN32" s="166" t="e">
        <f>VLOOKUP(G32,#REF!,15,FALSE)</f>
        <v>#REF!</v>
      </c>
      <c r="BO32" s="166"/>
      <c r="BP32" s="166"/>
      <c r="BQ32" s="167" t="s">
        <v>109</v>
      </c>
      <c r="BR32" s="167"/>
      <c r="BS32" s="167"/>
      <c r="BT32" s="167"/>
      <c r="BU32" s="167"/>
      <c r="BV32" s="167"/>
      <c r="BW32" s="167"/>
      <c r="BX32" s="167"/>
      <c r="BY32" s="167"/>
      <c r="BZ32" s="167"/>
      <c r="CA32" s="167"/>
      <c r="CB32" s="167"/>
      <c r="CC32" s="167"/>
      <c r="CD32" s="167"/>
      <c r="CE32" s="167"/>
      <c r="CI32" s="4" t="s">
        <v>110</v>
      </c>
      <c r="CJ32" s="4" t="s">
        <v>23</v>
      </c>
    </row>
    <row r="33" spans="1:88" s="4" customFormat="1" ht="45" customHeight="1" x14ac:dyDescent="0.35">
      <c r="A33" s="37">
        <v>31</v>
      </c>
      <c r="B33" s="38"/>
      <c r="C33" s="38"/>
      <c r="D33" s="105">
        <v>31</v>
      </c>
      <c r="E33" s="165">
        <v>47932</v>
      </c>
      <c r="F33" s="165"/>
      <c r="G33" s="167" t="s">
        <v>111</v>
      </c>
      <c r="H33" s="167"/>
      <c r="I33" s="167"/>
      <c r="J33" s="167"/>
      <c r="K33" s="167"/>
      <c r="L33" s="167"/>
      <c r="M33" s="167"/>
      <c r="N33" s="168" t="e">
        <f>VLOOKUP(G33,#REF!,2,FALSE)</f>
        <v>#REF!</v>
      </c>
      <c r="O33" s="168"/>
      <c r="P33" s="168"/>
      <c r="Q33" s="168"/>
      <c r="R33" s="168" t="e">
        <f>VLOOKUP(G33,#REF!,3,FALSE)</f>
        <v>#REF!</v>
      </c>
      <c r="S33" s="168"/>
      <c r="T33" s="168"/>
      <c r="U33" s="168"/>
      <c r="V33" s="167" t="e">
        <f>VLOOKUP(G33,#REF!,5,FALSE)</f>
        <v>#REF!</v>
      </c>
      <c r="W33" s="167"/>
      <c r="X33" s="167"/>
      <c r="Y33" s="167"/>
      <c r="Z33" s="167"/>
      <c r="AA33" s="167"/>
      <c r="AB33" s="167"/>
      <c r="AC33" s="169" t="e">
        <f>VLOOKUP(G33,#REF!,6,FALSE)</f>
        <v>#REF!</v>
      </c>
      <c r="AD33" s="169"/>
      <c r="AE33" s="169"/>
      <c r="AF33" s="169"/>
      <c r="AG33" s="169"/>
      <c r="AH33" s="169"/>
      <c r="AI33" s="169"/>
      <c r="AJ33" s="165" t="e">
        <f>VLOOKUP(G33,#REF!,7,FALSE)</f>
        <v>#REF!</v>
      </c>
      <c r="AK33" s="165"/>
      <c r="AL33" s="165" t="e">
        <f>VLOOKUP(G33,#REF!,8,FALSE)</f>
        <v>#REF!</v>
      </c>
      <c r="AM33" s="165"/>
      <c r="AN33" s="165"/>
      <c r="AO33" s="165"/>
      <c r="AP33" s="170">
        <v>66481537</v>
      </c>
      <c r="AQ33" s="170"/>
      <c r="AR33" s="170"/>
      <c r="AS33" s="170"/>
      <c r="AT33" s="170" t="e">
        <f>VLOOKUP(G33,#REF!,4,FALSE)</f>
        <v>#REF!</v>
      </c>
      <c r="AU33" s="170"/>
      <c r="AV33" s="170"/>
      <c r="AW33" s="170"/>
      <c r="AX33" s="171" t="e">
        <f>VLOOKUP(G33,#REF!,9,FALSE)</f>
        <v>#REF!</v>
      </c>
      <c r="AY33" s="165"/>
      <c r="AZ33" s="165"/>
      <c r="BA33" s="172" t="e">
        <f>VLOOKUP(G33,#REF!,10,FALSE)</f>
        <v>#REF!</v>
      </c>
      <c r="BB33" s="172"/>
      <c r="BC33" s="172"/>
      <c r="BD33" s="172"/>
      <c r="BE33" s="165">
        <v>19</v>
      </c>
      <c r="BF33" s="165"/>
      <c r="BG33" s="165"/>
      <c r="BH33" s="165">
        <v>67</v>
      </c>
      <c r="BI33" s="165"/>
      <c r="BJ33" s="165"/>
      <c r="BK33" s="165"/>
      <c r="BL33" s="165"/>
      <c r="BM33" s="165"/>
      <c r="BN33" s="166" t="e">
        <f>VLOOKUP(G33,#REF!,15,FALSE)</f>
        <v>#REF!</v>
      </c>
      <c r="BO33" s="166"/>
      <c r="BP33" s="166"/>
      <c r="BQ33" s="167" t="s">
        <v>112</v>
      </c>
      <c r="BR33" s="167"/>
      <c r="BS33" s="167"/>
      <c r="BT33" s="167"/>
      <c r="BU33" s="167"/>
      <c r="BV33" s="167"/>
      <c r="BW33" s="167"/>
      <c r="BX33" s="167"/>
      <c r="BY33" s="167"/>
      <c r="BZ33" s="167"/>
      <c r="CA33" s="167"/>
      <c r="CB33" s="167"/>
      <c r="CC33" s="167"/>
      <c r="CD33" s="167"/>
      <c r="CE33" s="167"/>
      <c r="CI33" s="4" t="s">
        <v>113</v>
      </c>
      <c r="CJ33" s="4" t="s">
        <v>28</v>
      </c>
    </row>
    <row r="34" spans="1:88" s="4" customFormat="1" ht="45" customHeight="1" x14ac:dyDescent="0.35">
      <c r="A34" s="37">
        <v>32</v>
      </c>
      <c r="B34" s="38"/>
      <c r="C34" s="38"/>
      <c r="D34" s="105">
        <v>32</v>
      </c>
      <c r="E34" s="165">
        <v>47972</v>
      </c>
      <c r="F34" s="165"/>
      <c r="G34" s="167" t="s">
        <v>114</v>
      </c>
      <c r="H34" s="167"/>
      <c r="I34" s="167"/>
      <c r="J34" s="167"/>
      <c r="K34" s="167"/>
      <c r="L34" s="167"/>
      <c r="M34" s="167"/>
      <c r="N34" s="168" t="e">
        <f>VLOOKUP(G34,#REF!,2,FALSE)</f>
        <v>#REF!</v>
      </c>
      <c r="O34" s="168"/>
      <c r="P34" s="168"/>
      <c r="Q34" s="168"/>
      <c r="R34" s="168" t="e">
        <f>VLOOKUP(G34,#REF!,3,FALSE)</f>
        <v>#REF!</v>
      </c>
      <c r="S34" s="168"/>
      <c r="T34" s="168"/>
      <c r="U34" s="168"/>
      <c r="V34" s="167" t="e">
        <f>VLOOKUP(G34,#REF!,5,FALSE)</f>
        <v>#REF!</v>
      </c>
      <c r="W34" s="167"/>
      <c r="X34" s="167"/>
      <c r="Y34" s="167"/>
      <c r="Z34" s="167"/>
      <c r="AA34" s="167"/>
      <c r="AB34" s="167"/>
      <c r="AC34" s="169" t="e">
        <f>VLOOKUP(G34,#REF!,6,FALSE)</f>
        <v>#REF!</v>
      </c>
      <c r="AD34" s="169"/>
      <c r="AE34" s="169"/>
      <c r="AF34" s="169"/>
      <c r="AG34" s="169"/>
      <c r="AH34" s="169"/>
      <c r="AI34" s="169"/>
      <c r="AJ34" s="165" t="e">
        <f>VLOOKUP(G34,#REF!,7,FALSE)</f>
        <v>#REF!</v>
      </c>
      <c r="AK34" s="165"/>
      <c r="AL34" s="165" t="e">
        <f>VLOOKUP(G34,#REF!,8,FALSE)</f>
        <v>#REF!</v>
      </c>
      <c r="AM34" s="165"/>
      <c r="AN34" s="165"/>
      <c r="AO34" s="165"/>
      <c r="AP34" s="170">
        <v>47113696</v>
      </c>
      <c r="AQ34" s="170"/>
      <c r="AR34" s="170"/>
      <c r="AS34" s="170"/>
      <c r="AT34" s="170" t="e">
        <f>VLOOKUP(G34,#REF!,4,FALSE)</f>
        <v>#REF!</v>
      </c>
      <c r="AU34" s="170"/>
      <c r="AV34" s="170"/>
      <c r="AW34" s="170"/>
      <c r="AX34" s="171" t="e">
        <f>VLOOKUP(G34,#REF!,9,FALSE)</f>
        <v>#REF!</v>
      </c>
      <c r="AY34" s="165"/>
      <c r="AZ34" s="165"/>
      <c r="BA34" s="172" t="e">
        <f>VLOOKUP(G34,#REF!,10,FALSE)</f>
        <v>#REF!</v>
      </c>
      <c r="BB34" s="172"/>
      <c r="BC34" s="172"/>
      <c r="BD34" s="172"/>
      <c r="BE34" s="165">
        <v>36</v>
      </c>
      <c r="BF34" s="165"/>
      <c r="BG34" s="165"/>
      <c r="BH34" s="165">
        <v>72</v>
      </c>
      <c r="BI34" s="165"/>
      <c r="BJ34" s="165"/>
      <c r="BK34" s="165"/>
      <c r="BL34" s="165"/>
      <c r="BM34" s="165"/>
      <c r="BN34" s="166" t="e">
        <f>VLOOKUP(G34,#REF!,15,FALSE)</f>
        <v>#REF!</v>
      </c>
      <c r="BO34" s="166"/>
      <c r="BP34" s="166"/>
      <c r="BQ34" s="167" t="s">
        <v>115</v>
      </c>
      <c r="BR34" s="167"/>
      <c r="BS34" s="167"/>
      <c r="BT34" s="167"/>
      <c r="BU34" s="167"/>
      <c r="BV34" s="167"/>
      <c r="BW34" s="167"/>
      <c r="BX34" s="167"/>
      <c r="BY34" s="167"/>
      <c r="BZ34" s="167"/>
      <c r="CA34" s="167"/>
      <c r="CB34" s="167"/>
      <c r="CC34" s="167"/>
      <c r="CD34" s="167"/>
      <c r="CE34" s="167"/>
      <c r="CI34" s="4" t="s">
        <v>116</v>
      </c>
      <c r="CJ34" s="4" t="s">
        <v>23</v>
      </c>
    </row>
    <row r="35" spans="1:88" s="4" customFormat="1" ht="45" customHeight="1" x14ac:dyDescent="0.35">
      <c r="A35" s="37">
        <v>33</v>
      </c>
      <c r="B35" s="38"/>
      <c r="C35" s="38"/>
      <c r="D35" s="105">
        <v>33</v>
      </c>
      <c r="E35" s="165">
        <v>47934</v>
      </c>
      <c r="F35" s="165"/>
      <c r="G35" s="167" t="s">
        <v>117</v>
      </c>
      <c r="H35" s="167"/>
      <c r="I35" s="167"/>
      <c r="J35" s="167"/>
      <c r="K35" s="167"/>
      <c r="L35" s="167"/>
      <c r="M35" s="167"/>
      <c r="N35" s="168" t="e">
        <f>VLOOKUP(G35,#REF!,2,FALSE)</f>
        <v>#REF!</v>
      </c>
      <c r="O35" s="168"/>
      <c r="P35" s="168"/>
      <c r="Q35" s="168"/>
      <c r="R35" s="168" t="e">
        <f>VLOOKUP(G35,#REF!,3,FALSE)</f>
        <v>#REF!</v>
      </c>
      <c r="S35" s="168"/>
      <c r="T35" s="168"/>
      <c r="U35" s="168"/>
      <c r="V35" s="167" t="e">
        <f>VLOOKUP(G35,#REF!,5,FALSE)</f>
        <v>#REF!</v>
      </c>
      <c r="W35" s="167"/>
      <c r="X35" s="167"/>
      <c r="Y35" s="167"/>
      <c r="Z35" s="167"/>
      <c r="AA35" s="167"/>
      <c r="AB35" s="167"/>
      <c r="AC35" s="169" t="e">
        <f>VLOOKUP(G35,#REF!,6,FALSE)</f>
        <v>#REF!</v>
      </c>
      <c r="AD35" s="169"/>
      <c r="AE35" s="169"/>
      <c r="AF35" s="169"/>
      <c r="AG35" s="169"/>
      <c r="AH35" s="169"/>
      <c r="AI35" s="169"/>
      <c r="AJ35" s="165" t="e">
        <f>VLOOKUP(G35,#REF!,7,FALSE)</f>
        <v>#REF!</v>
      </c>
      <c r="AK35" s="165"/>
      <c r="AL35" s="165" t="e">
        <f>VLOOKUP(G35,#REF!,8,FALSE)</f>
        <v>#REF!</v>
      </c>
      <c r="AM35" s="165"/>
      <c r="AN35" s="165"/>
      <c r="AO35" s="165"/>
      <c r="AP35" s="170">
        <v>35063481</v>
      </c>
      <c r="AQ35" s="170"/>
      <c r="AR35" s="170"/>
      <c r="AS35" s="170"/>
      <c r="AT35" s="170" t="e">
        <f>VLOOKUP(G35,#REF!,4,FALSE)</f>
        <v>#REF!</v>
      </c>
      <c r="AU35" s="170"/>
      <c r="AV35" s="170"/>
      <c r="AW35" s="170"/>
      <c r="AX35" s="171" t="e">
        <f>VLOOKUP(G35,#REF!,9,FALSE)</f>
        <v>#REF!</v>
      </c>
      <c r="AY35" s="165"/>
      <c r="AZ35" s="165"/>
      <c r="BA35" s="172" t="e">
        <f>VLOOKUP(G35,#REF!,10,FALSE)</f>
        <v>#REF!</v>
      </c>
      <c r="BB35" s="172"/>
      <c r="BC35" s="172"/>
      <c r="BD35" s="172"/>
      <c r="BE35" s="165">
        <v>25</v>
      </c>
      <c r="BF35" s="165"/>
      <c r="BG35" s="165"/>
      <c r="BH35" s="165">
        <v>50</v>
      </c>
      <c r="BI35" s="165"/>
      <c r="BJ35" s="165"/>
      <c r="BK35" s="165"/>
      <c r="BL35" s="165"/>
      <c r="BM35" s="165"/>
      <c r="BN35" s="166" t="e">
        <f>VLOOKUP(G35,#REF!,15,FALSE)</f>
        <v>#REF!</v>
      </c>
      <c r="BO35" s="166"/>
      <c r="BP35" s="166"/>
      <c r="BQ35" s="167" t="s">
        <v>118</v>
      </c>
      <c r="BR35" s="167"/>
      <c r="BS35" s="167"/>
      <c r="BT35" s="167"/>
      <c r="BU35" s="167"/>
      <c r="BV35" s="167"/>
      <c r="BW35" s="167"/>
      <c r="BX35" s="167"/>
      <c r="BY35" s="167"/>
      <c r="BZ35" s="167"/>
      <c r="CA35" s="167"/>
      <c r="CB35" s="167"/>
      <c r="CC35" s="167"/>
      <c r="CD35" s="167"/>
      <c r="CE35" s="167"/>
      <c r="CI35" s="4" t="s">
        <v>119</v>
      </c>
      <c r="CJ35" s="4" t="s">
        <v>23</v>
      </c>
    </row>
    <row r="36" spans="1:88" s="4" customFormat="1" ht="45" customHeight="1" x14ac:dyDescent="0.35">
      <c r="A36" s="37">
        <v>34</v>
      </c>
      <c r="B36" s="38"/>
      <c r="C36" s="38"/>
      <c r="D36" s="105">
        <v>34</v>
      </c>
      <c r="E36" s="165">
        <v>47910</v>
      </c>
      <c r="F36" s="165"/>
      <c r="G36" s="167" t="s">
        <v>120</v>
      </c>
      <c r="H36" s="167"/>
      <c r="I36" s="167"/>
      <c r="J36" s="167"/>
      <c r="K36" s="167"/>
      <c r="L36" s="167"/>
      <c r="M36" s="167"/>
      <c r="N36" s="168" t="e">
        <f>VLOOKUP(G36,#REF!,2,FALSE)</f>
        <v>#REF!</v>
      </c>
      <c r="O36" s="168"/>
      <c r="P36" s="168"/>
      <c r="Q36" s="168"/>
      <c r="R36" s="168" t="e">
        <f>VLOOKUP(G36,#REF!,3,FALSE)</f>
        <v>#REF!</v>
      </c>
      <c r="S36" s="168"/>
      <c r="T36" s="168"/>
      <c r="U36" s="168"/>
      <c r="V36" s="167" t="e">
        <f>VLOOKUP(G36,#REF!,5,FALSE)</f>
        <v>#REF!</v>
      </c>
      <c r="W36" s="167"/>
      <c r="X36" s="167"/>
      <c r="Y36" s="167"/>
      <c r="Z36" s="167"/>
      <c r="AA36" s="167"/>
      <c r="AB36" s="167"/>
      <c r="AC36" s="169" t="e">
        <f>VLOOKUP(G36,#REF!,6,FALSE)</f>
        <v>#REF!</v>
      </c>
      <c r="AD36" s="169"/>
      <c r="AE36" s="169"/>
      <c r="AF36" s="169"/>
      <c r="AG36" s="169"/>
      <c r="AH36" s="169"/>
      <c r="AI36" s="169"/>
      <c r="AJ36" s="165" t="e">
        <f>VLOOKUP(G36,#REF!,7,FALSE)</f>
        <v>#REF!</v>
      </c>
      <c r="AK36" s="165"/>
      <c r="AL36" s="165" t="e">
        <f>VLOOKUP(G36,#REF!,8,FALSE)</f>
        <v>#REF!</v>
      </c>
      <c r="AM36" s="165"/>
      <c r="AN36" s="165"/>
      <c r="AO36" s="165"/>
      <c r="AP36" s="170">
        <f>71743299+1299248</f>
        <v>73042547</v>
      </c>
      <c r="AQ36" s="170"/>
      <c r="AR36" s="170"/>
      <c r="AS36" s="170"/>
      <c r="AT36" s="170" t="e">
        <f>VLOOKUP(G36,#REF!,4,FALSE)</f>
        <v>#REF!</v>
      </c>
      <c r="AU36" s="170"/>
      <c r="AV36" s="170"/>
      <c r="AW36" s="170"/>
      <c r="AX36" s="171" t="e">
        <f>VLOOKUP(G36,#REF!,9,FALSE)</f>
        <v>#REF!</v>
      </c>
      <c r="AY36" s="165"/>
      <c r="AZ36" s="165"/>
      <c r="BA36" s="172" t="e">
        <f>VLOOKUP(G36,#REF!,10,FALSE)</f>
        <v>#REF!</v>
      </c>
      <c r="BB36" s="172"/>
      <c r="BC36" s="172"/>
      <c r="BD36" s="172"/>
      <c r="BE36" s="165">
        <v>22</v>
      </c>
      <c r="BF36" s="165"/>
      <c r="BG36" s="165"/>
      <c r="BH36" s="165">
        <v>121</v>
      </c>
      <c r="BI36" s="165"/>
      <c r="BJ36" s="165"/>
      <c r="BK36" s="165"/>
      <c r="BL36" s="165"/>
      <c r="BM36" s="165"/>
      <c r="BN36" s="166" t="e">
        <f>VLOOKUP(G36,#REF!,15,FALSE)</f>
        <v>#REF!</v>
      </c>
      <c r="BO36" s="166"/>
      <c r="BP36" s="166"/>
      <c r="BQ36" s="167" t="s">
        <v>121</v>
      </c>
      <c r="BR36" s="167"/>
      <c r="BS36" s="167"/>
      <c r="BT36" s="167"/>
      <c r="BU36" s="167"/>
      <c r="BV36" s="167"/>
      <c r="BW36" s="167"/>
      <c r="BX36" s="167"/>
      <c r="BY36" s="167"/>
      <c r="BZ36" s="167"/>
      <c r="CA36" s="167"/>
      <c r="CB36" s="167"/>
      <c r="CC36" s="167"/>
      <c r="CD36" s="167"/>
      <c r="CE36" s="167"/>
      <c r="CI36" s="4" t="s">
        <v>122</v>
      </c>
      <c r="CJ36" s="4" t="s">
        <v>28</v>
      </c>
    </row>
    <row r="37" spans="1:88" s="4" customFormat="1" ht="45" customHeight="1" x14ac:dyDescent="0.35">
      <c r="A37" s="37">
        <v>35</v>
      </c>
      <c r="B37" s="38"/>
      <c r="C37" s="38"/>
      <c r="D37" s="105">
        <v>35</v>
      </c>
      <c r="E37" s="165">
        <v>48054</v>
      </c>
      <c r="F37" s="165"/>
      <c r="G37" s="167" t="s">
        <v>123</v>
      </c>
      <c r="H37" s="167"/>
      <c r="I37" s="167"/>
      <c r="J37" s="167"/>
      <c r="K37" s="167"/>
      <c r="L37" s="167"/>
      <c r="M37" s="167"/>
      <c r="N37" s="168" t="e">
        <f>VLOOKUP(G37,#REF!,2,FALSE)</f>
        <v>#REF!</v>
      </c>
      <c r="O37" s="168"/>
      <c r="P37" s="168"/>
      <c r="Q37" s="168"/>
      <c r="R37" s="168" t="e">
        <f>VLOOKUP(G37,#REF!,3,FALSE)</f>
        <v>#REF!</v>
      </c>
      <c r="S37" s="168"/>
      <c r="T37" s="168"/>
      <c r="U37" s="168"/>
      <c r="V37" s="167" t="e">
        <f>VLOOKUP(G37,#REF!,5,FALSE)</f>
        <v>#REF!</v>
      </c>
      <c r="W37" s="167"/>
      <c r="X37" s="167"/>
      <c r="Y37" s="167"/>
      <c r="Z37" s="167"/>
      <c r="AA37" s="167"/>
      <c r="AB37" s="167"/>
      <c r="AC37" s="169" t="e">
        <f>VLOOKUP(G37,#REF!,6,FALSE)</f>
        <v>#REF!</v>
      </c>
      <c r="AD37" s="169"/>
      <c r="AE37" s="169"/>
      <c r="AF37" s="169"/>
      <c r="AG37" s="169"/>
      <c r="AH37" s="169"/>
      <c r="AI37" s="169"/>
      <c r="AJ37" s="165" t="e">
        <f>VLOOKUP(G37,#REF!,7,FALSE)</f>
        <v>#REF!</v>
      </c>
      <c r="AK37" s="165"/>
      <c r="AL37" s="165" t="e">
        <f>VLOOKUP(G37,#REF!,8,FALSE)</f>
        <v>#REF!</v>
      </c>
      <c r="AM37" s="165"/>
      <c r="AN37" s="165"/>
      <c r="AO37" s="165"/>
      <c r="AP37" s="170">
        <v>50965288</v>
      </c>
      <c r="AQ37" s="170"/>
      <c r="AR37" s="170"/>
      <c r="AS37" s="170"/>
      <c r="AT37" s="170" t="e">
        <f>VLOOKUP(G37,#REF!,4,FALSE)</f>
        <v>#REF!</v>
      </c>
      <c r="AU37" s="170"/>
      <c r="AV37" s="170"/>
      <c r="AW37" s="170"/>
      <c r="AX37" s="171" t="e">
        <f>VLOOKUP(G37,#REF!,9,FALSE)</f>
        <v>#REF!</v>
      </c>
      <c r="AY37" s="165"/>
      <c r="AZ37" s="165"/>
      <c r="BA37" s="172" t="e">
        <f>VLOOKUP(G37,#REF!,10,FALSE)</f>
        <v>#REF!</v>
      </c>
      <c r="BB37" s="172"/>
      <c r="BC37" s="172"/>
      <c r="BD37" s="172"/>
      <c r="BE37" s="165">
        <v>22</v>
      </c>
      <c r="BF37" s="165"/>
      <c r="BG37" s="165"/>
      <c r="BH37" s="165">
        <v>83</v>
      </c>
      <c r="BI37" s="165"/>
      <c r="BJ37" s="165"/>
      <c r="BK37" s="165"/>
      <c r="BL37" s="165"/>
      <c r="BM37" s="165"/>
      <c r="BN37" s="166" t="e">
        <f>VLOOKUP(G37,#REF!,15,FALSE)</f>
        <v>#REF!</v>
      </c>
      <c r="BO37" s="166"/>
      <c r="BP37" s="166"/>
      <c r="BQ37" s="167" t="s">
        <v>35</v>
      </c>
      <c r="BR37" s="167"/>
      <c r="BS37" s="167"/>
      <c r="BT37" s="167"/>
      <c r="BU37" s="167"/>
      <c r="BV37" s="167"/>
      <c r="BW37" s="167"/>
      <c r="BX37" s="167"/>
      <c r="BY37" s="167"/>
      <c r="BZ37" s="167"/>
      <c r="CA37" s="167"/>
      <c r="CB37" s="167"/>
      <c r="CC37" s="167"/>
      <c r="CD37" s="167"/>
      <c r="CE37" s="167"/>
      <c r="CI37" s="4" t="s">
        <v>124</v>
      </c>
      <c r="CJ37" s="4" t="s">
        <v>23</v>
      </c>
    </row>
    <row r="38" spans="1:88" s="4" customFormat="1" ht="45" customHeight="1" x14ac:dyDescent="0.35">
      <c r="A38" s="37">
        <v>36</v>
      </c>
      <c r="B38" s="38"/>
      <c r="C38" s="38"/>
      <c r="D38" s="105">
        <v>36</v>
      </c>
      <c r="E38" s="165">
        <v>48025</v>
      </c>
      <c r="F38" s="165"/>
      <c r="G38" s="167" t="s">
        <v>125</v>
      </c>
      <c r="H38" s="167"/>
      <c r="I38" s="167"/>
      <c r="J38" s="167"/>
      <c r="K38" s="167"/>
      <c r="L38" s="167"/>
      <c r="M38" s="167"/>
      <c r="N38" s="168" t="e">
        <f>VLOOKUP(G38,#REF!,2,FALSE)</f>
        <v>#REF!</v>
      </c>
      <c r="O38" s="168"/>
      <c r="P38" s="168"/>
      <c r="Q38" s="168"/>
      <c r="R38" s="168" t="e">
        <f>VLOOKUP(G38,#REF!,3,FALSE)</f>
        <v>#REF!</v>
      </c>
      <c r="S38" s="168"/>
      <c r="T38" s="168"/>
      <c r="U38" s="168"/>
      <c r="V38" s="167" t="e">
        <f>VLOOKUP(G38,#REF!,5,FALSE)</f>
        <v>#REF!</v>
      </c>
      <c r="W38" s="167"/>
      <c r="X38" s="167"/>
      <c r="Y38" s="167"/>
      <c r="Z38" s="167"/>
      <c r="AA38" s="167"/>
      <c r="AB38" s="167"/>
      <c r="AC38" s="169" t="e">
        <f>VLOOKUP(G38,#REF!,6,FALSE)</f>
        <v>#REF!</v>
      </c>
      <c r="AD38" s="169"/>
      <c r="AE38" s="169"/>
      <c r="AF38" s="169"/>
      <c r="AG38" s="169"/>
      <c r="AH38" s="169"/>
      <c r="AI38" s="169"/>
      <c r="AJ38" s="165" t="e">
        <f>VLOOKUP(G38,#REF!,7,FALSE)</f>
        <v>#REF!</v>
      </c>
      <c r="AK38" s="165"/>
      <c r="AL38" s="165" t="e">
        <f>VLOOKUP(G38,#REF!,8,FALSE)</f>
        <v>#REF!</v>
      </c>
      <c r="AM38" s="165"/>
      <c r="AN38" s="165"/>
      <c r="AO38" s="165"/>
      <c r="AP38" s="170">
        <v>37146624</v>
      </c>
      <c r="AQ38" s="170"/>
      <c r="AR38" s="170"/>
      <c r="AS38" s="170"/>
      <c r="AT38" s="170" t="e">
        <f>VLOOKUP(G38,#REF!,4,FALSE)</f>
        <v>#REF!</v>
      </c>
      <c r="AU38" s="170"/>
      <c r="AV38" s="170"/>
      <c r="AW38" s="170"/>
      <c r="AX38" s="171" t="e">
        <f>VLOOKUP(G38,#REF!,9,FALSE)</f>
        <v>#REF!</v>
      </c>
      <c r="AY38" s="165"/>
      <c r="AZ38" s="165"/>
      <c r="BA38" s="172" t="e">
        <f>VLOOKUP(G38,#REF!,10,FALSE)</f>
        <v>#REF!</v>
      </c>
      <c r="BB38" s="172"/>
      <c r="BC38" s="172"/>
      <c r="BD38" s="172"/>
      <c r="BE38" s="165">
        <v>50</v>
      </c>
      <c r="BF38" s="165"/>
      <c r="BG38" s="165"/>
      <c r="BH38" s="165">
        <v>50</v>
      </c>
      <c r="BI38" s="165"/>
      <c r="BJ38" s="165"/>
      <c r="BK38" s="165"/>
      <c r="BL38" s="165"/>
      <c r="BM38" s="165"/>
      <c r="BN38" s="166" t="e">
        <f>VLOOKUP(G38,#REF!,15,FALSE)</f>
        <v>#REF!</v>
      </c>
      <c r="BO38" s="166"/>
      <c r="BP38" s="166"/>
      <c r="BQ38" s="167" t="s">
        <v>126</v>
      </c>
      <c r="BR38" s="167"/>
      <c r="BS38" s="167"/>
      <c r="BT38" s="167"/>
      <c r="BU38" s="167"/>
      <c r="BV38" s="167"/>
      <c r="BW38" s="167"/>
      <c r="BX38" s="167"/>
      <c r="BY38" s="167"/>
      <c r="BZ38" s="167"/>
      <c r="CA38" s="167"/>
      <c r="CB38" s="167"/>
      <c r="CC38" s="167"/>
      <c r="CD38" s="167"/>
      <c r="CE38" s="167"/>
      <c r="CI38" s="4" t="s">
        <v>127</v>
      </c>
      <c r="CJ38" s="4" t="s">
        <v>23</v>
      </c>
    </row>
    <row r="39" spans="1:88" s="4" customFormat="1" ht="45" customHeight="1" x14ac:dyDescent="0.35">
      <c r="A39" s="37">
        <v>37</v>
      </c>
      <c r="B39" s="38"/>
      <c r="C39" s="38"/>
      <c r="D39" s="105">
        <v>37</v>
      </c>
      <c r="E39" s="165">
        <v>48002</v>
      </c>
      <c r="F39" s="165"/>
      <c r="G39" s="167" t="s">
        <v>128</v>
      </c>
      <c r="H39" s="167"/>
      <c r="I39" s="167"/>
      <c r="J39" s="167"/>
      <c r="K39" s="167"/>
      <c r="L39" s="167"/>
      <c r="M39" s="167"/>
      <c r="N39" s="168" t="e">
        <f>VLOOKUP(G39,#REF!,2,FALSE)</f>
        <v>#REF!</v>
      </c>
      <c r="O39" s="168"/>
      <c r="P39" s="168"/>
      <c r="Q39" s="168"/>
      <c r="R39" s="168" t="e">
        <f>VLOOKUP(G39,#REF!,3,FALSE)</f>
        <v>#REF!</v>
      </c>
      <c r="S39" s="168"/>
      <c r="T39" s="168"/>
      <c r="U39" s="168"/>
      <c r="V39" s="167" t="e">
        <f>VLOOKUP(G39,#REF!,5,FALSE)</f>
        <v>#REF!</v>
      </c>
      <c r="W39" s="167"/>
      <c r="X39" s="167"/>
      <c r="Y39" s="167"/>
      <c r="Z39" s="167"/>
      <c r="AA39" s="167"/>
      <c r="AB39" s="167"/>
      <c r="AC39" s="169" t="e">
        <f>VLOOKUP(G39,#REF!,6,FALSE)</f>
        <v>#REF!</v>
      </c>
      <c r="AD39" s="169"/>
      <c r="AE39" s="169"/>
      <c r="AF39" s="169"/>
      <c r="AG39" s="169"/>
      <c r="AH39" s="169"/>
      <c r="AI39" s="169"/>
      <c r="AJ39" s="165" t="e">
        <f>VLOOKUP(G39,#REF!,7,FALSE)</f>
        <v>#REF!</v>
      </c>
      <c r="AK39" s="165"/>
      <c r="AL39" s="165" t="e">
        <f>VLOOKUP(G39,#REF!,8,FALSE)</f>
        <v>#REF!</v>
      </c>
      <c r="AM39" s="165"/>
      <c r="AN39" s="165"/>
      <c r="AO39" s="165"/>
      <c r="AP39" s="170">
        <v>80885246</v>
      </c>
      <c r="AQ39" s="170"/>
      <c r="AR39" s="170"/>
      <c r="AS39" s="170"/>
      <c r="AT39" s="170" t="e">
        <f>VLOOKUP(G39,#REF!,4,FALSE)</f>
        <v>#REF!</v>
      </c>
      <c r="AU39" s="170"/>
      <c r="AV39" s="170"/>
      <c r="AW39" s="170"/>
      <c r="AX39" s="171" t="e">
        <f>VLOOKUP(G39,#REF!,9,FALSE)</f>
        <v>#REF!</v>
      </c>
      <c r="AY39" s="165"/>
      <c r="AZ39" s="165"/>
      <c r="BA39" s="172" t="e">
        <f>VLOOKUP(G39,#REF!,10,FALSE)</f>
        <v>#REF!</v>
      </c>
      <c r="BB39" s="172"/>
      <c r="BC39" s="172"/>
      <c r="BD39" s="172"/>
      <c r="BE39" s="165">
        <v>14</v>
      </c>
      <c r="BF39" s="165"/>
      <c r="BG39" s="165"/>
      <c r="BH39" s="165">
        <v>70</v>
      </c>
      <c r="BI39" s="165"/>
      <c r="BJ39" s="165"/>
      <c r="BK39" s="165"/>
      <c r="BL39" s="165"/>
      <c r="BM39" s="165"/>
      <c r="BN39" s="166" t="e">
        <f>VLOOKUP(G39,#REF!,15,FALSE)</f>
        <v>#REF!</v>
      </c>
      <c r="BO39" s="166"/>
      <c r="BP39" s="166"/>
      <c r="BQ39" s="167" t="s">
        <v>129</v>
      </c>
      <c r="BR39" s="167"/>
      <c r="BS39" s="167"/>
      <c r="BT39" s="167"/>
      <c r="BU39" s="167"/>
      <c r="BV39" s="167"/>
      <c r="BW39" s="167"/>
      <c r="BX39" s="167"/>
      <c r="BY39" s="167"/>
      <c r="BZ39" s="167"/>
      <c r="CA39" s="167"/>
      <c r="CB39" s="167"/>
      <c r="CC39" s="167"/>
      <c r="CD39" s="167"/>
      <c r="CE39" s="167"/>
      <c r="CI39" s="4" t="s">
        <v>130</v>
      </c>
      <c r="CJ39" s="4" t="s">
        <v>23</v>
      </c>
    </row>
    <row r="40" spans="1:88" s="4" customFormat="1" ht="45" customHeight="1" x14ac:dyDescent="0.35">
      <c r="A40" s="37">
        <v>38</v>
      </c>
      <c r="B40" s="38"/>
      <c r="C40" s="38"/>
      <c r="D40" s="105">
        <v>38</v>
      </c>
      <c r="E40" s="165">
        <v>48016</v>
      </c>
      <c r="F40" s="165"/>
      <c r="G40" s="167" t="s">
        <v>131</v>
      </c>
      <c r="H40" s="167"/>
      <c r="I40" s="167"/>
      <c r="J40" s="167"/>
      <c r="K40" s="167"/>
      <c r="L40" s="167"/>
      <c r="M40" s="167"/>
      <c r="N40" s="168" t="e">
        <f>VLOOKUP(G40,#REF!,2,FALSE)</f>
        <v>#REF!</v>
      </c>
      <c r="O40" s="168"/>
      <c r="P40" s="168"/>
      <c r="Q40" s="168"/>
      <c r="R40" s="168" t="e">
        <f>VLOOKUP(G40,#REF!,3,FALSE)</f>
        <v>#REF!</v>
      </c>
      <c r="S40" s="168"/>
      <c r="T40" s="168"/>
      <c r="U40" s="168"/>
      <c r="V40" s="167" t="e">
        <f>VLOOKUP(G40,#REF!,5,FALSE)</f>
        <v>#REF!</v>
      </c>
      <c r="W40" s="167"/>
      <c r="X40" s="167"/>
      <c r="Y40" s="167"/>
      <c r="Z40" s="167"/>
      <c r="AA40" s="167"/>
      <c r="AB40" s="167"/>
      <c r="AC40" s="169" t="e">
        <f>VLOOKUP(G40,#REF!,6,FALSE)</f>
        <v>#REF!</v>
      </c>
      <c r="AD40" s="169"/>
      <c r="AE40" s="169"/>
      <c r="AF40" s="169"/>
      <c r="AG40" s="169"/>
      <c r="AH40" s="169"/>
      <c r="AI40" s="169"/>
      <c r="AJ40" s="165" t="e">
        <f>VLOOKUP(G40,#REF!,7,FALSE)</f>
        <v>#REF!</v>
      </c>
      <c r="AK40" s="165"/>
      <c r="AL40" s="165" t="e">
        <f>VLOOKUP(G40,#REF!,8,FALSE)</f>
        <v>#REF!</v>
      </c>
      <c r="AM40" s="165"/>
      <c r="AN40" s="165"/>
      <c r="AO40" s="165"/>
      <c r="AP40" s="170">
        <v>130251510</v>
      </c>
      <c r="AQ40" s="170"/>
      <c r="AR40" s="170"/>
      <c r="AS40" s="170"/>
      <c r="AT40" s="170" t="e">
        <f>VLOOKUP(G40,#REF!,4,FALSE)</f>
        <v>#REF!</v>
      </c>
      <c r="AU40" s="170"/>
      <c r="AV40" s="170"/>
      <c r="AW40" s="170"/>
      <c r="AX40" s="171" t="e">
        <f>VLOOKUP(G40,#REF!,9,FALSE)</f>
        <v>#REF!</v>
      </c>
      <c r="AY40" s="165"/>
      <c r="AZ40" s="165"/>
      <c r="BA40" s="172" t="e">
        <f>VLOOKUP(G40,#REF!,10,FALSE)</f>
        <v>#REF!</v>
      </c>
      <c r="BB40" s="172"/>
      <c r="BC40" s="172"/>
      <c r="BD40" s="172"/>
      <c r="BE40" s="165">
        <v>40</v>
      </c>
      <c r="BF40" s="165"/>
      <c r="BG40" s="165"/>
      <c r="BH40" s="165">
        <v>160</v>
      </c>
      <c r="BI40" s="165"/>
      <c r="BJ40" s="165"/>
      <c r="BK40" s="165"/>
      <c r="BL40" s="165"/>
      <c r="BM40" s="165"/>
      <c r="BN40" s="166" t="e">
        <f>VLOOKUP(G40,#REF!,15,FALSE)</f>
        <v>#REF!</v>
      </c>
      <c r="BO40" s="166"/>
      <c r="BP40" s="166"/>
      <c r="BQ40" s="167" t="s">
        <v>132</v>
      </c>
      <c r="BR40" s="167"/>
      <c r="BS40" s="167"/>
      <c r="BT40" s="167"/>
      <c r="BU40" s="167"/>
      <c r="BV40" s="167"/>
      <c r="BW40" s="167"/>
      <c r="BX40" s="167"/>
      <c r="BY40" s="167"/>
      <c r="BZ40" s="167"/>
      <c r="CA40" s="167"/>
      <c r="CB40" s="167"/>
      <c r="CC40" s="167"/>
      <c r="CD40" s="167"/>
      <c r="CE40" s="167"/>
      <c r="CI40" s="4" t="s">
        <v>133</v>
      </c>
      <c r="CJ40" s="4" t="s">
        <v>23</v>
      </c>
    </row>
    <row r="41" spans="1:88" s="4" customFormat="1" ht="45" customHeight="1" x14ac:dyDescent="0.35">
      <c r="A41" s="37">
        <v>39</v>
      </c>
      <c r="B41" s="38"/>
      <c r="C41" s="38"/>
      <c r="D41" s="105">
        <v>39</v>
      </c>
      <c r="E41" s="165">
        <v>48018</v>
      </c>
      <c r="F41" s="165"/>
      <c r="G41" s="167" t="s">
        <v>134</v>
      </c>
      <c r="H41" s="167"/>
      <c r="I41" s="167"/>
      <c r="J41" s="167"/>
      <c r="K41" s="167"/>
      <c r="L41" s="167"/>
      <c r="M41" s="167"/>
      <c r="N41" s="168" t="e">
        <f>VLOOKUP(G41,#REF!,2,FALSE)</f>
        <v>#REF!</v>
      </c>
      <c r="O41" s="168"/>
      <c r="P41" s="168"/>
      <c r="Q41" s="168"/>
      <c r="R41" s="168" t="e">
        <f>VLOOKUP(G41,#REF!,3,FALSE)</f>
        <v>#REF!</v>
      </c>
      <c r="S41" s="168"/>
      <c r="T41" s="168"/>
      <c r="U41" s="168"/>
      <c r="V41" s="167" t="e">
        <f>VLOOKUP(G41,#REF!,5,FALSE)</f>
        <v>#REF!</v>
      </c>
      <c r="W41" s="167"/>
      <c r="X41" s="167"/>
      <c r="Y41" s="167"/>
      <c r="Z41" s="167"/>
      <c r="AA41" s="167"/>
      <c r="AB41" s="167"/>
      <c r="AC41" s="169" t="s">
        <v>135</v>
      </c>
      <c r="AD41" s="169"/>
      <c r="AE41" s="169"/>
      <c r="AF41" s="169"/>
      <c r="AG41" s="169"/>
      <c r="AH41" s="169"/>
      <c r="AI41" s="169"/>
      <c r="AJ41" s="165" t="e">
        <f>VLOOKUP(G41,#REF!,7,FALSE)</f>
        <v>#REF!</v>
      </c>
      <c r="AK41" s="165"/>
      <c r="AL41" s="165" t="e">
        <f>VLOOKUP(G41,#REF!,8,FALSE)</f>
        <v>#REF!</v>
      </c>
      <c r="AM41" s="165"/>
      <c r="AN41" s="165"/>
      <c r="AO41" s="165"/>
      <c r="AP41" s="170">
        <v>43946404</v>
      </c>
      <c r="AQ41" s="170"/>
      <c r="AR41" s="170"/>
      <c r="AS41" s="170"/>
      <c r="AT41" s="170" t="e">
        <f>VLOOKUP(G41,#REF!,4,FALSE)</f>
        <v>#REF!</v>
      </c>
      <c r="AU41" s="170"/>
      <c r="AV41" s="170"/>
      <c r="AW41" s="170"/>
      <c r="AX41" s="171" t="e">
        <f>VLOOKUP(G41,#REF!,9,FALSE)</f>
        <v>#REF!</v>
      </c>
      <c r="AY41" s="165"/>
      <c r="AZ41" s="165"/>
      <c r="BA41" s="172" t="e">
        <f>VLOOKUP(G41,#REF!,10,FALSE)</f>
        <v>#REF!</v>
      </c>
      <c r="BB41" s="172"/>
      <c r="BC41" s="172"/>
      <c r="BD41" s="172"/>
      <c r="BE41" s="165">
        <v>26</v>
      </c>
      <c r="BF41" s="165"/>
      <c r="BG41" s="165"/>
      <c r="BH41" s="165">
        <v>60</v>
      </c>
      <c r="BI41" s="165"/>
      <c r="BJ41" s="165"/>
      <c r="BK41" s="165"/>
      <c r="BL41" s="165"/>
      <c r="BM41" s="165"/>
      <c r="BN41" s="166" t="e">
        <f>VLOOKUP(G41,#REF!,15,FALSE)</f>
        <v>#REF!</v>
      </c>
      <c r="BO41" s="166"/>
      <c r="BP41" s="166"/>
      <c r="BQ41" s="167" t="s">
        <v>103</v>
      </c>
      <c r="BR41" s="167"/>
      <c r="BS41" s="167"/>
      <c r="BT41" s="167"/>
      <c r="BU41" s="167"/>
      <c r="BV41" s="167"/>
      <c r="BW41" s="167"/>
      <c r="BX41" s="167"/>
      <c r="BY41" s="167"/>
      <c r="BZ41" s="167"/>
      <c r="CA41" s="167"/>
      <c r="CB41" s="167"/>
      <c r="CC41" s="167"/>
      <c r="CD41" s="167"/>
      <c r="CE41" s="167"/>
      <c r="CI41" s="4" t="s">
        <v>136</v>
      </c>
      <c r="CJ41" s="4" t="s">
        <v>23</v>
      </c>
    </row>
    <row r="42" spans="1:88" s="4" customFormat="1" ht="45" customHeight="1" x14ac:dyDescent="0.35">
      <c r="A42" s="37">
        <v>40</v>
      </c>
      <c r="B42" s="38"/>
      <c r="C42" s="38"/>
      <c r="D42" s="105">
        <v>40</v>
      </c>
      <c r="E42" s="165">
        <v>48038</v>
      </c>
      <c r="F42" s="165"/>
      <c r="G42" s="167" t="s">
        <v>137</v>
      </c>
      <c r="H42" s="167"/>
      <c r="I42" s="167"/>
      <c r="J42" s="167"/>
      <c r="K42" s="167"/>
      <c r="L42" s="167"/>
      <c r="M42" s="167"/>
      <c r="N42" s="168" t="e">
        <f>VLOOKUP(G42,#REF!,2,FALSE)</f>
        <v>#REF!</v>
      </c>
      <c r="O42" s="168"/>
      <c r="P42" s="168"/>
      <c r="Q42" s="168"/>
      <c r="R42" s="168" t="e">
        <f>VLOOKUP(G42,#REF!,3,FALSE)</f>
        <v>#REF!</v>
      </c>
      <c r="S42" s="168"/>
      <c r="T42" s="168"/>
      <c r="U42" s="168"/>
      <c r="V42" s="167" t="e">
        <f>VLOOKUP(G42,#REF!,5,FALSE)</f>
        <v>#REF!</v>
      </c>
      <c r="W42" s="167"/>
      <c r="X42" s="167"/>
      <c r="Y42" s="167"/>
      <c r="Z42" s="167"/>
      <c r="AA42" s="167"/>
      <c r="AB42" s="167"/>
      <c r="AC42" s="169" t="e">
        <f>VLOOKUP(G42,#REF!,6,FALSE)</f>
        <v>#REF!</v>
      </c>
      <c r="AD42" s="169"/>
      <c r="AE42" s="169"/>
      <c r="AF42" s="169"/>
      <c r="AG42" s="169"/>
      <c r="AH42" s="169"/>
      <c r="AI42" s="169"/>
      <c r="AJ42" s="165" t="e">
        <f>VLOOKUP(G42,#REF!,7,FALSE)</f>
        <v>#REF!</v>
      </c>
      <c r="AK42" s="165"/>
      <c r="AL42" s="165" t="e">
        <f>VLOOKUP(G42,#REF!,8,FALSE)</f>
        <v>#REF!</v>
      </c>
      <c r="AM42" s="165"/>
      <c r="AN42" s="165"/>
      <c r="AO42" s="165"/>
      <c r="AP42" s="170">
        <v>58472069</v>
      </c>
      <c r="AQ42" s="170"/>
      <c r="AR42" s="170"/>
      <c r="AS42" s="170"/>
      <c r="AT42" s="170" t="e">
        <f>VLOOKUP(G42,#REF!,4,FALSE)</f>
        <v>#REF!</v>
      </c>
      <c r="AU42" s="170"/>
      <c r="AV42" s="170"/>
      <c r="AW42" s="170"/>
      <c r="AX42" s="171" t="e">
        <f>VLOOKUP(G42,#REF!,9,FALSE)</f>
        <v>#REF!</v>
      </c>
      <c r="AY42" s="165"/>
      <c r="AZ42" s="165"/>
      <c r="BA42" s="172" t="e">
        <f>VLOOKUP(G42,#REF!,10,FALSE)</f>
        <v>#REF!</v>
      </c>
      <c r="BB42" s="172"/>
      <c r="BC42" s="172"/>
      <c r="BD42" s="172"/>
      <c r="BE42" s="165">
        <v>43</v>
      </c>
      <c r="BF42" s="165"/>
      <c r="BG42" s="165"/>
      <c r="BH42" s="165">
        <v>124</v>
      </c>
      <c r="BI42" s="165"/>
      <c r="BJ42" s="165"/>
      <c r="BK42" s="165"/>
      <c r="BL42" s="165"/>
      <c r="BM42" s="165"/>
      <c r="BN42" s="166" t="e">
        <f>VLOOKUP(G42,#REF!,15,FALSE)</f>
        <v>#REF!</v>
      </c>
      <c r="BO42" s="166"/>
      <c r="BP42" s="166"/>
      <c r="BQ42" s="167" t="s">
        <v>138</v>
      </c>
      <c r="BR42" s="167"/>
      <c r="BS42" s="167"/>
      <c r="BT42" s="167"/>
      <c r="BU42" s="167"/>
      <c r="BV42" s="167"/>
      <c r="BW42" s="167"/>
      <c r="BX42" s="167"/>
      <c r="BY42" s="167"/>
      <c r="BZ42" s="167"/>
      <c r="CA42" s="167"/>
      <c r="CB42" s="167"/>
      <c r="CC42" s="167"/>
      <c r="CD42" s="167"/>
      <c r="CE42" s="167"/>
      <c r="CI42" s="4" t="s">
        <v>139</v>
      </c>
      <c r="CJ42" s="4" t="s">
        <v>23</v>
      </c>
    </row>
    <row r="43" spans="1:88" s="4" customFormat="1" ht="45" customHeight="1" x14ac:dyDescent="0.35">
      <c r="A43" s="37">
        <v>41</v>
      </c>
      <c r="B43" s="38"/>
      <c r="C43" s="38"/>
      <c r="D43" s="105">
        <v>41</v>
      </c>
      <c r="E43" s="165">
        <v>47999</v>
      </c>
      <c r="F43" s="165"/>
      <c r="G43" s="167" t="s">
        <v>140</v>
      </c>
      <c r="H43" s="167"/>
      <c r="I43" s="167"/>
      <c r="J43" s="167"/>
      <c r="K43" s="167"/>
      <c r="L43" s="167"/>
      <c r="M43" s="167"/>
      <c r="N43" s="168" t="e">
        <f>VLOOKUP(G43,#REF!,2,FALSE)</f>
        <v>#REF!</v>
      </c>
      <c r="O43" s="168"/>
      <c r="P43" s="168"/>
      <c r="Q43" s="168"/>
      <c r="R43" s="168" t="e">
        <f>VLOOKUP(G43,#REF!,3,FALSE)</f>
        <v>#REF!</v>
      </c>
      <c r="S43" s="168"/>
      <c r="T43" s="168"/>
      <c r="U43" s="168"/>
      <c r="V43" s="167" t="e">
        <f>VLOOKUP(G43,#REF!,5,FALSE)</f>
        <v>#REF!</v>
      </c>
      <c r="W43" s="167"/>
      <c r="X43" s="167"/>
      <c r="Y43" s="167"/>
      <c r="Z43" s="167"/>
      <c r="AA43" s="167"/>
      <c r="AB43" s="167"/>
      <c r="AC43" s="169" t="s">
        <v>141</v>
      </c>
      <c r="AD43" s="169"/>
      <c r="AE43" s="169"/>
      <c r="AF43" s="169"/>
      <c r="AG43" s="169"/>
      <c r="AH43" s="169"/>
      <c r="AI43" s="169"/>
      <c r="AJ43" s="165" t="e">
        <f>VLOOKUP(G43,#REF!,7,FALSE)</f>
        <v>#REF!</v>
      </c>
      <c r="AK43" s="165"/>
      <c r="AL43" s="165" t="e">
        <f>VLOOKUP(G43,#REF!,8,FALSE)</f>
        <v>#REF!</v>
      </c>
      <c r="AM43" s="165"/>
      <c r="AN43" s="165"/>
      <c r="AO43" s="165"/>
      <c r="AP43" s="170">
        <v>54725506</v>
      </c>
      <c r="AQ43" s="170"/>
      <c r="AR43" s="170"/>
      <c r="AS43" s="170"/>
      <c r="AT43" s="170" t="e">
        <f>VLOOKUP(G43,#REF!,4,FALSE)</f>
        <v>#REF!</v>
      </c>
      <c r="AU43" s="170"/>
      <c r="AV43" s="170"/>
      <c r="AW43" s="170"/>
      <c r="AX43" s="171" t="e">
        <f>VLOOKUP(G43,#REF!,9,FALSE)</f>
        <v>#REF!</v>
      </c>
      <c r="AY43" s="165"/>
      <c r="AZ43" s="165"/>
      <c r="BA43" s="172" t="e">
        <f>VLOOKUP(G43,#REF!,10,FALSE)</f>
        <v>#REF!</v>
      </c>
      <c r="BB43" s="172"/>
      <c r="BC43" s="172"/>
      <c r="BD43" s="172"/>
      <c r="BE43" s="165">
        <v>30</v>
      </c>
      <c r="BF43" s="165"/>
      <c r="BG43" s="165"/>
      <c r="BH43" s="165">
        <v>64</v>
      </c>
      <c r="BI43" s="165"/>
      <c r="BJ43" s="165"/>
      <c r="BK43" s="165"/>
      <c r="BL43" s="165"/>
      <c r="BM43" s="165"/>
      <c r="BN43" s="166" t="e">
        <f>VLOOKUP(G43,#REF!,15,FALSE)</f>
        <v>#REF!</v>
      </c>
      <c r="BO43" s="166"/>
      <c r="BP43" s="166"/>
      <c r="BQ43" s="167" t="s">
        <v>142</v>
      </c>
      <c r="BR43" s="167"/>
      <c r="BS43" s="167"/>
      <c r="BT43" s="167"/>
      <c r="BU43" s="167"/>
      <c r="BV43" s="167"/>
      <c r="BW43" s="167"/>
      <c r="BX43" s="167"/>
      <c r="BY43" s="167"/>
      <c r="BZ43" s="167"/>
      <c r="CA43" s="167"/>
      <c r="CB43" s="167"/>
      <c r="CC43" s="167"/>
      <c r="CD43" s="167"/>
      <c r="CE43" s="167"/>
      <c r="CI43" s="4" t="s">
        <v>143</v>
      </c>
      <c r="CJ43" s="4" t="s">
        <v>23</v>
      </c>
    </row>
    <row r="44" spans="1:88" s="4" customFormat="1" ht="45" customHeight="1" x14ac:dyDescent="0.35">
      <c r="A44" s="37">
        <v>42</v>
      </c>
      <c r="B44" s="38"/>
      <c r="C44" s="38"/>
      <c r="D44" s="105">
        <v>42</v>
      </c>
      <c r="E44" s="165">
        <v>48074</v>
      </c>
      <c r="F44" s="165"/>
      <c r="G44" s="167" t="s">
        <v>144</v>
      </c>
      <c r="H44" s="167"/>
      <c r="I44" s="167"/>
      <c r="J44" s="167"/>
      <c r="K44" s="167"/>
      <c r="L44" s="167"/>
      <c r="M44" s="167"/>
      <c r="N44" s="168" t="e">
        <f>VLOOKUP(G44,#REF!,2,FALSE)</f>
        <v>#REF!</v>
      </c>
      <c r="O44" s="168"/>
      <c r="P44" s="168"/>
      <c r="Q44" s="168"/>
      <c r="R44" s="168" t="e">
        <f>VLOOKUP(G44,#REF!,3,FALSE)</f>
        <v>#REF!</v>
      </c>
      <c r="S44" s="168"/>
      <c r="T44" s="168"/>
      <c r="U44" s="168"/>
      <c r="V44" s="167" t="e">
        <f>VLOOKUP(G44,#REF!,5,FALSE)</f>
        <v>#REF!</v>
      </c>
      <c r="W44" s="167"/>
      <c r="X44" s="167"/>
      <c r="Y44" s="167"/>
      <c r="Z44" s="167"/>
      <c r="AA44" s="167"/>
      <c r="AB44" s="167"/>
      <c r="AC44" s="169" t="e">
        <f>VLOOKUP(G44,#REF!,6,FALSE)</f>
        <v>#REF!</v>
      </c>
      <c r="AD44" s="169"/>
      <c r="AE44" s="169"/>
      <c r="AF44" s="169"/>
      <c r="AG44" s="169"/>
      <c r="AH44" s="169"/>
      <c r="AI44" s="169"/>
      <c r="AJ44" s="165" t="e">
        <f>VLOOKUP(G44,#REF!,7,FALSE)</f>
        <v>#REF!</v>
      </c>
      <c r="AK44" s="165"/>
      <c r="AL44" s="165" t="e">
        <f>VLOOKUP(G44,#REF!,8,FALSE)</f>
        <v>#REF!</v>
      </c>
      <c r="AM44" s="165"/>
      <c r="AN44" s="165"/>
      <c r="AO44" s="165"/>
      <c r="AP44" s="170">
        <v>113852479</v>
      </c>
      <c r="AQ44" s="170"/>
      <c r="AR44" s="170"/>
      <c r="AS44" s="170"/>
      <c r="AT44" s="170" t="e">
        <f>VLOOKUP(G44,#REF!,4,FALSE)</f>
        <v>#REF!</v>
      </c>
      <c r="AU44" s="170"/>
      <c r="AV44" s="170"/>
      <c r="AW44" s="170"/>
      <c r="AX44" s="171" t="e">
        <f>VLOOKUP(G44,#REF!,9,FALSE)</f>
        <v>#REF!</v>
      </c>
      <c r="AY44" s="165"/>
      <c r="AZ44" s="165"/>
      <c r="BA44" s="172" t="e">
        <f>VLOOKUP(G44,#REF!,10,FALSE)</f>
        <v>#REF!</v>
      </c>
      <c r="BB44" s="172"/>
      <c r="BC44" s="172"/>
      <c r="BD44" s="172"/>
      <c r="BE44" s="165">
        <v>25</v>
      </c>
      <c r="BF44" s="165"/>
      <c r="BG44" s="165"/>
      <c r="BH44" s="165">
        <v>99</v>
      </c>
      <c r="BI44" s="165"/>
      <c r="BJ44" s="165"/>
      <c r="BK44" s="165"/>
      <c r="BL44" s="165"/>
      <c r="BM44" s="165"/>
      <c r="BN44" s="166" t="e">
        <f>VLOOKUP(G44,#REF!,15,FALSE)</f>
        <v>#REF!</v>
      </c>
      <c r="BO44" s="166"/>
      <c r="BP44" s="166"/>
      <c r="BQ44" s="167" t="s">
        <v>145</v>
      </c>
      <c r="BR44" s="167"/>
      <c r="BS44" s="167"/>
      <c r="BT44" s="167"/>
      <c r="BU44" s="167"/>
      <c r="BV44" s="167"/>
      <c r="BW44" s="167"/>
      <c r="BX44" s="167"/>
      <c r="BY44" s="167"/>
      <c r="BZ44" s="167"/>
      <c r="CA44" s="167"/>
      <c r="CB44" s="167"/>
      <c r="CC44" s="167"/>
      <c r="CD44" s="167"/>
      <c r="CE44" s="167"/>
      <c r="CI44" s="4" t="s">
        <v>146</v>
      </c>
      <c r="CJ44" s="4" t="s">
        <v>23</v>
      </c>
    </row>
    <row r="45" spans="1:88" s="4" customFormat="1" ht="45" customHeight="1" x14ac:dyDescent="0.35">
      <c r="A45" s="37">
        <v>43</v>
      </c>
      <c r="B45" s="38"/>
      <c r="C45" s="38"/>
      <c r="D45" s="105">
        <v>43</v>
      </c>
      <c r="E45" s="165">
        <v>47962</v>
      </c>
      <c r="F45" s="165"/>
      <c r="G45" s="167" t="s">
        <v>147</v>
      </c>
      <c r="H45" s="167"/>
      <c r="I45" s="167"/>
      <c r="J45" s="167"/>
      <c r="K45" s="167"/>
      <c r="L45" s="167"/>
      <c r="M45" s="167"/>
      <c r="N45" s="168" t="e">
        <f>VLOOKUP(G45,#REF!,2,FALSE)</f>
        <v>#REF!</v>
      </c>
      <c r="O45" s="168"/>
      <c r="P45" s="168"/>
      <c r="Q45" s="168"/>
      <c r="R45" s="168" t="e">
        <f>VLOOKUP(G45,#REF!,3,FALSE)</f>
        <v>#REF!</v>
      </c>
      <c r="S45" s="168"/>
      <c r="T45" s="168"/>
      <c r="U45" s="168"/>
      <c r="V45" s="167" t="e">
        <f>VLOOKUP(G45,#REF!,5,FALSE)</f>
        <v>#REF!</v>
      </c>
      <c r="W45" s="167"/>
      <c r="X45" s="167"/>
      <c r="Y45" s="167"/>
      <c r="Z45" s="167"/>
      <c r="AA45" s="167"/>
      <c r="AB45" s="167"/>
      <c r="AC45" s="169" t="e">
        <f>VLOOKUP(G45,#REF!,6,FALSE)</f>
        <v>#REF!</v>
      </c>
      <c r="AD45" s="169"/>
      <c r="AE45" s="169"/>
      <c r="AF45" s="169"/>
      <c r="AG45" s="169"/>
      <c r="AH45" s="169"/>
      <c r="AI45" s="169"/>
      <c r="AJ45" s="165" t="e">
        <f>VLOOKUP(G45,#REF!,7,FALSE)</f>
        <v>#REF!</v>
      </c>
      <c r="AK45" s="165"/>
      <c r="AL45" s="165" t="e">
        <f>VLOOKUP(G45,#REF!,8,FALSE)</f>
        <v>#REF!</v>
      </c>
      <c r="AM45" s="165"/>
      <c r="AN45" s="165"/>
      <c r="AO45" s="165"/>
      <c r="AP45" s="170">
        <v>29087471</v>
      </c>
      <c r="AQ45" s="170"/>
      <c r="AR45" s="170"/>
      <c r="AS45" s="170"/>
      <c r="AT45" s="170" t="e">
        <f>VLOOKUP(G45,#REF!,4,FALSE)</f>
        <v>#REF!</v>
      </c>
      <c r="AU45" s="170"/>
      <c r="AV45" s="170"/>
      <c r="AW45" s="170"/>
      <c r="AX45" s="171" t="e">
        <f>VLOOKUP(G45,#REF!,9,FALSE)</f>
        <v>#REF!</v>
      </c>
      <c r="AY45" s="165"/>
      <c r="AZ45" s="165"/>
      <c r="BA45" s="172" t="e">
        <f>VLOOKUP(G45,#REF!,10,FALSE)</f>
        <v>#REF!</v>
      </c>
      <c r="BB45" s="172"/>
      <c r="BC45" s="172"/>
      <c r="BD45" s="172"/>
      <c r="BE45" s="165">
        <v>5</v>
      </c>
      <c r="BF45" s="165"/>
      <c r="BG45" s="165"/>
      <c r="BH45" s="165">
        <v>43</v>
      </c>
      <c r="BI45" s="165"/>
      <c r="BJ45" s="165"/>
      <c r="BK45" s="165"/>
      <c r="BL45" s="165"/>
      <c r="BM45" s="165"/>
      <c r="BN45" s="166" t="e">
        <f>VLOOKUP(G45,#REF!,15,FALSE)</f>
        <v>#REF!</v>
      </c>
      <c r="BO45" s="166"/>
      <c r="BP45" s="166"/>
      <c r="BQ45" s="167" t="s">
        <v>31</v>
      </c>
      <c r="BR45" s="167"/>
      <c r="BS45" s="167"/>
      <c r="BT45" s="167"/>
      <c r="BU45" s="167"/>
      <c r="BV45" s="167"/>
      <c r="BW45" s="167"/>
      <c r="BX45" s="167"/>
      <c r="BY45" s="167"/>
      <c r="BZ45" s="167"/>
      <c r="CA45" s="167"/>
      <c r="CB45" s="167"/>
      <c r="CC45" s="167"/>
      <c r="CD45" s="167"/>
      <c r="CE45" s="167"/>
      <c r="CI45" s="4" t="s">
        <v>148</v>
      </c>
      <c r="CJ45" s="4" t="s">
        <v>23</v>
      </c>
    </row>
    <row r="46" spans="1:88" s="4" customFormat="1" ht="45" customHeight="1" x14ac:dyDescent="0.35">
      <c r="A46" s="37">
        <v>44</v>
      </c>
      <c r="B46" s="38"/>
      <c r="C46" s="38"/>
      <c r="D46" s="105">
        <v>44</v>
      </c>
      <c r="E46" s="165">
        <v>47990</v>
      </c>
      <c r="F46" s="165"/>
      <c r="G46" s="167" t="s">
        <v>149</v>
      </c>
      <c r="H46" s="167"/>
      <c r="I46" s="167"/>
      <c r="J46" s="167"/>
      <c r="K46" s="167"/>
      <c r="L46" s="167"/>
      <c r="M46" s="167"/>
      <c r="N46" s="168" t="e">
        <f>VLOOKUP(G46,#REF!,2,FALSE)</f>
        <v>#REF!</v>
      </c>
      <c r="O46" s="168"/>
      <c r="P46" s="168"/>
      <c r="Q46" s="168"/>
      <c r="R46" s="168" t="e">
        <f>VLOOKUP(G46,#REF!,3,FALSE)</f>
        <v>#REF!</v>
      </c>
      <c r="S46" s="168"/>
      <c r="T46" s="168"/>
      <c r="U46" s="168"/>
      <c r="V46" s="167" t="e">
        <f>VLOOKUP(G46,#REF!,5,FALSE)</f>
        <v>#REF!</v>
      </c>
      <c r="W46" s="167"/>
      <c r="X46" s="167"/>
      <c r="Y46" s="167"/>
      <c r="Z46" s="167"/>
      <c r="AA46" s="167"/>
      <c r="AB46" s="167"/>
      <c r="AC46" s="169" t="e">
        <f>VLOOKUP(G46,#REF!,6,FALSE)</f>
        <v>#REF!</v>
      </c>
      <c r="AD46" s="169"/>
      <c r="AE46" s="169"/>
      <c r="AF46" s="169"/>
      <c r="AG46" s="169"/>
      <c r="AH46" s="169"/>
      <c r="AI46" s="169"/>
      <c r="AJ46" s="165" t="e">
        <f>VLOOKUP(G46,#REF!,7,FALSE)</f>
        <v>#REF!</v>
      </c>
      <c r="AK46" s="165"/>
      <c r="AL46" s="165" t="e">
        <f>VLOOKUP(G46,#REF!,8,FALSE)</f>
        <v>#REF!</v>
      </c>
      <c r="AM46" s="165"/>
      <c r="AN46" s="165"/>
      <c r="AO46" s="165"/>
      <c r="AP46" s="170">
        <v>62511279</v>
      </c>
      <c r="AQ46" s="170"/>
      <c r="AR46" s="170"/>
      <c r="AS46" s="170"/>
      <c r="AT46" s="170" t="e">
        <f>VLOOKUP(G46,#REF!,4,FALSE)</f>
        <v>#REF!</v>
      </c>
      <c r="AU46" s="170"/>
      <c r="AV46" s="170"/>
      <c r="AW46" s="170"/>
      <c r="AX46" s="171" t="e">
        <f>VLOOKUP(G46,#REF!,9,FALSE)</f>
        <v>#REF!</v>
      </c>
      <c r="AY46" s="165"/>
      <c r="AZ46" s="165"/>
      <c r="BA46" s="172" t="e">
        <f>VLOOKUP(G46,#REF!,10,FALSE)</f>
        <v>#REF!</v>
      </c>
      <c r="BB46" s="172"/>
      <c r="BC46" s="172"/>
      <c r="BD46" s="172"/>
      <c r="BE46" s="165">
        <v>30</v>
      </c>
      <c r="BF46" s="165"/>
      <c r="BG46" s="165"/>
      <c r="BH46" s="165">
        <v>121</v>
      </c>
      <c r="BI46" s="165"/>
      <c r="BJ46" s="165"/>
      <c r="BK46" s="165"/>
      <c r="BL46" s="165"/>
      <c r="BM46" s="165"/>
      <c r="BN46" s="166" t="e">
        <f>VLOOKUP(G46,#REF!,15,FALSE)</f>
        <v>#REF!</v>
      </c>
      <c r="BO46" s="166"/>
      <c r="BP46" s="166"/>
      <c r="BQ46" s="167" t="s">
        <v>150</v>
      </c>
      <c r="BR46" s="167"/>
      <c r="BS46" s="167"/>
      <c r="BT46" s="167"/>
      <c r="BU46" s="167"/>
      <c r="BV46" s="167"/>
      <c r="BW46" s="167"/>
      <c r="BX46" s="167"/>
      <c r="BY46" s="167"/>
      <c r="BZ46" s="167"/>
      <c r="CA46" s="167"/>
      <c r="CB46" s="167"/>
      <c r="CC46" s="167"/>
      <c r="CD46" s="167"/>
      <c r="CE46" s="167"/>
      <c r="CI46" s="4" t="s">
        <v>151</v>
      </c>
      <c r="CJ46" s="4" t="s">
        <v>28</v>
      </c>
    </row>
    <row r="47" spans="1:88" s="4" customFormat="1" ht="45" customHeight="1" x14ac:dyDescent="0.35">
      <c r="A47" s="37">
        <v>45</v>
      </c>
      <c r="B47" s="38"/>
      <c r="C47" s="38"/>
      <c r="D47" s="105">
        <v>45</v>
      </c>
      <c r="E47" s="165">
        <v>47988</v>
      </c>
      <c r="F47" s="165"/>
      <c r="G47" s="167" t="s">
        <v>152</v>
      </c>
      <c r="H47" s="167"/>
      <c r="I47" s="167"/>
      <c r="J47" s="167"/>
      <c r="K47" s="167"/>
      <c r="L47" s="167"/>
      <c r="M47" s="167"/>
      <c r="N47" s="168" t="e">
        <f>VLOOKUP(G47,#REF!,2,FALSE)</f>
        <v>#REF!</v>
      </c>
      <c r="O47" s="168"/>
      <c r="P47" s="168"/>
      <c r="Q47" s="168"/>
      <c r="R47" s="168" t="e">
        <f>VLOOKUP(G47,#REF!,3,FALSE)</f>
        <v>#REF!</v>
      </c>
      <c r="S47" s="168"/>
      <c r="T47" s="168"/>
      <c r="U47" s="168"/>
      <c r="V47" s="167" t="e">
        <f>VLOOKUP(G47,#REF!,5,FALSE)</f>
        <v>#REF!</v>
      </c>
      <c r="W47" s="167"/>
      <c r="X47" s="167"/>
      <c r="Y47" s="167"/>
      <c r="Z47" s="167"/>
      <c r="AA47" s="167"/>
      <c r="AB47" s="167"/>
      <c r="AC47" s="169" t="e">
        <f>VLOOKUP(G47,#REF!,6,FALSE)</f>
        <v>#REF!</v>
      </c>
      <c r="AD47" s="169"/>
      <c r="AE47" s="169"/>
      <c r="AF47" s="169"/>
      <c r="AG47" s="169"/>
      <c r="AH47" s="169"/>
      <c r="AI47" s="169"/>
      <c r="AJ47" s="165" t="e">
        <f>VLOOKUP(G47,#REF!,7,FALSE)</f>
        <v>#REF!</v>
      </c>
      <c r="AK47" s="165"/>
      <c r="AL47" s="165" t="e">
        <f>VLOOKUP(G47,#REF!,8,FALSE)</f>
        <v>#REF!</v>
      </c>
      <c r="AM47" s="165"/>
      <c r="AN47" s="165"/>
      <c r="AO47" s="165"/>
      <c r="AP47" s="170">
        <v>76583117</v>
      </c>
      <c r="AQ47" s="170"/>
      <c r="AR47" s="170"/>
      <c r="AS47" s="170"/>
      <c r="AT47" s="170" t="e">
        <f>VLOOKUP(G47,#REF!,4,FALSE)</f>
        <v>#REF!</v>
      </c>
      <c r="AU47" s="170"/>
      <c r="AV47" s="170"/>
      <c r="AW47" s="170"/>
      <c r="AX47" s="171" t="e">
        <f>VLOOKUP(G47,#REF!,9,FALSE)</f>
        <v>#REF!</v>
      </c>
      <c r="AY47" s="165"/>
      <c r="AZ47" s="165"/>
      <c r="BA47" s="172" t="e">
        <f>VLOOKUP(G47,#REF!,10,FALSE)</f>
        <v>#REF!</v>
      </c>
      <c r="BB47" s="172"/>
      <c r="BC47" s="172"/>
      <c r="BD47" s="172"/>
      <c r="BE47" s="165">
        <v>30</v>
      </c>
      <c r="BF47" s="165"/>
      <c r="BG47" s="165"/>
      <c r="BH47" s="165">
        <v>72</v>
      </c>
      <c r="BI47" s="165"/>
      <c r="BJ47" s="165"/>
      <c r="BK47" s="165"/>
      <c r="BL47" s="165"/>
      <c r="BM47" s="165"/>
      <c r="BN47" s="166" t="e">
        <f>VLOOKUP(G47,#REF!,15,FALSE)</f>
        <v>#REF!</v>
      </c>
      <c r="BO47" s="166"/>
      <c r="BP47" s="166"/>
      <c r="BQ47" s="167" t="s">
        <v>153</v>
      </c>
      <c r="BR47" s="167"/>
      <c r="BS47" s="167"/>
      <c r="BT47" s="167"/>
      <c r="BU47" s="167"/>
      <c r="BV47" s="167"/>
      <c r="BW47" s="167"/>
      <c r="BX47" s="167"/>
      <c r="BY47" s="167"/>
      <c r="BZ47" s="167"/>
      <c r="CA47" s="167"/>
      <c r="CB47" s="167"/>
      <c r="CC47" s="167"/>
      <c r="CD47" s="167"/>
      <c r="CE47" s="167"/>
      <c r="CI47" s="4" t="s">
        <v>154</v>
      </c>
      <c r="CJ47" s="4" t="s">
        <v>28</v>
      </c>
    </row>
    <row r="48" spans="1:88" s="4" customFormat="1" ht="45" customHeight="1" x14ac:dyDescent="0.35">
      <c r="A48" s="37">
        <v>46</v>
      </c>
      <c r="B48" s="38"/>
      <c r="C48" s="38"/>
      <c r="D48" s="105">
        <v>46</v>
      </c>
      <c r="E48" s="165">
        <v>47920</v>
      </c>
      <c r="F48" s="165"/>
      <c r="G48" s="167" t="s">
        <v>155</v>
      </c>
      <c r="H48" s="167"/>
      <c r="I48" s="167"/>
      <c r="J48" s="167"/>
      <c r="K48" s="167"/>
      <c r="L48" s="167"/>
      <c r="M48" s="167"/>
      <c r="N48" s="168" t="e">
        <f>VLOOKUP(G48,#REF!,2,FALSE)</f>
        <v>#REF!</v>
      </c>
      <c r="O48" s="168"/>
      <c r="P48" s="168"/>
      <c r="Q48" s="168"/>
      <c r="R48" s="168" t="e">
        <f>VLOOKUP(G48,#REF!,3,FALSE)</f>
        <v>#REF!</v>
      </c>
      <c r="S48" s="168"/>
      <c r="T48" s="168"/>
      <c r="U48" s="168"/>
      <c r="V48" s="167" t="e">
        <f>VLOOKUP(G48,#REF!,5,FALSE)</f>
        <v>#REF!</v>
      </c>
      <c r="W48" s="167"/>
      <c r="X48" s="167"/>
      <c r="Y48" s="167"/>
      <c r="Z48" s="167"/>
      <c r="AA48" s="167"/>
      <c r="AB48" s="167"/>
      <c r="AC48" s="169" t="e">
        <f>VLOOKUP(G48,#REF!,6,FALSE)</f>
        <v>#REF!</v>
      </c>
      <c r="AD48" s="169"/>
      <c r="AE48" s="169"/>
      <c r="AF48" s="169"/>
      <c r="AG48" s="169"/>
      <c r="AH48" s="169"/>
      <c r="AI48" s="169"/>
      <c r="AJ48" s="165" t="e">
        <f>VLOOKUP(G48,#REF!,7,FALSE)</f>
        <v>#REF!</v>
      </c>
      <c r="AK48" s="165"/>
      <c r="AL48" s="165" t="e">
        <f>VLOOKUP(G48,#REF!,8,FALSE)</f>
        <v>#REF!</v>
      </c>
      <c r="AM48" s="165"/>
      <c r="AN48" s="165"/>
      <c r="AO48" s="165"/>
      <c r="AP48" s="170">
        <v>58208632</v>
      </c>
      <c r="AQ48" s="170"/>
      <c r="AR48" s="170"/>
      <c r="AS48" s="170"/>
      <c r="AT48" s="170" t="e">
        <f>VLOOKUP(G48,#REF!,4,FALSE)</f>
        <v>#REF!</v>
      </c>
      <c r="AU48" s="170"/>
      <c r="AV48" s="170"/>
      <c r="AW48" s="170"/>
      <c r="AX48" s="171" t="e">
        <f>VLOOKUP(G48,#REF!,9,FALSE)</f>
        <v>#REF!</v>
      </c>
      <c r="AY48" s="165"/>
      <c r="AZ48" s="165"/>
      <c r="BA48" s="172" t="e">
        <f>VLOOKUP(G48,#REF!,10,FALSE)</f>
        <v>#REF!</v>
      </c>
      <c r="BB48" s="172"/>
      <c r="BC48" s="172"/>
      <c r="BD48" s="172"/>
      <c r="BE48" s="165">
        <v>41</v>
      </c>
      <c r="BF48" s="165"/>
      <c r="BG48" s="165"/>
      <c r="BH48" s="165">
        <v>80</v>
      </c>
      <c r="BI48" s="165"/>
      <c r="BJ48" s="165"/>
      <c r="BK48" s="165"/>
      <c r="BL48" s="165"/>
      <c r="BM48" s="165"/>
      <c r="BN48" s="166" t="e">
        <f>VLOOKUP(G48,#REF!,15,FALSE)</f>
        <v>#REF!</v>
      </c>
      <c r="BO48" s="166"/>
      <c r="BP48" s="166"/>
      <c r="BQ48" s="167" t="s">
        <v>156</v>
      </c>
      <c r="BR48" s="167"/>
      <c r="BS48" s="167"/>
      <c r="BT48" s="167"/>
      <c r="BU48" s="167"/>
      <c r="BV48" s="167"/>
      <c r="BW48" s="167"/>
      <c r="BX48" s="167"/>
      <c r="BY48" s="167"/>
      <c r="BZ48" s="167"/>
      <c r="CA48" s="167"/>
      <c r="CB48" s="167"/>
      <c r="CC48" s="167"/>
      <c r="CD48" s="167"/>
      <c r="CE48" s="167"/>
      <c r="CI48" s="4" t="s">
        <v>157</v>
      </c>
      <c r="CJ48" s="4" t="s">
        <v>28</v>
      </c>
    </row>
    <row r="49" spans="1:88" s="4" customFormat="1" ht="45" customHeight="1" x14ac:dyDescent="0.35">
      <c r="A49" s="37">
        <v>47</v>
      </c>
      <c r="B49" s="38"/>
      <c r="C49" s="38"/>
      <c r="D49" s="105">
        <v>47</v>
      </c>
      <c r="E49" s="165">
        <v>47921</v>
      </c>
      <c r="F49" s="165"/>
      <c r="G49" s="167" t="s">
        <v>158</v>
      </c>
      <c r="H49" s="167"/>
      <c r="I49" s="167"/>
      <c r="J49" s="167"/>
      <c r="K49" s="167"/>
      <c r="L49" s="167"/>
      <c r="M49" s="167"/>
      <c r="N49" s="168" t="e">
        <f>VLOOKUP(G49,#REF!,2,FALSE)</f>
        <v>#REF!</v>
      </c>
      <c r="O49" s="168"/>
      <c r="P49" s="168"/>
      <c r="Q49" s="168"/>
      <c r="R49" s="168" t="e">
        <f>VLOOKUP(G49,#REF!,3,FALSE)</f>
        <v>#REF!</v>
      </c>
      <c r="S49" s="168"/>
      <c r="T49" s="168"/>
      <c r="U49" s="168"/>
      <c r="V49" s="167" t="e">
        <f>VLOOKUP(G49,#REF!,5,FALSE)</f>
        <v>#REF!</v>
      </c>
      <c r="W49" s="167"/>
      <c r="X49" s="167"/>
      <c r="Y49" s="167"/>
      <c r="Z49" s="167"/>
      <c r="AA49" s="167"/>
      <c r="AB49" s="167"/>
      <c r="AC49" s="169" t="e">
        <f>VLOOKUP(G49,#REF!,6,FALSE)</f>
        <v>#REF!</v>
      </c>
      <c r="AD49" s="169"/>
      <c r="AE49" s="169"/>
      <c r="AF49" s="169"/>
      <c r="AG49" s="169"/>
      <c r="AH49" s="169"/>
      <c r="AI49" s="169"/>
      <c r="AJ49" s="165" t="e">
        <f>VLOOKUP(G49,#REF!,7,FALSE)</f>
        <v>#REF!</v>
      </c>
      <c r="AK49" s="165"/>
      <c r="AL49" s="165" t="e">
        <f>VLOOKUP(G49,#REF!,8,FALSE)</f>
        <v>#REF!</v>
      </c>
      <c r="AM49" s="165"/>
      <c r="AN49" s="165"/>
      <c r="AO49" s="165"/>
      <c r="AP49" s="170">
        <v>38874812</v>
      </c>
      <c r="AQ49" s="170"/>
      <c r="AR49" s="170"/>
      <c r="AS49" s="170"/>
      <c r="AT49" s="170" t="e">
        <f>VLOOKUP(G49,#REF!,4,FALSE)</f>
        <v>#REF!</v>
      </c>
      <c r="AU49" s="170"/>
      <c r="AV49" s="170"/>
      <c r="AW49" s="170"/>
      <c r="AX49" s="171" t="e">
        <f>VLOOKUP(G49,#REF!,9,FALSE)</f>
        <v>#REF!</v>
      </c>
      <c r="AY49" s="165"/>
      <c r="AZ49" s="165"/>
      <c r="BA49" s="172" t="e">
        <f>VLOOKUP(G49,#REF!,10,FALSE)</f>
        <v>#REF!</v>
      </c>
      <c r="BB49" s="172"/>
      <c r="BC49" s="172"/>
      <c r="BD49" s="172"/>
      <c r="BE49" s="165">
        <v>25</v>
      </c>
      <c r="BF49" s="165"/>
      <c r="BG49" s="165"/>
      <c r="BH49" s="165">
        <v>38</v>
      </c>
      <c r="BI49" s="165"/>
      <c r="BJ49" s="165"/>
      <c r="BK49" s="165"/>
      <c r="BL49" s="165"/>
      <c r="BM49" s="165"/>
      <c r="BN49" s="166" t="e">
        <f>VLOOKUP(G49,#REF!,15,FALSE)</f>
        <v>#REF!</v>
      </c>
      <c r="BO49" s="166"/>
      <c r="BP49" s="166"/>
      <c r="BQ49" s="167" t="s">
        <v>159</v>
      </c>
      <c r="BR49" s="167"/>
      <c r="BS49" s="167"/>
      <c r="BT49" s="167"/>
      <c r="BU49" s="167"/>
      <c r="BV49" s="167"/>
      <c r="BW49" s="167"/>
      <c r="BX49" s="167"/>
      <c r="BY49" s="167"/>
      <c r="BZ49" s="167"/>
      <c r="CA49" s="167"/>
      <c r="CB49" s="167"/>
      <c r="CC49" s="167"/>
      <c r="CD49" s="167"/>
      <c r="CE49" s="167"/>
      <c r="CI49" s="4" t="s">
        <v>160</v>
      </c>
      <c r="CJ49" s="4" t="s">
        <v>23</v>
      </c>
    </row>
    <row r="50" spans="1:88" s="29" customFormat="1" ht="45" customHeight="1" x14ac:dyDescent="0.35">
      <c r="A50" s="34">
        <v>48</v>
      </c>
      <c r="B50" s="35"/>
      <c r="C50" s="35"/>
      <c r="D50" s="105">
        <v>48</v>
      </c>
      <c r="E50" s="122">
        <v>48008</v>
      </c>
      <c r="F50" s="122"/>
      <c r="G50" s="185" t="s">
        <v>161</v>
      </c>
      <c r="H50" s="185"/>
      <c r="I50" s="185"/>
      <c r="J50" s="185"/>
      <c r="K50" s="185"/>
      <c r="L50" s="185"/>
      <c r="M50" s="185"/>
      <c r="N50" s="120" t="e">
        <f>VLOOKUP(G50,#REF!,2,FALSE)</f>
        <v>#REF!</v>
      </c>
      <c r="O50" s="120"/>
      <c r="P50" s="120"/>
      <c r="Q50" s="120"/>
      <c r="R50" s="120" t="e">
        <f>VLOOKUP(G50,#REF!,3,FALSE)</f>
        <v>#REF!</v>
      </c>
      <c r="S50" s="120"/>
      <c r="T50" s="120"/>
      <c r="U50" s="120"/>
      <c r="V50" s="119" t="e">
        <f>VLOOKUP(G50,#REF!,5,FALSE)</f>
        <v>#REF!</v>
      </c>
      <c r="W50" s="119"/>
      <c r="X50" s="119"/>
      <c r="Y50" s="119"/>
      <c r="Z50" s="119"/>
      <c r="AA50" s="119"/>
      <c r="AB50" s="119"/>
      <c r="AC50" s="121" t="e">
        <f>VLOOKUP(G50,#REF!,6,FALSE)</f>
        <v>#REF!</v>
      </c>
      <c r="AD50" s="121"/>
      <c r="AE50" s="121"/>
      <c r="AF50" s="121"/>
      <c r="AG50" s="121"/>
      <c r="AH50" s="121"/>
      <c r="AI50" s="121"/>
      <c r="AJ50" s="122" t="e">
        <f>VLOOKUP(G50,#REF!,7,FALSE)</f>
        <v>#REF!</v>
      </c>
      <c r="AK50" s="122"/>
      <c r="AL50" s="122" t="e">
        <f>VLOOKUP(G50,#REF!,8,FALSE)</f>
        <v>#REF!</v>
      </c>
      <c r="AM50" s="122"/>
      <c r="AN50" s="122"/>
      <c r="AO50" s="122"/>
      <c r="AP50" s="123">
        <v>53375000</v>
      </c>
      <c r="AQ50" s="123"/>
      <c r="AR50" s="123"/>
      <c r="AS50" s="123"/>
      <c r="AT50" s="123" t="e">
        <f>VLOOKUP(G50,#REF!,4,FALSE)</f>
        <v>#REF!</v>
      </c>
      <c r="AU50" s="123"/>
      <c r="AV50" s="123"/>
      <c r="AW50" s="123"/>
      <c r="AX50" s="124" t="e">
        <f>VLOOKUP(G50,#REF!,9,FALSE)</f>
        <v>#REF!</v>
      </c>
      <c r="AY50" s="122"/>
      <c r="AZ50" s="122"/>
      <c r="BA50" s="125" t="e">
        <f>VLOOKUP(G50,#REF!,10,FALSE)</f>
        <v>#REF!</v>
      </c>
      <c r="BB50" s="125"/>
      <c r="BC50" s="125"/>
      <c r="BD50" s="125"/>
      <c r="BE50" s="122">
        <v>110</v>
      </c>
      <c r="BF50" s="122"/>
      <c r="BG50" s="122"/>
      <c r="BH50" s="122">
        <v>170</v>
      </c>
      <c r="BI50" s="122"/>
      <c r="BJ50" s="122"/>
      <c r="BK50" s="122"/>
      <c r="BL50" s="122"/>
      <c r="BM50" s="122"/>
      <c r="BN50" s="126">
        <v>116</v>
      </c>
      <c r="BO50" s="126"/>
      <c r="BP50" s="126"/>
      <c r="BQ50" s="119" t="s">
        <v>54</v>
      </c>
      <c r="BR50" s="119"/>
      <c r="BS50" s="119"/>
      <c r="BT50" s="119"/>
      <c r="BU50" s="119"/>
      <c r="BV50" s="119"/>
      <c r="BW50" s="119"/>
      <c r="BX50" s="119"/>
      <c r="BY50" s="119"/>
      <c r="BZ50" s="119"/>
      <c r="CA50" s="119"/>
      <c r="CB50" s="119"/>
      <c r="CC50" s="119"/>
      <c r="CD50" s="119"/>
      <c r="CE50" s="119"/>
      <c r="CI50" s="29" t="s">
        <v>162</v>
      </c>
      <c r="CJ50" s="29" t="s">
        <v>23</v>
      </c>
    </row>
    <row r="51" spans="1:88" s="4" customFormat="1" ht="45" customHeight="1" x14ac:dyDescent="0.35">
      <c r="A51" s="37">
        <v>49</v>
      </c>
      <c r="B51" s="38"/>
      <c r="C51" s="38"/>
      <c r="D51" s="105">
        <v>49</v>
      </c>
      <c r="E51" s="165">
        <v>48020</v>
      </c>
      <c r="F51" s="165"/>
      <c r="G51" s="167" t="s">
        <v>163</v>
      </c>
      <c r="H51" s="167"/>
      <c r="I51" s="167"/>
      <c r="J51" s="167"/>
      <c r="K51" s="167"/>
      <c r="L51" s="167"/>
      <c r="M51" s="167"/>
      <c r="N51" s="168" t="e">
        <f>VLOOKUP(G51,#REF!,2,FALSE)</f>
        <v>#REF!</v>
      </c>
      <c r="O51" s="168"/>
      <c r="P51" s="168"/>
      <c r="Q51" s="168"/>
      <c r="R51" s="168" t="e">
        <f>VLOOKUP(G51,#REF!,3,FALSE)</f>
        <v>#REF!</v>
      </c>
      <c r="S51" s="168"/>
      <c r="T51" s="168"/>
      <c r="U51" s="168"/>
      <c r="V51" s="167" t="e">
        <f>VLOOKUP(G51,#REF!,5,FALSE)</f>
        <v>#REF!</v>
      </c>
      <c r="W51" s="167"/>
      <c r="X51" s="167"/>
      <c r="Y51" s="167"/>
      <c r="Z51" s="167"/>
      <c r="AA51" s="167"/>
      <c r="AB51" s="167"/>
      <c r="AC51" s="169" t="e">
        <f>VLOOKUP(G51,#REF!,6,FALSE)</f>
        <v>#REF!</v>
      </c>
      <c r="AD51" s="169"/>
      <c r="AE51" s="169"/>
      <c r="AF51" s="169"/>
      <c r="AG51" s="169"/>
      <c r="AH51" s="169"/>
      <c r="AI51" s="169"/>
      <c r="AJ51" s="165" t="e">
        <f>VLOOKUP(G51,#REF!,7,FALSE)</f>
        <v>#REF!</v>
      </c>
      <c r="AK51" s="165"/>
      <c r="AL51" s="165" t="e">
        <f>VLOOKUP(G51,#REF!,8,FALSE)</f>
        <v>#REF!</v>
      </c>
      <c r="AM51" s="165"/>
      <c r="AN51" s="165"/>
      <c r="AO51" s="165"/>
      <c r="AP51" s="170">
        <v>51247676</v>
      </c>
      <c r="AQ51" s="170"/>
      <c r="AR51" s="170"/>
      <c r="AS51" s="170"/>
      <c r="AT51" s="170" t="e">
        <f>VLOOKUP(G51,#REF!,4,FALSE)</f>
        <v>#REF!</v>
      </c>
      <c r="AU51" s="170"/>
      <c r="AV51" s="170"/>
      <c r="AW51" s="170"/>
      <c r="AX51" s="171" t="e">
        <f>VLOOKUP(G51,#REF!,9,FALSE)</f>
        <v>#REF!</v>
      </c>
      <c r="AY51" s="165"/>
      <c r="AZ51" s="165"/>
      <c r="BA51" s="172" t="e">
        <f>VLOOKUP(G51,#REF!,10,FALSE)</f>
        <v>#REF!</v>
      </c>
      <c r="BB51" s="172"/>
      <c r="BC51" s="172"/>
      <c r="BD51" s="172"/>
      <c r="BE51" s="165">
        <v>58</v>
      </c>
      <c r="BF51" s="165"/>
      <c r="BG51" s="165"/>
      <c r="BH51" s="165">
        <v>90</v>
      </c>
      <c r="BI51" s="165"/>
      <c r="BJ51" s="165"/>
      <c r="BK51" s="165"/>
      <c r="BL51" s="165"/>
      <c r="BM51" s="165"/>
      <c r="BN51" s="166" t="e">
        <f>VLOOKUP(G51,#REF!,15,FALSE)</f>
        <v>#REF!</v>
      </c>
      <c r="BO51" s="166"/>
      <c r="BP51" s="166"/>
      <c r="BQ51" s="167" t="s">
        <v>164</v>
      </c>
      <c r="BR51" s="167"/>
      <c r="BS51" s="167"/>
      <c r="BT51" s="167"/>
      <c r="BU51" s="167"/>
      <c r="BV51" s="167"/>
      <c r="BW51" s="167"/>
      <c r="BX51" s="167"/>
      <c r="BY51" s="167"/>
      <c r="BZ51" s="167"/>
      <c r="CA51" s="167"/>
      <c r="CB51" s="167"/>
      <c r="CC51" s="167"/>
      <c r="CD51" s="167"/>
      <c r="CE51" s="167"/>
      <c r="CI51" s="4" t="s">
        <v>165</v>
      </c>
      <c r="CJ51" s="4" t="s">
        <v>23</v>
      </c>
    </row>
    <row r="52" spans="1:88" s="4" customFormat="1" ht="45" customHeight="1" x14ac:dyDescent="0.35">
      <c r="A52" s="37">
        <v>50</v>
      </c>
      <c r="B52" s="38"/>
      <c r="C52" s="38"/>
      <c r="D52" s="105">
        <v>50</v>
      </c>
      <c r="E52" s="165">
        <v>47971</v>
      </c>
      <c r="F52" s="165"/>
      <c r="G52" s="167" t="s">
        <v>166</v>
      </c>
      <c r="H52" s="167"/>
      <c r="I52" s="167"/>
      <c r="J52" s="167"/>
      <c r="K52" s="167"/>
      <c r="L52" s="167"/>
      <c r="M52" s="167"/>
      <c r="N52" s="168" t="e">
        <f>VLOOKUP(G52,#REF!,2,FALSE)</f>
        <v>#REF!</v>
      </c>
      <c r="O52" s="168"/>
      <c r="P52" s="168"/>
      <c r="Q52" s="168"/>
      <c r="R52" s="168" t="e">
        <f>VLOOKUP(G52,#REF!,3,FALSE)</f>
        <v>#REF!</v>
      </c>
      <c r="S52" s="168"/>
      <c r="T52" s="168"/>
      <c r="U52" s="168"/>
      <c r="V52" s="167" t="e">
        <f>VLOOKUP(G52,#REF!,5,FALSE)</f>
        <v>#REF!</v>
      </c>
      <c r="W52" s="167"/>
      <c r="X52" s="167"/>
      <c r="Y52" s="167"/>
      <c r="Z52" s="167"/>
      <c r="AA52" s="167"/>
      <c r="AB52" s="167"/>
      <c r="AC52" s="169" t="e">
        <f>VLOOKUP(G52,#REF!,6,FALSE)</f>
        <v>#REF!</v>
      </c>
      <c r="AD52" s="169"/>
      <c r="AE52" s="169"/>
      <c r="AF52" s="169"/>
      <c r="AG52" s="169"/>
      <c r="AH52" s="169"/>
      <c r="AI52" s="169"/>
      <c r="AJ52" s="165" t="e">
        <f>VLOOKUP(G52,#REF!,7,FALSE)</f>
        <v>#REF!</v>
      </c>
      <c r="AK52" s="165"/>
      <c r="AL52" s="165" t="e">
        <f>VLOOKUP(G52,#REF!,8,FALSE)</f>
        <v>#REF!</v>
      </c>
      <c r="AM52" s="165"/>
      <c r="AN52" s="165"/>
      <c r="AO52" s="165"/>
      <c r="AP52" s="170">
        <v>45774180</v>
      </c>
      <c r="AQ52" s="170"/>
      <c r="AR52" s="170"/>
      <c r="AS52" s="170"/>
      <c r="AT52" s="170" t="e">
        <f>VLOOKUP(G52,#REF!,4,FALSE)</f>
        <v>#REF!</v>
      </c>
      <c r="AU52" s="170"/>
      <c r="AV52" s="170"/>
      <c r="AW52" s="170"/>
      <c r="AX52" s="171" t="e">
        <f>VLOOKUP(G52,#REF!,9,FALSE)</f>
        <v>#REF!</v>
      </c>
      <c r="AY52" s="165"/>
      <c r="AZ52" s="165"/>
      <c r="BA52" s="172" t="e">
        <f>VLOOKUP(G52,#REF!,10,FALSE)</f>
        <v>#REF!</v>
      </c>
      <c r="BB52" s="172"/>
      <c r="BC52" s="172"/>
      <c r="BD52" s="172"/>
      <c r="BE52" s="165">
        <v>37</v>
      </c>
      <c r="BF52" s="165"/>
      <c r="BG52" s="165"/>
      <c r="BH52" s="165">
        <v>55</v>
      </c>
      <c r="BI52" s="165"/>
      <c r="BJ52" s="165"/>
      <c r="BK52" s="165"/>
      <c r="BL52" s="165"/>
      <c r="BM52" s="165"/>
      <c r="BN52" s="166" t="e">
        <f>VLOOKUP(G52,#REF!,15,FALSE)</f>
        <v>#REF!</v>
      </c>
      <c r="BO52" s="166"/>
      <c r="BP52" s="166"/>
      <c r="BQ52" s="167" t="s">
        <v>167</v>
      </c>
      <c r="BR52" s="167"/>
      <c r="BS52" s="167"/>
      <c r="BT52" s="167"/>
      <c r="BU52" s="167"/>
      <c r="BV52" s="167"/>
      <c r="BW52" s="167"/>
      <c r="BX52" s="167"/>
      <c r="BY52" s="167"/>
      <c r="BZ52" s="167"/>
      <c r="CA52" s="167"/>
      <c r="CB52" s="167"/>
      <c r="CC52" s="167"/>
      <c r="CD52" s="167"/>
      <c r="CE52" s="167"/>
      <c r="CI52" s="4" t="s">
        <v>168</v>
      </c>
      <c r="CJ52" s="4" t="s">
        <v>23</v>
      </c>
    </row>
    <row r="53" spans="1:88" s="4" customFormat="1" ht="45" customHeight="1" x14ac:dyDescent="0.35">
      <c r="A53" s="37">
        <v>51</v>
      </c>
      <c r="B53" s="38"/>
      <c r="C53" s="38"/>
      <c r="D53" s="105">
        <v>51</v>
      </c>
      <c r="E53" s="165">
        <v>47968</v>
      </c>
      <c r="F53" s="165"/>
      <c r="G53" s="167" t="s">
        <v>169</v>
      </c>
      <c r="H53" s="167"/>
      <c r="I53" s="167"/>
      <c r="J53" s="167"/>
      <c r="K53" s="167"/>
      <c r="L53" s="167"/>
      <c r="M53" s="167"/>
      <c r="N53" s="168" t="e">
        <f>VLOOKUP(G53,#REF!,2,FALSE)</f>
        <v>#REF!</v>
      </c>
      <c r="O53" s="168"/>
      <c r="P53" s="168"/>
      <c r="Q53" s="168"/>
      <c r="R53" s="168" t="e">
        <f>VLOOKUP(G53,#REF!,3,FALSE)</f>
        <v>#REF!</v>
      </c>
      <c r="S53" s="168"/>
      <c r="T53" s="168"/>
      <c r="U53" s="168"/>
      <c r="V53" s="167" t="e">
        <f>VLOOKUP(G53,#REF!,5,FALSE)</f>
        <v>#REF!</v>
      </c>
      <c r="W53" s="167"/>
      <c r="X53" s="167"/>
      <c r="Y53" s="167"/>
      <c r="Z53" s="167"/>
      <c r="AA53" s="167"/>
      <c r="AB53" s="167"/>
      <c r="AC53" s="169" t="e">
        <f>VLOOKUP(G53,#REF!,6,FALSE)</f>
        <v>#REF!</v>
      </c>
      <c r="AD53" s="169"/>
      <c r="AE53" s="169"/>
      <c r="AF53" s="169"/>
      <c r="AG53" s="169"/>
      <c r="AH53" s="169"/>
      <c r="AI53" s="169"/>
      <c r="AJ53" s="165" t="e">
        <f>VLOOKUP(G53,#REF!,7,FALSE)</f>
        <v>#REF!</v>
      </c>
      <c r="AK53" s="165"/>
      <c r="AL53" s="165" t="e">
        <f>VLOOKUP(G53,#REF!,8,FALSE)</f>
        <v>#REF!</v>
      </c>
      <c r="AM53" s="165"/>
      <c r="AN53" s="165"/>
      <c r="AO53" s="165"/>
      <c r="AP53" s="170">
        <v>29663849</v>
      </c>
      <c r="AQ53" s="170"/>
      <c r="AR53" s="170"/>
      <c r="AS53" s="170"/>
      <c r="AT53" s="170" t="e">
        <f>VLOOKUP(G53,#REF!,4,FALSE)</f>
        <v>#REF!</v>
      </c>
      <c r="AU53" s="170"/>
      <c r="AV53" s="170"/>
      <c r="AW53" s="170"/>
      <c r="AX53" s="171" t="e">
        <f>VLOOKUP(G53,#REF!,9,FALSE)</f>
        <v>#REF!</v>
      </c>
      <c r="AY53" s="165"/>
      <c r="AZ53" s="165"/>
      <c r="BA53" s="172" t="e">
        <f>VLOOKUP(G53,#REF!,10,FALSE)</f>
        <v>#REF!</v>
      </c>
      <c r="BB53" s="172"/>
      <c r="BC53" s="172"/>
      <c r="BD53" s="172"/>
      <c r="BE53" s="165">
        <v>21</v>
      </c>
      <c r="BF53" s="165"/>
      <c r="BG53" s="165"/>
      <c r="BH53" s="165">
        <v>45</v>
      </c>
      <c r="BI53" s="165"/>
      <c r="BJ53" s="165"/>
      <c r="BK53" s="165"/>
      <c r="BL53" s="165"/>
      <c r="BM53" s="165"/>
      <c r="BN53" s="166" t="e">
        <f>VLOOKUP(G53,#REF!,15,FALSE)</f>
        <v>#REF!</v>
      </c>
      <c r="BO53" s="166"/>
      <c r="BP53" s="166"/>
      <c r="BQ53" s="167" t="s">
        <v>76</v>
      </c>
      <c r="BR53" s="167"/>
      <c r="BS53" s="167"/>
      <c r="BT53" s="167"/>
      <c r="BU53" s="167"/>
      <c r="BV53" s="167"/>
      <c r="BW53" s="167"/>
      <c r="BX53" s="167"/>
      <c r="BY53" s="167"/>
      <c r="BZ53" s="167"/>
      <c r="CA53" s="167"/>
      <c r="CB53" s="167"/>
      <c r="CC53" s="167"/>
      <c r="CD53" s="167"/>
      <c r="CE53" s="167"/>
      <c r="CI53" s="4" t="s">
        <v>170</v>
      </c>
      <c r="CJ53" s="4" t="s">
        <v>28</v>
      </c>
    </row>
    <row r="54" spans="1:88" s="4" customFormat="1" ht="45" customHeight="1" x14ac:dyDescent="0.35">
      <c r="A54" s="37">
        <v>52</v>
      </c>
      <c r="B54" s="38"/>
      <c r="C54" s="38"/>
      <c r="D54" s="105">
        <v>52</v>
      </c>
      <c r="E54" s="165">
        <v>47812</v>
      </c>
      <c r="F54" s="165"/>
      <c r="G54" s="167" t="s">
        <v>171</v>
      </c>
      <c r="H54" s="167"/>
      <c r="I54" s="167"/>
      <c r="J54" s="167"/>
      <c r="K54" s="167"/>
      <c r="L54" s="167"/>
      <c r="M54" s="167"/>
      <c r="N54" s="168" t="e">
        <f>VLOOKUP(G54,#REF!,2,FALSE)</f>
        <v>#REF!</v>
      </c>
      <c r="O54" s="168"/>
      <c r="P54" s="168"/>
      <c r="Q54" s="168"/>
      <c r="R54" s="168" t="e">
        <f>VLOOKUP(G54,#REF!,3,FALSE)</f>
        <v>#REF!</v>
      </c>
      <c r="S54" s="168"/>
      <c r="T54" s="168"/>
      <c r="U54" s="168"/>
      <c r="V54" s="167" t="e">
        <f>VLOOKUP(G54,#REF!,5,FALSE)</f>
        <v>#REF!</v>
      </c>
      <c r="W54" s="167"/>
      <c r="X54" s="167"/>
      <c r="Y54" s="167"/>
      <c r="Z54" s="167"/>
      <c r="AA54" s="167"/>
      <c r="AB54" s="167"/>
      <c r="AC54" s="169" t="e">
        <f>VLOOKUP(G54,#REF!,6,FALSE)</f>
        <v>#REF!</v>
      </c>
      <c r="AD54" s="169"/>
      <c r="AE54" s="169"/>
      <c r="AF54" s="169"/>
      <c r="AG54" s="169"/>
      <c r="AH54" s="169"/>
      <c r="AI54" s="169"/>
      <c r="AJ54" s="165" t="e">
        <f>VLOOKUP(G54,#REF!,7,FALSE)</f>
        <v>#REF!</v>
      </c>
      <c r="AK54" s="165"/>
      <c r="AL54" s="165" t="e">
        <f>VLOOKUP(G54,#REF!,8,FALSE)</f>
        <v>#REF!</v>
      </c>
      <c r="AM54" s="165"/>
      <c r="AN54" s="165"/>
      <c r="AO54" s="165"/>
      <c r="AP54" s="170">
        <v>50790075</v>
      </c>
      <c r="AQ54" s="170"/>
      <c r="AR54" s="170"/>
      <c r="AS54" s="170"/>
      <c r="AT54" s="170" t="e">
        <f>VLOOKUP(G54,#REF!,4,FALSE)</f>
        <v>#REF!</v>
      </c>
      <c r="AU54" s="170"/>
      <c r="AV54" s="170"/>
      <c r="AW54" s="170"/>
      <c r="AX54" s="171" t="e">
        <f>VLOOKUP(G54,#REF!,9,FALSE)</f>
        <v>#REF!</v>
      </c>
      <c r="AY54" s="165"/>
      <c r="AZ54" s="165"/>
      <c r="BA54" s="172" t="e">
        <f>VLOOKUP(G54,#REF!,10,FALSE)</f>
        <v>#REF!</v>
      </c>
      <c r="BB54" s="172"/>
      <c r="BC54" s="172"/>
      <c r="BD54" s="172"/>
      <c r="BE54" s="165">
        <v>22</v>
      </c>
      <c r="BF54" s="165"/>
      <c r="BG54" s="165"/>
      <c r="BH54" s="165">
        <v>73</v>
      </c>
      <c r="BI54" s="165"/>
      <c r="BJ54" s="165"/>
      <c r="BK54" s="165"/>
      <c r="BL54" s="165"/>
      <c r="BM54" s="165"/>
      <c r="BN54" s="166" t="e">
        <f>VLOOKUP(G54,#REF!,15,FALSE)</f>
        <v>#REF!</v>
      </c>
      <c r="BO54" s="166"/>
      <c r="BP54" s="166"/>
      <c r="BQ54" s="167" t="s">
        <v>172</v>
      </c>
      <c r="BR54" s="167"/>
      <c r="BS54" s="167"/>
      <c r="BT54" s="167"/>
      <c r="BU54" s="167"/>
      <c r="BV54" s="167"/>
      <c r="BW54" s="167"/>
      <c r="BX54" s="167"/>
      <c r="BY54" s="167"/>
      <c r="BZ54" s="167"/>
      <c r="CA54" s="167"/>
      <c r="CB54" s="167"/>
      <c r="CC54" s="167"/>
      <c r="CD54" s="167"/>
      <c r="CE54" s="167"/>
      <c r="CI54" s="4" t="s">
        <v>173</v>
      </c>
      <c r="CJ54" s="4" t="s">
        <v>28</v>
      </c>
    </row>
    <row r="55" spans="1:88" s="4" customFormat="1" ht="45" customHeight="1" x14ac:dyDescent="0.35">
      <c r="A55" s="37">
        <v>53</v>
      </c>
      <c r="B55" s="38"/>
      <c r="C55" s="38"/>
      <c r="D55" s="105">
        <v>53</v>
      </c>
      <c r="E55" s="165">
        <v>47811</v>
      </c>
      <c r="F55" s="165"/>
      <c r="G55" s="167" t="s">
        <v>174</v>
      </c>
      <c r="H55" s="167"/>
      <c r="I55" s="167"/>
      <c r="J55" s="167"/>
      <c r="K55" s="167"/>
      <c r="L55" s="167"/>
      <c r="M55" s="167"/>
      <c r="N55" s="168" t="e">
        <f>VLOOKUP(G55,#REF!,2,FALSE)</f>
        <v>#REF!</v>
      </c>
      <c r="O55" s="168"/>
      <c r="P55" s="168"/>
      <c r="Q55" s="168"/>
      <c r="R55" s="168" t="e">
        <f>VLOOKUP(G55,#REF!,3,FALSE)</f>
        <v>#REF!</v>
      </c>
      <c r="S55" s="168"/>
      <c r="T55" s="168"/>
      <c r="U55" s="168"/>
      <c r="V55" s="167" t="e">
        <f>VLOOKUP(G55,#REF!,5,FALSE)</f>
        <v>#REF!</v>
      </c>
      <c r="W55" s="167"/>
      <c r="X55" s="167"/>
      <c r="Y55" s="167"/>
      <c r="Z55" s="167"/>
      <c r="AA55" s="167"/>
      <c r="AB55" s="167"/>
      <c r="AC55" s="169" t="e">
        <f>VLOOKUP(G55,#REF!,6,FALSE)</f>
        <v>#REF!</v>
      </c>
      <c r="AD55" s="169"/>
      <c r="AE55" s="169"/>
      <c r="AF55" s="169"/>
      <c r="AG55" s="169"/>
      <c r="AH55" s="169"/>
      <c r="AI55" s="169"/>
      <c r="AJ55" s="165" t="e">
        <f>VLOOKUP(G55,#REF!,7,FALSE)</f>
        <v>#REF!</v>
      </c>
      <c r="AK55" s="165"/>
      <c r="AL55" s="165" t="e">
        <f>VLOOKUP(G55,#REF!,8,FALSE)</f>
        <v>#REF!</v>
      </c>
      <c r="AM55" s="165"/>
      <c r="AN55" s="165"/>
      <c r="AO55" s="165"/>
      <c r="AP55" s="170">
        <v>42795511</v>
      </c>
      <c r="AQ55" s="170"/>
      <c r="AR55" s="170"/>
      <c r="AS55" s="170"/>
      <c r="AT55" s="170" t="e">
        <f>VLOOKUP(G55,#REF!,4,FALSE)</f>
        <v>#REF!</v>
      </c>
      <c r="AU55" s="170"/>
      <c r="AV55" s="170"/>
      <c r="AW55" s="170"/>
      <c r="AX55" s="171" t="e">
        <f>VLOOKUP(G55,#REF!,9,FALSE)</f>
        <v>#REF!</v>
      </c>
      <c r="AY55" s="165"/>
      <c r="AZ55" s="165"/>
      <c r="BA55" s="172" t="e">
        <f>VLOOKUP(G55,#REF!,10,FALSE)</f>
        <v>#REF!</v>
      </c>
      <c r="BB55" s="172"/>
      <c r="BC55" s="172"/>
      <c r="BD55" s="172"/>
      <c r="BE55" s="165">
        <v>14</v>
      </c>
      <c r="BF55" s="165"/>
      <c r="BG55" s="165"/>
      <c r="BH55" s="165">
        <v>65</v>
      </c>
      <c r="BI55" s="165"/>
      <c r="BJ55" s="165"/>
      <c r="BK55" s="165"/>
      <c r="BL55" s="165"/>
      <c r="BM55" s="165"/>
      <c r="BN55" s="166" t="e">
        <f>VLOOKUP(G55,#REF!,15,FALSE)</f>
        <v>#REF!</v>
      </c>
      <c r="BO55" s="166"/>
      <c r="BP55" s="166"/>
      <c r="BQ55" s="167" t="s">
        <v>175</v>
      </c>
      <c r="BR55" s="167"/>
      <c r="BS55" s="167"/>
      <c r="BT55" s="167"/>
      <c r="BU55" s="167"/>
      <c r="BV55" s="167"/>
      <c r="BW55" s="167"/>
      <c r="BX55" s="167"/>
      <c r="BY55" s="167"/>
      <c r="BZ55" s="167"/>
      <c r="CA55" s="167"/>
      <c r="CB55" s="167"/>
      <c r="CC55" s="167"/>
      <c r="CD55" s="167"/>
      <c r="CE55" s="167"/>
      <c r="CI55" s="4" t="s">
        <v>176</v>
      </c>
      <c r="CJ55" s="4" t="s">
        <v>23</v>
      </c>
    </row>
    <row r="56" spans="1:88" s="4" customFormat="1" ht="45" customHeight="1" x14ac:dyDescent="0.35">
      <c r="A56" s="37">
        <v>54</v>
      </c>
      <c r="B56" s="38"/>
      <c r="C56" s="38"/>
      <c r="D56" s="105">
        <v>54</v>
      </c>
      <c r="E56" s="165">
        <v>48059</v>
      </c>
      <c r="F56" s="165"/>
      <c r="G56" s="167" t="s">
        <v>177</v>
      </c>
      <c r="H56" s="167"/>
      <c r="I56" s="167"/>
      <c r="J56" s="167"/>
      <c r="K56" s="167"/>
      <c r="L56" s="167"/>
      <c r="M56" s="167"/>
      <c r="N56" s="168" t="e">
        <f>VLOOKUP(G56,#REF!,2,FALSE)</f>
        <v>#REF!</v>
      </c>
      <c r="O56" s="168"/>
      <c r="P56" s="168"/>
      <c r="Q56" s="168"/>
      <c r="R56" s="168" t="e">
        <f>VLOOKUP(G56,#REF!,3,FALSE)</f>
        <v>#REF!</v>
      </c>
      <c r="S56" s="168"/>
      <c r="T56" s="168"/>
      <c r="U56" s="168"/>
      <c r="V56" s="167" t="e">
        <f>VLOOKUP(G56,#REF!,5,FALSE)</f>
        <v>#REF!</v>
      </c>
      <c r="W56" s="167"/>
      <c r="X56" s="167"/>
      <c r="Y56" s="167"/>
      <c r="Z56" s="167"/>
      <c r="AA56" s="167"/>
      <c r="AB56" s="167"/>
      <c r="AC56" s="167" t="e">
        <f>VLOOKUP(G56,#REF!,6,FALSE)</f>
        <v>#REF!</v>
      </c>
      <c r="AD56" s="167"/>
      <c r="AE56" s="167"/>
      <c r="AF56" s="167"/>
      <c r="AG56" s="167"/>
      <c r="AH56" s="167"/>
      <c r="AI56" s="167"/>
      <c r="AJ56" s="165" t="e">
        <f>VLOOKUP(G56,#REF!,7,FALSE)</f>
        <v>#REF!</v>
      </c>
      <c r="AK56" s="165"/>
      <c r="AL56" s="165" t="e">
        <f>VLOOKUP(G56,#REF!,8,FALSE)</f>
        <v>#REF!</v>
      </c>
      <c r="AM56" s="165"/>
      <c r="AN56" s="165"/>
      <c r="AO56" s="165"/>
      <c r="AP56" s="170">
        <v>50935080</v>
      </c>
      <c r="AQ56" s="170"/>
      <c r="AR56" s="170"/>
      <c r="AS56" s="170"/>
      <c r="AT56" s="170" t="e">
        <f>VLOOKUP(G56,#REF!,4,FALSE)</f>
        <v>#REF!</v>
      </c>
      <c r="AU56" s="170"/>
      <c r="AV56" s="170"/>
      <c r="AW56" s="170"/>
      <c r="AX56" s="171" t="e">
        <f>VLOOKUP(G56,#REF!,9,FALSE)</f>
        <v>#REF!</v>
      </c>
      <c r="AY56" s="165"/>
      <c r="AZ56" s="165"/>
      <c r="BA56" s="172" t="e">
        <f>VLOOKUP(G56,#REF!,10,FALSE)</f>
        <v>#REF!</v>
      </c>
      <c r="BB56" s="172"/>
      <c r="BC56" s="172"/>
      <c r="BD56" s="172"/>
      <c r="BE56" s="165">
        <v>18</v>
      </c>
      <c r="BF56" s="165"/>
      <c r="BG56" s="165"/>
      <c r="BH56" s="165">
        <v>60</v>
      </c>
      <c r="BI56" s="165"/>
      <c r="BJ56" s="165"/>
      <c r="BK56" s="165"/>
      <c r="BL56" s="165"/>
      <c r="BM56" s="165"/>
      <c r="BN56" s="166" t="e">
        <f>VLOOKUP(G56,#REF!,15,FALSE)</f>
        <v>#REF!</v>
      </c>
      <c r="BO56" s="166"/>
      <c r="BP56" s="166"/>
      <c r="BQ56" s="167" t="s">
        <v>178</v>
      </c>
      <c r="BR56" s="167"/>
      <c r="BS56" s="167"/>
      <c r="BT56" s="167"/>
      <c r="BU56" s="167"/>
      <c r="BV56" s="167"/>
      <c r="BW56" s="167"/>
      <c r="BX56" s="167"/>
      <c r="BY56" s="167"/>
      <c r="BZ56" s="167"/>
      <c r="CA56" s="167"/>
      <c r="CB56" s="167"/>
      <c r="CC56" s="167"/>
      <c r="CD56" s="167"/>
      <c r="CE56" s="167"/>
      <c r="CI56" s="4" t="s">
        <v>179</v>
      </c>
      <c r="CJ56" s="4" t="s">
        <v>28</v>
      </c>
    </row>
    <row r="57" spans="1:88" s="4" customFormat="1" ht="45" customHeight="1" x14ac:dyDescent="0.35">
      <c r="A57" s="37">
        <v>55</v>
      </c>
      <c r="B57" s="38"/>
      <c r="C57" s="38"/>
      <c r="D57" s="105">
        <v>55</v>
      </c>
      <c r="E57" s="165">
        <v>48000</v>
      </c>
      <c r="F57" s="165"/>
      <c r="G57" s="167" t="s">
        <v>180</v>
      </c>
      <c r="H57" s="167"/>
      <c r="I57" s="167"/>
      <c r="J57" s="167"/>
      <c r="K57" s="167"/>
      <c r="L57" s="167"/>
      <c r="M57" s="167"/>
      <c r="N57" s="168" t="e">
        <f>VLOOKUP(G57,#REF!,2,FALSE)</f>
        <v>#REF!</v>
      </c>
      <c r="O57" s="168"/>
      <c r="P57" s="168"/>
      <c r="Q57" s="168"/>
      <c r="R57" s="168" t="e">
        <f>VLOOKUP(G57,#REF!,3,FALSE)</f>
        <v>#REF!</v>
      </c>
      <c r="S57" s="168"/>
      <c r="T57" s="168"/>
      <c r="U57" s="168"/>
      <c r="V57" s="167" t="e">
        <f>VLOOKUP(G57,#REF!,5,FALSE)</f>
        <v>#REF!</v>
      </c>
      <c r="W57" s="167"/>
      <c r="X57" s="167"/>
      <c r="Y57" s="167"/>
      <c r="Z57" s="167"/>
      <c r="AA57" s="167"/>
      <c r="AB57" s="167"/>
      <c r="AC57" s="167" t="e">
        <f>VLOOKUP(G57,#REF!,6,FALSE)</f>
        <v>#REF!</v>
      </c>
      <c r="AD57" s="167"/>
      <c r="AE57" s="167"/>
      <c r="AF57" s="167"/>
      <c r="AG57" s="167"/>
      <c r="AH57" s="167"/>
      <c r="AI57" s="167"/>
      <c r="AJ57" s="165" t="e">
        <f>VLOOKUP(G57,#REF!,7,FALSE)</f>
        <v>#REF!</v>
      </c>
      <c r="AK57" s="165"/>
      <c r="AL57" s="165" t="e">
        <f>VLOOKUP(G57,#REF!,8,FALSE)</f>
        <v>#REF!</v>
      </c>
      <c r="AM57" s="165"/>
      <c r="AN57" s="165"/>
      <c r="AO57" s="165"/>
      <c r="AP57" s="170">
        <v>35236005</v>
      </c>
      <c r="AQ57" s="170"/>
      <c r="AR57" s="170"/>
      <c r="AS57" s="170"/>
      <c r="AT57" s="170" t="e">
        <f>VLOOKUP(G57,#REF!,4,FALSE)</f>
        <v>#REF!</v>
      </c>
      <c r="AU57" s="170"/>
      <c r="AV57" s="170"/>
      <c r="AW57" s="170"/>
      <c r="AX57" s="171" t="e">
        <f>VLOOKUP(G57,#REF!,9,FALSE)</f>
        <v>#REF!</v>
      </c>
      <c r="AY57" s="165"/>
      <c r="AZ57" s="165"/>
      <c r="BA57" s="172" t="e">
        <f>VLOOKUP(G57,#REF!,10,FALSE)</f>
        <v>#REF!</v>
      </c>
      <c r="BB57" s="172"/>
      <c r="BC57" s="172"/>
      <c r="BD57" s="172"/>
      <c r="BE57" s="165">
        <v>25</v>
      </c>
      <c r="BF57" s="165"/>
      <c r="BG57" s="165"/>
      <c r="BH57" s="165">
        <v>75</v>
      </c>
      <c r="BI57" s="165"/>
      <c r="BJ57" s="165"/>
      <c r="BK57" s="165"/>
      <c r="BL57" s="165"/>
      <c r="BM57" s="165"/>
      <c r="BN57" s="166" t="e">
        <f>VLOOKUP(G57,#REF!,15,FALSE)</f>
        <v>#REF!</v>
      </c>
      <c r="BO57" s="166"/>
      <c r="BP57" s="166"/>
      <c r="BQ57" s="167" t="s">
        <v>181</v>
      </c>
      <c r="BR57" s="167"/>
      <c r="BS57" s="167"/>
      <c r="BT57" s="167"/>
      <c r="BU57" s="167"/>
      <c r="BV57" s="167"/>
      <c r="BW57" s="167"/>
      <c r="BX57" s="167"/>
      <c r="BY57" s="167"/>
      <c r="BZ57" s="167"/>
      <c r="CA57" s="167"/>
      <c r="CB57" s="167"/>
      <c r="CC57" s="167"/>
      <c r="CD57" s="167"/>
      <c r="CE57" s="167"/>
      <c r="CI57" s="4" t="s">
        <v>182</v>
      </c>
      <c r="CJ57" s="4" t="s">
        <v>23</v>
      </c>
    </row>
    <row r="58" spans="1:88" s="4" customFormat="1" ht="45" customHeight="1" x14ac:dyDescent="0.35">
      <c r="A58" s="37">
        <v>56</v>
      </c>
      <c r="B58" s="38"/>
      <c r="C58" s="38"/>
      <c r="D58" s="105">
        <v>56</v>
      </c>
      <c r="E58" s="165">
        <v>48082</v>
      </c>
      <c r="F58" s="165"/>
      <c r="G58" s="167" t="s">
        <v>183</v>
      </c>
      <c r="H58" s="167"/>
      <c r="I58" s="167"/>
      <c r="J58" s="167"/>
      <c r="K58" s="167"/>
      <c r="L58" s="167"/>
      <c r="M58" s="167"/>
      <c r="N58" s="168" t="e">
        <f>VLOOKUP(G58,#REF!,2,FALSE)</f>
        <v>#REF!</v>
      </c>
      <c r="O58" s="168"/>
      <c r="P58" s="168"/>
      <c r="Q58" s="168"/>
      <c r="R58" s="168" t="e">
        <f>VLOOKUP(G58,#REF!,3,FALSE)</f>
        <v>#REF!</v>
      </c>
      <c r="S58" s="168"/>
      <c r="T58" s="168"/>
      <c r="U58" s="168"/>
      <c r="V58" s="167" t="e">
        <f>VLOOKUP(G58,#REF!,5,FALSE)</f>
        <v>#REF!</v>
      </c>
      <c r="W58" s="167"/>
      <c r="X58" s="167"/>
      <c r="Y58" s="167"/>
      <c r="Z58" s="167"/>
      <c r="AA58" s="167"/>
      <c r="AB58" s="167"/>
      <c r="AC58" s="167" t="e">
        <f>VLOOKUP(G58,#REF!,6,FALSE)</f>
        <v>#REF!</v>
      </c>
      <c r="AD58" s="167"/>
      <c r="AE58" s="167"/>
      <c r="AF58" s="167"/>
      <c r="AG58" s="167"/>
      <c r="AH58" s="167"/>
      <c r="AI58" s="167"/>
      <c r="AJ58" s="165" t="e">
        <f>VLOOKUP(G58,#REF!,7,FALSE)</f>
        <v>#REF!</v>
      </c>
      <c r="AK58" s="165"/>
      <c r="AL58" s="165" t="s">
        <v>184</v>
      </c>
      <c r="AM58" s="165"/>
      <c r="AN58" s="165"/>
      <c r="AO58" s="165"/>
      <c r="AP58" s="170">
        <v>59028546</v>
      </c>
      <c r="AQ58" s="170"/>
      <c r="AR58" s="170"/>
      <c r="AS58" s="170"/>
      <c r="AT58" s="170" t="e">
        <f>VLOOKUP(G58,#REF!,4,FALSE)</f>
        <v>#REF!</v>
      </c>
      <c r="AU58" s="170"/>
      <c r="AV58" s="170"/>
      <c r="AW58" s="170"/>
      <c r="AX58" s="171" t="e">
        <f>VLOOKUP(G58,#REF!,9,FALSE)</f>
        <v>#REF!</v>
      </c>
      <c r="AY58" s="165"/>
      <c r="AZ58" s="165"/>
      <c r="BA58" s="172" t="e">
        <f>VLOOKUP(G58,#REF!,10,FALSE)</f>
        <v>#REF!</v>
      </c>
      <c r="BB58" s="172"/>
      <c r="BC58" s="172"/>
      <c r="BD58" s="172"/>
      <c r="BE58" s="165">
        <v>36</v>
      </c>
      <c r="BF58" s="165"/>
      <c r="BG58" s="165"/>
      <c r="BH58" s="165">
        <v>70</v>
      </c>
      <c r="BI58" s="165"/>
      <c r="BJ58" s="165"/>
      <c r="BK58" s="165"/>
      <c r="BL58" s="165"/>
      <c r="BM58" s="165"/>
      <c r="BN58" s="166" t="e">
        <f>VLOOKUP(G58,#REF!,15,FALSE)</f>
        <v>#REF!</v>
      </c>
      <c r="BO58" s="166"/>
      <c r="BP58" s="166"/>
      <c r="BQ58" s="167" t="s">
        <v>57</v>
      </c>
      <c r="BR58" s="167"/>
      <c r="BS58" s="167"/>
      <c r="BT58" s="167"/>
      <c r="BU58" s="167"/>
      <c r="BV58" s="167"/>
      <c r="BW58" s="167"/>
      <c r="BX58" s="167"/>
      <c r="BY58" s="167"/>
      <c r="BZ58" s="167"/>
      <c r="CA58" s="167"/>
      <c r="CB58" s="167"/>
      <c r="CC58" s="167"/>
      <c r="CD58" s="167"/>
      <c r="CE58" s="167"/>
      <c r="CI58" s="4" t="s">
        <v>185</v>
      </c>
      <c r="CJ58" s="4" t="s">
        <v>28</v>
      </c>
    </row>
    <row r="59" spans="1:88" s="4" customFormat="1" ht="45" customHeight="1" x14ac:dyDescent="0.35">
      <c r="A59" s="37">
        <v>57</v>
      </c>
      <c r="B59" s="38"/>
      <c r="C59" s="38"/>
      <c r="D59" s="105">
        <v>57</v>
      </c>
      <c r="E59" s="165">
        <v>48057</v>
      </c>
      <c r="F59" s="165"/>
      <c r="G59" s="167" t="s">
        <v>186</v>
      </c>
      <c r="H59" s="167"/>
      <c r="I59" s="167"/>
      <c r="J59" s="167"/>
      <c r="K59" s="167"/>
      <c r="L59" s="167"/>
      <c r="M59" s="167"/>
      <c r="N59" s="168" t="e">
        <f>VLOOKUP(G59,#REF!,2,FALSE)</f>
        <v>#REF!</v>
      </c>
      <c r="O59" s="168"/>
      <c r="P59" s="168"/>
      <c r="Q59" s="168"/>
      <c r="R59" s="168" t="e">
        <f>VLOOKUP(G59,#REF!,3,FALSE)</f>
        <v>#REF!</v>
      </c>
      <c r="S59" s="168"/>
      <c r="T59" s="168"/>
      <c r="U59" s="168"/>
      <c r="V59" s="167" t="e">
        <f>VLOOKUP(G59,#REF!,5,FALSE)</f>
        <v>#REF!</v>
      </c>
      <c r="W59" s="167"/>
      <c r="X59" s="167"/>
      <c r="Y59" s="167"/>
      <c r="Z59" s="167"/>
      <c r="AA59" s="167"/>
      <c r="AB59" s="167"/>
      <c r="AC59" s="169" t="e">
        <f>VLOOKUP(G59,#REF!,6,FALSE)</f>
        <v>#REF!</v>
      </c>
      <c r="AD59" s="169"/>
      <c r="AE59" s="169"/>
      <c r="AF59" s="169"/>
      <c r="AG59" s="169"/>
      <c r="AH59" s="169"/>
      <c r="AI59" s="169"/>
      <c r="AJ59" s="165" t="e">
        <f>VLOOKUP(G59,#REF!,7,FALSE)</f>
        <v>#REF!</v>
      </c>
      <c r="AK59" s="165"/>
      <c r="AL59" s="165" t="e">
        <f>VLOOKUP(G59,#REF!,8,FALSE)</f>
        <v>#REF!</v>
      </c>
      <c r="AM59" s="165"/>
      <c r="AN59" s="165"/>
      <c r="AO59" s="165"/>
      <c r="AP59" s="170">
        <v>84455273</v>
      </c>
      <c r="AQ59" s="170"/>
      <c r="AR59" s="170"/>
      <c r="AS59" s="170"/>
      <c r="AT59" s="170" t="e">
        <f>VLOOKUP(G59,#REF!,4,FALSE)</f>
        <v>#REF!</v>
      </c>
      <c r="AU59" s="170"/>
      <c r="AV59" s="170"/>
      <c r="AW59" s="170"/>
      <c r="AX59" s="171" t="e">
        <f>VLOOKUP(G59,#REF!,9,FALSE)</f>
        <v>#REF!</v>
      </c>
      <c r="AY59" s="165"/>
      <c r="AZ59" s="165"/>
      <c r="BA59" s="172" t="e">
        <f>VLOOKUP(G59,#REF!,10,FALSE)</f>
        <v>#REF!</v>
      </c>
      <c r="BB59" s="172"/>
      <c r="BC59" s="172"/>
      <c r="BD59" s="172"/>
      <c r="BE59" s="165">
        <v>49</v>
      </c>
      <c r="BF59" s="165"/>
      <c r="BG59" s="165"/>
      <c r="BH59" s="165">
        <v>100</v>
      </c>
      <c r="BI59" s="165"/>
      <c r="BJ59" s="165"/>
      <c r="BK59" s="165"/>
      <c r="BL59" s="165"/>
      <c r="BM59" s="165"/>
      <c r="BN59" s="166" t="e">
        <f>VLOOKUP(G59,#REF!,15,FALSE)</f>
        <v>#REF!</v>
      </c>
      <c r="BO59" s="166"/>
      <c r="BP59" s="166"/>
      <c r="BQ59" s="167" t="s">
        <v>187</v>
      </c>
      <c r="BR59" s="167"/>
      <c r="BS59" s="167"/>
      <c r="BT59" s="167"/>
      <c r="BU59" s="167"/>
      <c r="BV59" s="167"/>
      <c r="BW59" s="167"/>
      <c r="BX59" s="167"/>
      <c r="BY59" s="167"/>
      <c r="BZ59" s="167"/>
      <c r="CA59" s="167"/>
      <c r="CB59" s="167"/>
      <c r="CC59" s="167"/>
      <c r="CD59" s="167"/>
      <c r="CE59" s="167"/>
      <c r="CI59" s="4" t="s">
        <v>188</v>
      </c>
      <c r="CJ59" s="4" t="s">
        <v>28</v>
      </c>
    </row>
    <row r="60" spans="1:88" s="29" customFormat="1" ht="45" customHeight="1" x14ac:dyDescent="0.35">
      <c r="A60" s="34">
        <v>58</v>
      </c>
      <c r="B60" s="35"/>
      <c r="C60" s="35"/>
      <c r="D60" s="105">
        <v>58</v>
      </c>
      <c r="E60" s="122">
        <v>47970</v>
      </c>
      <c r="F60" s="122"/>
      <c r="G60" s="119" t="s">
        <v>189</v>
      </c>
      <c r="H60" s="119"/>
      <c r="I60" s="119"/>
      <c r="J60" s="119"/>
      <c r="K60" s="119"/>
      <c r="L60" s="119"/>
      <c r="M60" s="119"/>
      <c r="N60" s="120" t="e">
        <f>VLOOKUP(G60,#REF!,2,FALSE)</f>
        <v>#REF!</v>
      </c>
      <c r="O60" s="120"/>
      <c r="P60" s="120"/>
      <c r="Q60" s="120"/>
      <c r="R60" s="120" t="e">
        <f>VLOOKUP(G60,#REF!,3,FALSE)</f>
        <v>#REF!</v>
      </c>
      <c r="S60" s="120"/>
      <c r="T60" s="120"/>
      <c r="U60" s="120"/>
      <c r="V60" s="119" t="e">
        <f>VLOOKUP(G60,#REF!,5,FALSE)</f>
        <v>#REF!</v>
      </c>
      <c r="W60" s="119"/>
      <c r="X60" s="119"/>
      <c r="Y60" s="119"/>
      <c r="Z60" s="119"/>
      <c r="AA60" s="119"/>
      <c r="AB60" s="119"/>
      <c r="AC60" s="121" t="e">
        <f>VLOOKUP(G60,#REF!,6,FALSE)</f>
        <v>#REF!</v>
      </c>
      <c r="AD60" s="121"/>
      <c r="AE60" s="121"/>
      <c r="AF60" s="121"/>
      <c r="AG60" s="121"/>
      <c r="AH60" s="121"/>
      <c r="AI60" s="121"/>
      <c r="AJ60" s="122" t="e">
        <f>VLOOKUP(G60,#REF!,7,FALSE)</f>
        <v>#REF!</v>
      </c>
      <c r="AK60" s="122"/>
      <c r="AL60" s="122" t="e">
        <f>VLOOKUP(G60,#REF!,8,FALSE)</f>
        <v>#REF!</v>
      </c>
      <c r="AM60" s="122"/>
      <c r="AN60" s="122"/>
      <c r="AO60" s="122"/>
      <c r="AP60" s="123">
        <v>16093275</v>
      </c>
      <c r="AQ60" s="123"/>
      <c r="AR60" s="123"/>
      <c r="AS60" s="123"/>
      <c r="AT60" s="123" t="e">
        <f>VLOOKUP(G60,#REF!,4,FALSE)</f>
        <v>#REF!</v>
      </c>
      <c r="AU60" s="123"/>
      <c r="AV60" s="123"/>
      <c r="AW60" s="123"/>
      <c r="AX60" s="124" t="e">
        <f>VLOOKUP(G60,#REF!,9,FALSE)</f>
        <v>#REF!</v>
      </c>
      <c r="AY60" s="122"/>
      <c r="AZ60" s="122"/>
      <c r="BA60" s="172" t="e">
        <f>VLOOKUP(G60,#REF!,10,FALSE)</f>
        <v>#REF!</v>
      </c>
      <c r="BB60" s="172"/>
      <c r="BC60" s="172"/>
      <c r="BD60" s="172"/>
      <c r="BE60" s="122">
        <v>20</v>
      </c>
      <c r="BF60" s="122"/>
      <c r="BG60" s="122"/>
      <c r="BH60" s="122">
        <v>21</v>
      </c>
      <c r="BI60" s="122"/>
      <c r="BJ60" s="122"/>
      <c r="BK60" s="122"/>
      <c r="BL60" s="122"/>
      <c r="BM60" s="122"/>
      <c r="BN60" s="126" t="e">
        <f>VLOOKUP(G60,#REF!,15,FALSE)</f>
        <v>#REF!</v>
      </c>
      <c r="BO60" s="126"/>
      <c r="BP60" s="126"/>
      <c r="BQ60" s="119" t="s">
        <v>190</v>
      </c>
      <c r="BR60" s="119"/>
      <c r="BS60" s="119"/>
      <c r="BT60" s="119"/>
      <c r="BU60" s="119"/>
      <c r="BV60" s="119"/>
      <c r="BW60" s="119"/>
      <c r="BX60" s="119"/>
      <c r="BY60" s="119"/>
      <c r="BZ60" s="119"/>
      <c r="CA60" s="119"/>
      <c r="CB60" s="119"/>
      <c r="CC60" s="119"/>
      <c r="CD60" s="119"/>
      <c r="CE60" s="119"/>
    </row>
    <row r="61" spans="1:88" s="4" customFormat="1" ht="45" customHeight="1" x14ac:dyDescent="0.35">
      <c r="A61" s="37">
        <v>59</v>
      </c>
      <c r="B61" s="38"/>
      <c r="C61" s="38"/>
      <c r="D61" s="105">
        <v>59</v>
      </c>
      <c r="E61" s="165">
        <v>48085</v>
      </c>
      <c r="F61" s="165"/>
      <c r="G61" s="167" t="s">
        <v>191</v>
      </c>
      <c r="H61" s="167"/>
      <c r="I61" s="167"/>
      <c r="J61" s="167"/>
      <c r="K61" s="167"/>
      <c r="L61" s="167"/>
      <c r="M61" s="167"/>
      <c r="N61" s="168" t="e">
        <f>VLOOKUP(G61,#REF!,2,FALSE)</f>
        <v>#REF!</v>
      </c>
      <c r="O61" s="168"/>
      <c r="P61" s="168"/>
      <c r="Q61" s="168"/>
      <c r="R61" s="168" t="e">
        <f>VLOOKUP(G61,#REF!,3,FALSE)</f>
        <v>#REF!</v>
      </c>
      <c r="S61" s="168"/>
      <c r="T61" s="168"/>
      <c r="U61" s="168"/>
      <c r="V61" s="167" t="e">
        <f>VLOOKUP(G61,#REF!,5,FALSE)</f>
        <v>#REF!</v>
      </c>
      <c r="W61" s="167"/>
      <c r="X61" s="167"/>
      <c r="Y61" s="167"/>
      <c r="Z61" s="167"/>
      <c r="AA61" s="167"/>
      <c r="AB61" s="167"/>
      <c r="AC61" s="169" t="e">
        <f>VLOOKUP(G61,#REF!,6,FALSE)</f>
        <v>#REF!</v>
      </c>
      <c r="AD61" s="169"/>
      <c r="AE61" s="169"/>
      <c r="AF61" s="169"/>
      <c r="AG61" s="169"/>
      <c r="AH61" s="169"/>
      <c r="AI61" s="169"/>
      <c r="AJ61" s="165" t="e">
        <f>VLOOKUP(G61,#REF!,7,FALSE)</f>
        <v>#REF!</v>
      </c>
      <c r="AK61" s="165"/>
      <c r="AL61" s="165" t="e">
        <f>VLOOKUP(G61,#REF!,8,FALSE)</f>
        <v>#REF!</v>
      </c>
      <c r="AM61" s="165"/>
      <c r="AN61" s="165"/>
      <c r="AO61" s="165"/>
      <c r="AP61" s="170">
        <v>33134748</v>
      </c>
      <c r="AQ61" s="170"/>
      <c r="AR61" s="170"/>
      <c r="AS61" s="170"/>
      <c r="AT61" s="170" t="e">
        <f>VLOOKUP(G61,#REF!,4,FALSE)</f>
        <v>#REF!</v>
      </c>
      <c r="AU61" s="170"/>
      <c r="AV61" s="170"/>
      <c r="AW61" s="170"/>
      <c r="AX61" s="171" t="e">
        <f>VLOOKUP(G61,#REF!,9,FALSE)</f>
        <v>#REF!</v>
      </c>
      <c r="AY61" s="165"/>
      <c r="AZ61" s="165"/>
      <c r="BA61" s="172" t="e">
        <f>VLOOKUP(G61,#REF!,10,FALSE)</f>
        <v>#REF!</v>
      </c>
      <c r="BB61" s="172"/>
      <c r="BC61" s="172"/>
      <c r="BD61" s="172"/>
      <c r="BE61" s="165">
        <v>39</v>
      </c>
      <c r="BF61" s="165"/>
      <c r="BG61" s="165"/>
      <c r="BH61" s="165">
        <v>40</v>
      </c>
      <c r="BI61" s="165"/>
      <c r="BJ61" s="165"/>
      <c r="BK61" s="165"/>
      <c r="BL61" s="165"/>
      <c r="BM61" s="165"/>
      <c r="BN61" s="166" t="e">
        <f>VLOOKUP(G61,#REF!,15,FALSE)</f>
        <v>#REF!</v>
      </c>
      <c r="BO61" s="166"/>
      <c r="BP61" s="166"/>
      <c r="BQ61" s="167" t="s">
        <v>192</v>
      </c>
      <c r="BR61" s="167"/>
      <c r="BS61" s="167"/>
      <c r="BT61" s="167"/>
      <c r="BU61" s="167"/>
      <c r="BV61" s="167"/>
      <c r="BW61" s="167"/>
      <c r="BX61" s="167"/>
      <c r="BY61" s="167"/>
      <c r="BZ61" s="167"/>
      <c r="CA61" s="167"/>
      <c r="CB61" s="167"/>
      <c r="CC61" s="167"/>
      <c r="CD61" s="167"/>
      <c r="CE61" s="167"/>
    </row>
    <row r="62" spans="1:88" s="4" customFormat="1" ht="45" customHeight="1" x14ac:dyDescent="0.35">
      <c r="A62" s="37">
        <v>60</v>
      </c>
      <c r="B62" s="38"/>
      <c r="C62" s="38"/>
      <c r="D62" s="105">
        <v>60</v>
      </c>
      <c r="E62" s="165">
        <v>48005</v>
      </c>
      <c r="F62" s="165"/>
      <c r="G62" s="167" t="s">
        <v>193</v>
      </c>
      <c r="H62" s="167"/>
      <c r="I62" s="167"/>
      <c r="J62" s="167"/>
      <c r="K62" s="167"/>
      <c r="L62" s="167"/>
      <c r="M62" s="167"/>
      <c r="N62" s="168" t="e">
        <f>VLOOKUP(G62,#REF!,2,FALSE)</f>
        <v>#REF!</v>
      </c>
      <c r="O62" s="168"/>
      <c r="P62" s="168"/>
      <c r="Q62" s="168"/>
      <c r="R62" s="168" t="e">
        <f>VLOOKUP(G62,#REF!,3,FALSE)</f>
        <v>#REF!</v>
      </c>
      <c r="S62" s="168"/>
      <c r="T62" s="168"/>
      <c r="U62" s="168"/>
      <c r="V62" s="167" t="e">
        <f>VLOOKUP(G62,#REF!,5,FALSE)</f>
        <v>#REF!</v>
      </c>
      <c r="W62" s="167"/>
      <c r="X62" s="167"/>
      <c r="Y62" s="167"/>
      <c r="Z62" s="167"/>
      <c r="AA62" s="167"/>
      <c r="AB62" s="167"/>
      <c r="AC62" s="169" t="e">
        <f>VLOOKUP(G62,#REF!,6,FALSE)</f>
        <v>#REF!</v>
      </c>
      <c r="AD62" s="169"/>
      <c r="AE62" s="169"/>
      <c r="AF62" s="169"/>
      <c r="AG62" s="169"/>
      <c r="AH62" s="169"/>
      <c r="AI62" s="169"/>
      <c r="AJ62" s="165" t="e">
        <f>VLOOKUP(G62,#REF!,7,FALSE)</f>
        <v>#REF!</v>
      </c>
      <c r="AK62" s="165"/>
      <c r="AL62" s="165" t="e">
        <f>VLOOKUP(G62,#REF!,8,FALSE)</f>
        <v>#REF!</v>
      </c>
      <c r="AM62" s="165"/>
      <c r="AN62" s="165"/>
      <c r="AO62" s="165"/>
      <c r="AP62" s="170">
        <v>59165015</v>
      </c>
      <c r="AQ62" s="170"/>
      <c r="AR62" s="170"/>
      <c r="AS62" s="170"/>
      <c r="AT62" s="170" t="e">
        <f>VLOOKUP(G62,#REF!,4,FALSE)</f>
        <v>#REF!</v>
      </c>
      <c r="AU62" s="170"/>
      <c r="AV62" s="170"/>
      <c r="AW62" s="170"/>
      <c r="AX62" s="171" t="e">
        <f>VLOOKUP(G62,#REF!,9,FALSE)</f>
        <v>#REF!</v>
      </c>
      <c r="AY62" s="165"/>
      <c r="AZ62" s="165"/>
      <c r="BA62" s="172" t="e">
        <f>VLOOKUP(G62,#REF!,10,FALSE)</f>
        <v>#REF!</v>
      </c>
      <c r="BB62" s="172"/>
      <c r="BC62" s="172"/>
      <c r="BD62" s="172"/>
      <c r="BE62" s="165">
        <v>30</v>
      </c>
      <c r="BF62" s="165"/>
      <c r="BG62" s="165"/>
      <c r="BH62" s="165">
        <v>60</v>
      </c>
      <c r="BI62" s="165"/>
      <c r="BJ62" s="165"/>
      <c r="BK62" s="165"/>
      <c r="BL62" s="165"/>
      <c r="BM62" s="165"/>
      <c r="BN62" s="166" t="e">
        <f>VLOOKUP(G62,#REF!,15,FALSE)</f>
        <v>#REF!</v>
      </c>
      <c r="BO62" s="166"/>
      <c r="BP62" s="166"/>
      <c r="BQ62" s="167" t="s">
        <v>194</v>
      </c>
      <c r="BR62" s="167"/>
      <c r="BS62" s="167"/>
      <c r="BT62" s="167"/>
      <c r="BU62" s="167"/>
      <c r="BV62" s="167"/>
      <c r="BW62" s="167"/>
      <c r="BX62" s="167"/>
      <c r="BY62" s="167"/>
      <c r="BZ62" s="167"/>
      <c r="CA62" s="167"/>
      <c r="CB62" s="167"/>
      <c r="CC62" s="167"/>
      <c r="CD62" s="167"/>
      <c r="CE62" s="167"/>
    </row>
    <row r="63" spans="1:88" s="5" customFormat="1" ht="45" customHeight="1" x14ac:dyDescent="0.35">
      <c r="A63" s="37">
        <v>61</v>
      </c>
      <c r="B63" s="38"/>
      <c r="C63" s="38"/>
      <c r="D63" s="105">
        <v>61</v>
      </c>
      <c r="E63" s="165">
        <v>48086</v>
      </c>
      <c r="F63" s="165"/>
      <c r="G63" s="167" t="s">
        <v>195</v>
      </c>
      <c r="H63" s="167"/>
      <c r="I63" s="167"/>
      <c r="J63" s="167"/>
      <c r="K63" s="167"/>
      <c r="L63" s="167"/>
      <c r="M63" s="167"/>
      <c r="N63" s="168" t="e">
        <f>VLOOKUP(G63,#REF!,2,FALSE)</f>
        <v>#REF!</v>
      </c>
      <c r="O63" s="168"/>
      <c r="P63" s="168"/>
      <c r="Q63" s="168"/>
      <c r="R63" s="168" t="e">
        <f>VLOOKUP(G63,#REF!,3,FALSE)</f>
        <v>#REF!</v>
      </c>
      <c r="S63" s="168"/>
      <c r="T63" s="168"/>
      <c r="U63" s="168"/>
      <c r="V63" s="167" t="e">
        <f>VLOOKUP(G63,#REF!,5,FALSE)</f>
        <v>#REF!</v>
      </c>
      <c r="W63" s="167"/>
      <c r="X63" s="167"/>
      <c r="Y63" s="167"/>
      <c r="Z63" s="167"/>
      <c r="AA63" s="167"/>
      <c r="AB63" s="167"/>
      <c r="AC63" s="169" t="e">
        <f>VLOOKUP(G63,#REF!,6,FALSE)</f>
        <v>#REF!</v>
      </c>
      <c r="AD63" s="169"/>
      <c r="AE63" s="169"/>
      <c r="AF63" s="169"/>
      <c r="AG63" s="169"/>
      <c r="AH63" s="169"/>
      <c r="AI63" s="169"/>
      <c r="AJ63" s="165" t="e">
        <f>VLOOKUP(G63,#REF!,7,FALSE)</f>
        <v>#REF!</v>
      </c>
      <c r="AK63" s="165"/>
      <c r="AL63" s="165" t="e">
        <f>VLOOKUP(G63,#REF!,8,FALSE)</f>
        <v>#REF!</v>
      </c>
      <c r="AM63" s="165"/>
      <c r="AN63" s="165"/>
      <c r="AO63" s="165"/>
      <c r="AP63" s="170">
        <v>59393949</v>
      </c>
      <c r="AQ63" s="170"/>
      <c r="AR63" s="170"/>
      <c r="AS63" s="170"/>
      <c r="AT63" s="170" t="e">
        <f>VLOOKUP(G63,#REF!,4,FALSE)</f>
        <v>#REF!</v>
      </c>
      <c r="AU63" s="170"/>
      <c r="AV63" s="170"/>
      <c r="AW63" s="170"/>
      <c r="AX63" s="171" t="e">
        <f>VLOOKUP(G63,#REF!,9,FALSE)</f>
        <v>#REF!</v>
      </c>
      <c r="AY63" s="165"/>
      <c r="AZ63" s="165"/>
      <c r="BA63" s="172" t="e">
        <f>VLOOKUP(G63,#REF!,10,FALSE)</f>
        <v>#REF!</v>
      </c>
      <c r="BB63" s="172"/>
      <c r="BC63" s="172"/>
      <c r="BD63" s="172"/>
      <c r="BE63" s="165">
        <v>33</v>
      </c>
      <c r="BF63" s="165"/>
      <c r="BG63" s="165"/>
      <c r="BH63" s="165">
        <v>64</v>
      </c>
      <c r="BI63" s="165"/>
      <c r="BJ63" s="165"/>
      <c r="BK63" s="165"/>
      <c r="BL63" s="165"/>
      <c r="BM63" s="165"/>
      <c r="BN63" s="166" t="e">
        <f>VLOOKUP(G63,#REF!,15,FALSE)</f>
        <v>#REF!</v>
      </c>
      <c r="BO63" s="166"/>
      <c r="BP63" s="166"/>
      <c r="BQ63" s="167" t="s">
        <v>196</v>
      </c>
      <c r="BR63" s="167"/>
      <c r="BS63" s="167"/>
      <c r="BT63" s="167"/>
      <c r="BU63" s="167"/>
      <c r="BV63" s="167"/>
      <c r="BW63" s="167"/>
      <c r="BX63" s="167"/>
      <c r="BY63" s="167"/>
      <c r="BZ63" s="167"/>
      <c r="CA63" s="167"/>
      <c r="CB63" s="167"/>
      <c r="CC63" s="167"/>
      <c r="CD63" s="167"/>
      <c r="CE63" s="167"/>
    </row>
    <row r="64" spans="1:88" s="5" customFormat="1" ht="45" customHeight="1" x14ac:dyDescent="0.35">
      <c r="A64" s="37">
        <v>62</v>
      </c>
      <c r="B64" s="38"/>
      <c r="C64" s="38"/>
      <c r="D64" s="105">
        <v>62</v>
      </c>
      <c r="E64" s="165">
        <v>47941</v>
      </c>
      <c r="F64" s="165"/>
      <c r="G64" s="167" t="s">
        <v>197</v>
      </c>
      <c r="H64" s="167"/>
      <c r="I64" s="167"/>
      <c r="J64" s="167"/>
      <c r="K64" s="167"/>
      <c r="L64" s="167"/>
      <c r="M64" s="167"/>
      <c r="N64" s="168" t="e">
        <f>VLOOKUP(G64,#REF!,2,FALSE)</f>
        <v>#REF!</v>
      </c>
      <c r="O64" s="168"/>
      <c r="P64" s="168"/>
      <c r="Q64" s="168"/>
      <c r="R64" s="168" t="e">
        <f>VLOOKUP(G64,#REF!,3,FALSE)</f>
        <v>#REF!</v>
      </c>
      <c r="S64" s="168"/>
      <c r="T64" s="168"/>
      <c r="U64" s="168"/>
      <c r="V64" s="167" t="e">
        <f>VLOOKUP(G64,#REF!,5,FALSE)</f>
        <v>#REF!</v>
      </c>
      <c r="W64" s="167"/>
      <c r="X64" s="167"/>
      <c r="Y64" s="167"/>
      <c r="Z64" s="167"/>
      <c r="AA64" s="167"/>
      <c r="AB64" s="167"/>
      <c r="AC64" s="169" t="e">
        <f>VLOOKUP(G64,#REF!,6,FALSE)</f>
        <v>#REF!</v>
      </c>
      <c r="AD64" s="169"/>
      <c r="AE64" s="169"/>
      <c r="AF64" s="169"/>
      <c r="AG64" s="169"/>
      <c r="AH64" s="169"/>
      <c r="AI64" s="169"/>
      <c r="AJ64" s="165" t="e">
        <f>VLOOKUP(G64,#REF!,7,FALSE)</f>
        <v>#REF!</v>
      </c>
      <c r="AK64" s="165"/>
      <c r="AL64" s="165" t="e">
        <f>VLOOKUP(G64,#REF!,8,FALSE)</f>
        <v>#REF!</v>
      </c>
      <c r="AM64" s="165"/>
      <c r="AN64" s="165"/>
      <c r="AO64" s="165"/>
      <c r="AP64" s="170">
        <v>17023644</v>
      </c>
      <c r="AQ64" s="170"/>
      <c r="AR64" s="170"/>
      <c r="AS64" s="170"/>
      <c r="AT64" s="170" t="e">
        <f>VLOOKUP(G64,#REF!,4,FALSE)</f>
        <v>#REF!</v>
      </c>
      <c r="AU64" s="170"/>
      <c r="AV64" s="170"/>
      <c r="AW64" s="170"/>
      <c r="AX64" s="171" t="e">
        <f>VLOOKUP(G64,#REF!,9,FALSE)</f>
        <v>#REF!</v>
      </c>
      <c r="AY64" s="165"/>
      <c r="AZ64" s="165"/>
      <c r="BA64" s="172" t="e">
        <f>VLOOKUP(G64,#REF!,10,FALSE)</f>
        <v>#REF!</v>
      </c>
      <c r="BB64" s="172"/>
      <c r="BC64" s="172"/>
      <c r="BD64" s="172"/>
      <c r="BE64" s="165">
        <v>29</v>
      </c>
      <c r="BF64" s="165"/>
      <c r="BG64" s="165"/>
      <c r="BH64" s="165">
        <v>30</v>
      </c>
      <c r="BI64" s="165"/>
      <c r="BJ64" s="165"/>
      <c r="BK64" s="165"/>
      <c r="BL64" s="165"/>
      <c r="BM64" s="165"/>
      <c r="BN64" s="166" t="e">
        <f>VLOOKUP(G64,#REF!,15,FALSE)</f>
        <v>#REF!</v>
      </c>
      <c r="BO64" s="166"/>
      <c r="BP64" s="166"/>
      <c r="BQ64" s="167" t="s">
        <v>198</v>
      </c>
      <c r="BR64" s="167"/>
      <c r="BS64" s="167"/>
      <c r="BT64" s="167"/>
      <c r="BU64" s="167"/>
      <c r="BV64" s="167"/>
      <c r="BW64" s="167"/>
      <c r="BX64" s="167"/>
      <c r="BY64" s="167"/>
      <c r="BZ64" s="167"/>
      <c r="CA64" s="167"/>
      <c r="CB64" s="167"/>
      <c r="CC64" s="167"/>
      <c r="CD64" s="167"/>
      <c r="CE64" s="167"/>
    </row>
    <row r="65" spans="1:83" s="5" customFormat="1" ht="45" customHeight="1" x14ac:dyDescent="0.35">
      <c r="A65" s="37">
        <v>63</v>
      </c>
      <c r="B65" s="38"/>
      <c r="C65" s="38"/>
      <c r="D65" s="105">
        <v>63</v>
      </c>
      <c r="E65" s="165">
        <v>48001</v>
      </c>
      <c r="F65" s="165"/>
      <c r="G65" s="167" t="s">
        <v>199</v>
      </c>
      <c r="H65" s="167"/>
      <c r="I65" s="167"/>
      <c r="J65" s="167"/>
      <c r="K65" s="167"/>
      <c r="L65" s="167"/>
      <c r="M65" s="167"/>
      <c r="N65" s="168" t="e">
        <f>VLOOKUP(G65,#REF!,2,FALSE)</f>
        <v>#REF!</v>
      </c>
      <c r="O65" s="168"/>
      <c r="P65" s="168"/>
      <c r="Q65" s="168"/>
      <c r="R65" s="168" t="e">
        <f>VLOOKUP(G65,#REF!,3,FALSE)</f>
        <v>#REF!</v>
      </c>
      <c r="S65" s="168"/>
      <c r="T65" s="168"/>
      <c r="U65" s="168"/>
      <c r="V65" s="167" t="e">
        <f>VLOOKUP(G65,#REF!,5,FALSE)</f>
        <v>#REF!</v>
      </c>
      <c r="W65" s="167"/>
      <c r="X65" s="167"/>
      <c r="Y65" s="167"/>
      <c r="Z65" s="167"/>
      <c r="AA65" s="167"/>
      <c r="AB65" s="167"/>
      <c r="AC65" s="169" t="e">
        <f>VLOOKUP(G65,#REF!,6,FALSE)</f>
        <v>#REF!</v>
      </c>
      <c r="AD65" s="169"/>
      <c r="AE65" s="169"/>
      <c r="AF65" s="169"/>
      <c r="AG65" s="169"/>
      <c r="AH65" s="169"/>
      <c r="AI65" s="169"/>
      <c r="AJ65" s="165" t="e">
        <f>VLOOKUP(G65,#REF!,7,FALSE)</f>
        <v>#REF!</v>
      </c>
      <c r="AK65" s="165"/>
      <c r="AL65" s="165" t="e">
        <f>VLOOKUP(G65,#REF!,8,FALSE)</f>
        <v>#REF!</v>
      </c>
      <c r="AM65" s="165"/>
      <c r="AN65" s="165"/>
      <c r="AO65" s="165"/>
      <c r="AP65" s="170">
        <v>37585934</v>
      </c>
      <c r="AQ65" s="170"/>
      <c r="AR65" s="170"/>
      <c r="AS65" s="170"/>
      <c r="AT65" s="170" t="e">
        <f>VLOOKUP(G65,#REF!,4,FALSE)</f>
        <v>#REF!</v>
      </c>
      <c r="AU65" s="170"/>
      <c r="AV65" s="170"/>
      <c r="AW65" s="170"/>
      <c r="AX65" s="171" t="e">
        <f>VLOOKUP(G65,#REF!,9,FALSE)</f>
        <v>#REF!</v>
      </c>
      <c r="AY65" s="165"/>
      <c r="AZ65" s="165"/>
      <c r="BA65" s="172" t="e">
        <f>VLOOKUP(G65,#REF!,10,FALSE)</f>
        <v>#REF!</v>
      </c>
      <c r="BB65" s="172"/>
      <c r="BC65" s="172"/>
      <c r="BD65" s="172"/>
      <c r="BE65" s="165">
        <v>49</v>
      </c>
      <c r="BF65" s="165"/>
      <c r="BG65" s="165"/>
      <c r="BH65" s="165">
        <v>98</v>
      </c>
      <c r="BI65" s="165"/>
      <c r="BJ65" s="165"/>
      <c r="BK65" s="165"/>
      <c r="BL65" s="165"/>
      <c r="BM65" s="165"/>
      <c r="BN65" s="166" t="e">
        <f>VLOOKUP(G65,#REF!,15,FALSE)</f>
        <v>#REF!</v>
      </c>
      <c r="BO65" s="166"/>
      <c r="BP65" s="166"/>
      <c r="BQ65" s="167" t="s">
        <v>200</v>
      </c>
      <c r="BR65" s="167"/>
      <c r="BS65" s="167"/>
      <c r="BT65" s="167"/>
      <c r="BU65" s="167"/>
      <c r="BV65" s="167"/>
      <c r="BW65" s="167"/>
      <c r="BX65" s="167"/>
      <c r="BY65" s="167"/>
      <c r="BZ65" s="167"/>
      <c r="CA65" s="167"/>
      <c r="CB65" s="167"/>
      <c r="CC65" s="167"/>
      <c r="CD65" s="167"/>
      <c r="CE65" s="167"/>
    </row>
    <row r="66" spans="1:83" s="5" customFormat="1" ht="45" customHeight="1" x14ac:dyDescent="0.35">
      <c r="A66" s="37">
        <v>64</v>
      </c>
      <c r="B66" s="38"/>
      <c r="C66" s="38"/>
      <c r="D66" s="105">
        <v>64</v>
      </c>
      <c r="E66" s="165">
        <v>48017</v>
      </c>
      <c r="F66" s="165"/>
      <c r="G66" s="167" t="s">
        <v>201</v>
      </c>
      <c r="H66" s="167"/>
      <c r="I66" s="167"/>
      <c r="J66" s="167"/>
      <c r="K66" s="167"/>
      <c r="L66" s="167"/>
      <c r="M66" s="167"/>
      <c r="N66" s="168" t="e">
        <f>VLOOKUP(G66,#REF!,2,FALSE)</f>
        <v>#REF!</v>
      </c>
      <c r="O66" s="168"/>
      <c r="P66" s="168"/>
      <c r="Q66" s="168"/>
      <c r="R66" s="168" t="e">
        <f>VLOOKUP(G66,#REF!,3,FALSE)</f>
        <v>#REF!</v>
      </c>
      <c r="S66" s="168"/>
      <c r="T66" s="168"/>
      <c r="U66" s="168"/>
      <c r="V66" s="167" t="e">
        <f>VLOOKUP(G66,#REF!,5,FALSE)</f>
        <v>#REF!</v>
      </c>
      <c r="W66" s="167"/>
      <c r="X66" s="167"/>
      <c r="Y66" s="167"/>
      <c r="Z66" s="167"/>
      <c r="AA66" s="167"/>
      <c r="AB66" s="167"/>
      <c r="AC66" s="169" t="e">
        <f>VLOOKUP(G66,#REF!,6,FALSE)</f>
        <v>#REF!</v>
      </c>
      <c r="AD66" s="169"/>
      <c r="AE66" s="169"/>
      <c r="AF66" s="169"/>
      <c r="AG66" s="169"/>
      <c r="AH66" s="169"/>
      <c r="AI66" s="169"/>
      <c r="AJ66" s="165" t="e">
        <f>VLOOKUP(G66,#REF!,7,FALSE)</f>
        <v>#REF!</v>
      </c>
      <c r="AK66" s="165"/>
      <c r="AL66" s="165" t="e">
        <f>VLOOKUP(G66,#REF!,8,FALSE)</f>
        <v>#REF!</v>
      </c>
      <c r="AM66" s="165"/>
      <c r="AN66" s="165"/>
      <c r="AO66" s="165"/>
      <c r="AP66" s="170">
        <v>97300312</v>
      </c>
      <c r="AQ66" s="170"/>
      <c r="AR66" s="170"/>
      <c r="AS66" s="170"/>
      <c r="AT66" s="170" t="e">
        <f>VLOOKUP(G66,#REF!,4,FALSE)</f>
        <v>#REF!</v>
      </c>
      <c r="AU66" s="170"/>
      <c r="AV66" s="170"/>
      <c r="AW66" s="170"/>
      <c r="AX66" s="171" t="e">
        <f>VLOOKUP(G66,#REF!,9,FALSE)</f>
        <v>#REF!</v>
      </c>
      <c r="AY66" s="165"/>
      <c r="AZ66" s="165"/>
      <c r="BA66" s="172" t="e">
        <f>VLOOKUP(G66,#REF!,10,FALSE)</f>
        <v>#REF!</v>
      </c>
      <c r="BB66" s="172"/>
      <c r="BC66" s="172"/>
      <c r="BD66" s="172"/>
      <c r="BE66" s="165">
        <v>22</v>
      </c>
      <c r="BF66" s="165"/>
      <c r="BG66" s="165"/>
      <c r="BH66" s="165">
        <v>85</v>
      </c>
      <c r="BI66" s="165"/>
      <c r="BJ66" s="165"/>
      <c r="BK66" s="165"/>
      <c r="BL66" s="165"/>
      <c r="BM66" s="165"/>
      <c r="BN66" s="166" t="e">
        <f>VLOOKUP(G66,#REF!,15,FALSE)</f>
        <v>#REF!</v>
      </c>
      <c r="BO66" s="166"/>
      <c r="BP66" s="166"/>
      <c r="BQ66" s="167" t="s">
        <v>196</v>
      </c>
      <c r="BR66" s="167"/>
      <c r="BS66" s="167"/>
      <c r="BT66" s="167"/>
      <c r="BU66" s="167"/>
      <c r="BV66" s="167"/>
      <c r="BW66" s="167"/>
      <c r="BX66" s="167"/>
      <c r="BY66" s="167"/>
      <c r="BZ66" s="167"/>
      <c r="CA66" s="167"/>
      <c r="CB66" s="167"/>
      <c r="CC66" s="167"/>
      <c r="CD66" s="167"/>
      <c r="CE66" s="167"/>
    </row>
    <row r="67" spans="1:83" s="5" customFormat="1" ht="45" customHeight="1" x14ac:dyDescent="0.35">
      <c r="A67" s="37">
        <v>65</v>
      </c>
      <c r="B67" s="38"/>
      <c r="C67" s="38"/>
      <c r="D67" s="105">
        <v>65</v>
      </c>
      <c r="E67" s="165">
        <v>48070</v>
      </c>
      <c r="F67" s="165"/>
      <c r="G67" s="167" t="s">
        <v>202</v>
      </c>
      <c r="H67" s="167"/>
      <c r="I67" s="167"/>
      <c r="J67" s="167"/>
      <c r="K67" s="167"/>
      <c r="L67" s="167"/>
      <c r="M67" s="167"/>
      <c r="N67" s="168" t="e">
        <f>VLOOKUP(G67,#REF!,2,FALSE)</f>
        <v>#REF!</v>
      </c>
      <c r="O67" s="168"/>
      <c r="P67" s="168"/>
      <c r="Q67" s="168"/>
      <c r="R67" s="168" t="e">
        <f>VLOOKUP(G67,#REF!,3,FALSE)</f>
        <v>#REF!</v>
      </c>
      <c r="S67" s="168"/>
      <c r="T67" s="168"/>
      <c r="U67" s="168"/>
      <c r="V67" s="167" t="e">
        <f>VLOOKUP(G67,#REF!,5,FALSE)</f>
        <v>#REF!</v>
      </c>
      <c r="W67" s="167"/>
      <c r="X67" s="167"/>
      <c r="Y67" s="167"/>
      <c r="Z67" s="167"/>
      <c r="AA67" s="167"/>
      <c r="AB67" s="167"/>
      <c r="AC67" s="169" t="e">
        <f>VLOOKUP(G67,#REF!,6,FALSE)</f>
        <v>#REF!</v>
      </c>
      <c r="AD67" s="169"/>
      <c r="AE67" s="169"/>
      <c r="AF67" s="169"/>
      <c r="AG67" s="169"/>
      <c r="AH67" s="169"/>
      <c r="AI67" s="169"/>
      <c r="AJ67" s="165" t="e">
        <f>VLOOKUP(G67,#REF!,7,FALSE)</f>
        <v>#REF!</v>
      </c>
      <c r="AK67" s="165"/>
      <c r="AL67" s="165" t="e">
        <f>VLOOKUP(G67,#REF!,8,FALSE)</f>
        <v>#REF!</v>
      </c>
      <c r="AM67" s="165"/>
      <c r="AN67" s="165"/>
      <c r="AO67" s="165"/>
      <c r="AP67" s="170">
        <v>98735971</v>
      </c>
      <c r="AQ67" s="170"/>
      <c r="AR67" s="170"/>
      <c r="AS67" s="170"/>
      <c r="AT67" s="170" t="e">
        <f>VLOOKUP(G67,#REF!,4,FALSE)</f>
        <v>#REF!</v>
      </c>
      <c r="AU67" s="170"/>
      <c r="AV67" s="170"/>
      <c r="AW67" s="170"/>
      <c r="AX67" s="171" t="e">
        <f>VLOOKUP(G67,#REF!,9,FALSE)</f>
        <v>#REF!</v>
      </c>
      <c r="AY67" s="165"/>
      <c r="AZ67" s="165"/>
      <c r="BA67" s="172" t="e">
        <f>VLOOKUP(G67,#REF!,10,FALSE)</f>
        <v>#REF!</v>
      </c>
      <c r="BB67" s="172"/>
      <c r="BC67" s="172"/>
      <c r="BD67" s="172"/>
      <c r="BE67" s="165">
        <v>27</v>
      </c>
      <c r="BF67" s="165"/>
      <c r="BG67" s="165"/>
      <c r="BH67" s="165">
        <v>90</v>
      </c>
      <c r="BI67" s="165"/>
      <c r="BJ67" s="165"/>
      <c r="BK67" s="165"/>
      <c r="BL67" s="165"/>
      <c r="BM67" s="165"/>
      <c r="BN67" s="166" t="e">
        <f>VLOOKUP(G67,#REF!,15,FALSE)</f>
        <v>#REF!</v>
      </c>
      <c r="BO67" s="166"/>
      <c r="BP67" s="166"/>
      <c r="BQ67" s="167" t="s">
        <v>100</v>
      </c>
      <c r="BR67" s="167"/>
      <c r="BS67" s="167"/>
      <c r="BT67" s="167"/>
      <c r="BU67" s="167"/>
      <c r="BV67" s="167"/>
      <c r="BW67" s="167"/>
      <c r="BX67" s="167"/>
      <c r="BY67" s="167"/>
      <c r="BZ67" s="167"/>
      <c r="CA67" s="167"/>
      <c r="CB67" s="167"/>
      <c r="CC67" s="167"/>
      <c r="CD67" s="167"/>
      <c r="CE67" s="167"/>
    </row>
    <row r="68" spans="1:83" s="5" customFormat="1" ht="45" customHeight="1" x14ac:dyDescent="0.35">
      <c r="A68" s="37">
        <v>66</v>
      </c>
      <c r="B68" s="38"/>
      <c r="C68" s="38"/>
      <c r="D68" s="105">
        <v>66</v>
      </c>
      <c r="E68" s="165">
        <v>48066</v>
      </c>
      <c r="F68" s="165"/>
      <c r="G68" s="167" t="s">
        <v>203</v>
      </c>
      <c r="H68" s="167"/>
      <c r="I68" s="167"/>
      <c r="J68" s="167"/>
      <c r="K68" s="167"/>
      <c r="L68" s="167"/>
      <c r="M68" s="167"/>
      <c r="N68" s="168" t="e">
        <f>VLOOKUP(G68,#REF!,2,FALSE)</f>
        <v>#REF!</v>
      </c>
      <c r="O68" s="168"/>
      <c r="P68" s="168"/>
      <c r="Q68" s="168"/>
      <c r="R68" s="168" t="e">
        <f>VLOOKUP(G68,#REF!,3,FALSE)</f>
        <v>#REF!</v>
      </c>
      <c r="S68" s="168"/>
      <c r="T68" s="168"/>
      <c r="U68" s="168"/>
      <c r="V68" s="167" t="e">
        <f>VLOOKUP(G68,#REF!,5,FALSE)</f>
        <v>#REF!</v>
      </c>
      <c r="W68" s="167"/>
      <c r="X68" s="167"/>
      <c r="Y68" s="167"/>
      <c r="Z68" s="167"/>
      <c r="AA68" s="167"/>
      <c r="AB68" s="167"/>
      <c r="AC68" s="169" t="e">
        <f>VLOOKUP(G68,#REF!,6,FALSE)</f>
        <v>#REF!</v>
      </c>
      <c r="AD68" s="169"/>
      <c r="AE68" s="169"/>
      <c r="AF68" s="169"/>
      <c r="AG68" s="169"/>
      <c r="AH68" s="169"/>
      <c r="AI68" s="169"/>
      <c r="AJ68" s="165" t="e">
        <f>VLOOKUP(G68,#REF!,7,FALSE)</f>
        <v>#REF!</v>
      </c>
      <c r="AK68" s="165"/>
      <c r="AL68" s="165" t="e">
        <f>VLOOKUP(G68,#REF!,8,FALSE)</f>
        <v>#REF!</v>
      </c>
      <c r="AM68" s="165"/>
      <c r="AN68" s="165"/>
      <c r="AO68" s="165"/>
      <c r="AP68" s="170">
        <v>41718503</v>
      </c>
      <c r="AQ68" s="170"/>
      <c r="AR68" s="170"/>
      <c r="AS68" s="170"/>
      <c r="AT68" s="170" t="e">
        <f>VLOOKUP(G68,#REF!,4,FALSE)</f>
        <v>#REF!</v>
      </c>
      <c r="AU68" s="170"/>
      <c r="AV68" s="170"/>
      <c r="AW68" s="170"/>
      <c r="AX68" s="171" t="e">
        <f>VLOOKUP(G68,#REF!,9,FALSE)</f>
        <v>#REF!</v>
      </c>
      <c r="AY68" s="165"/>
      <c r="AZ68" s="165"/>
      <c r="BA68" s="172" t="e">
        <f>VLOOKUP(G68,#REF!,10,FALSE)</f>
        <v>#REF!</v>
      </c>
      <c r="BB68" s="172"/>
      <c r="BC68" s="172"/>
      <c r="BD68" s="172"/>
      <c r="BE68" s="165">
        <v>17</v>
      </c>
      <c r="BF68" s="165"/>
      <c r="BG68" s="165"/>
      <c r="BH68" s="165">
        <v>67</v>
      </c>
      <c r="BI68" s="165"/>
      <c r="BJ68" s="165"/>
      <c r="BK68" s="165"/>
      <c r="BL68" s="165"/>
      <c r="BM68" s="165"/>
      <c r="BN68" s="166" t="e">
        <f>VLOOKUP(G68,#REF!,15,FALSE)</f>
        <v>#REF!</v>
      </c>
      <c r="BO68" s="166"/>
      <c r="BP68" s="166"/>
      <c r="BQ68" s="167" t="s">
        <v>31</v>
      </c>
      <c r="BR68" s="167"/>
      <c r="BS68" s="167"/>
      <c r="BT68" s="167"/>
      <c r="BU68" s="167"/>
      <c r="BV68" s="167"/>
      <c r="BW68" s="167"/>
      <c r="BX68" s="167"/>
      <c r="BY68" s="167"/>
      <c r="BZ68" s="167"/>
      <c r="CA68" s="167"/>
      <c r="CB68" s="167"/>
      <c r="CC68" s="167"/>
      <c r="CD68" s="167"/>
      <c r="CE68" s="167"/>
    </row>
    <row r="69" spans="1:83" s="5" customFormat="1" ht="45" customHeight="1" x14ac:dyDescent="0.35">
      <c r="A69" s="37">
        <v>67</v>
      </c>
      <c r="B69" s="38"/>
      <c r="C69" s="38"/>
      <c r="D69" s="105">
        <v>67</v>
      </c>
      <c r="E69" s="165">
        <v>47967</v>
      </c>
      <c r="F69" s="165"/>
      <c r="G69" s="167" t="s">
        <v>204</v>
      </c>
      <c r="H69" s="167"/>
      <c r="I69" s="167"/>
      <c r="J69" s="167"/>
      <c r="K69" s="167"/>
      <c r="L69" s="167"/>
      <c r="M69" s="167"/>
      <c r="N69" s="168" t="e">
        <f>VLOOKUP(G69,#REF!,2,FALSE)</f>
        <v>#REF!</v>
      </c>
      <c r="O69" s="168"/>
      <c r="P69" s="168"/>
      <c r="Q69" s="168"/>
      <c r="R69" s="168" t="e">
        <f>VLOOKUP(G69,#REF!,3,FALSE)</f>
        <v>#REF!</v>
      </c>
      <c r="S69" s="168"/>
      <c r="T69" s="168"/>
      <c r="U69" s="168"/>
      <c r="V69" s="167" t="e">
        <f>VLOOKUP(G69,#REF!,5,FALSE)</f>
        <v>#REF!</v>
      </c>
      <c r="W69" s="167"/>
      <c r="X69" s="167"/>
      <c r="Y69" s="167"/>
      <c r="Z69" s="167"/>
      <c r="AA69" s="167"/>
      <c r="AB69" s="167"/>
      <c r="AC69" s="169" t="e">
        <f>VLOOKUP(G69,#REF!,6,FALSE)</f>
        <v>#REF!</v>
      </c>
      <c r="AD69" s="169"/>
      <c r="AE69" s="169"/>
      <c r="AF69" s="169"/>
      <c r="AG69" s="169"/>
      <c r="AH69" s="169"/>
      <c r="AI69" s="169"/>
      <c r="AJ69" s="165" t="e">
        <f>VLOOKUP(G69,#REF!,7,FALSE)</f>
        <v>#REF!</v>
      </c>
      <c r="AK69" s="165"/>
      <c r="AL69" s="165" t="e">
        <f>VLOOKUP(G69,#REF!,8,FALSE)</f>
        <v>#REF!</v>
      </c>
      <c r="AM69" s="165"/>
      <c r="AN69" s="165"/>
      <c r="AO69" s="165"/>
      <c r="AP69" s="186">
        <v>55778486</v>
      </c>
      <c r="AQ69" s="186"/>
      <c r="AR69" s="186"/>
      <c r="AS69" s="186"/>
      <c r="AT69" s="170" t="e">
        <f>VLOOKUP(G69,#REF!,4,FALSE)</f>
        <v>#REF!</v>
      </c>
      <c r="AU69" s="170"/>
      <c r="AV69" s="170"/>
      <c r="AW69" s="170"/>
      <c r="AX69" s="171" t="e">
        <f>VLOOKUP(G69,#REF!,9,FALSE)</f>
        <v>#REF!</v>
      </c>
      <c r="AY69" s="165"/>
      <c r="AZ69" s="165"/>
      <c r="BA69" s="172" t="e">
        <f>VLOOKUP(G69,#REF!,10,FALSE)</f>
        <v>#REF!</v>
      </c>
      <c r="BB69" s="172"/>
      <c r="BC69" s="172"/>
      <c r="BD69" s="172"/>
      <c r="BE69" s="165">
        <v>42</v>
      </c>
      <c r="BF69" s="165"/>
      <c r="BG69" s="165"/>
      <c r="BH69" s="165">
        <v>86</v>
      </c>
      <c r="BI69" s="165"/>
      <c r="BJ69" s="165"/>
      <c r="BK69" s="165"/>
      <c r="BL69" s="165"/>
      <c r="BM69" s="165"/>
      <c r="BN69" s="166" t="e">
        <f>VLOOKUP(G69,#REF!,15,FALSE)</f>
        <v>#REF!</v>
      </c>
      <c r="BO69" s="166"/>
      <c r="BP69" s="166"/>
      <c r="BQ69" s="167" t="s">
        <v>205</v>
      </c>
      <c r="BR69" s="167"/>
      <c r="BS69" s="167"/>
      <c r="BT69" s="167"/>
      <c r="BU69" s="167"/>
      <c r="BV69" s="167"/>
      <c r="BW69" s="167"/>
      <c r="BX69" s="167"/>
      <c r="BY69" s="167"/>
      <c r="BZ69" s="167"/>
      <c r="CA69" s="167"/>
      <c r="CB69" s="167"/>
      <c r="CC69" s="167"/>
      <c r="CD69" s="167"/>
      <c r="CE69" s="167"/>
    </row>
    <row r="70" spans="1:83" s="5" customFormat="1" ht="45" customHeight="1" x14ac:dyDescent="0.35">
      <c r="A70" s="37">
        <v>68</v>
      </c>
      <c r="B70" s="38"/>
      <c r="C70" s="38"/>
      <c r="D70" s="105">
        <v>68</v>
      </c>
      <c r="E70" s="165">
        <v>47908</v>
      </c>
      <c r="F70" s="165"/>
      <c r="G70" s="167" t="s">
        <v>206</v>
      </c>
      <c r="H70" s="167"/>
      <c r="I70" s="167"/>
      <c r="J70" s="167"/>
      <c r="K70" s="167"/>
      <c r="L70" s="167"/>
      <c r="M70" s="167"/>
      <c r="N70" s="168" t="e">
        <f>VLOOKUP(G70,#REF!,2,FALSE)</f>
        <v>#REF!</v>
      </c>
      <c r="O70" s="168"/>
      <c r="P70" s="168"/>
      <c r="Q70" s="168"/>
      <c r="R70" s="168" t="e">
        <f>VLOOKUP(G70,#REF!,3,FALSE)</f>
        <v>#REF!</v>
      </c>
      <c r="S70" s="168"/>
      <c r="T70" s="168"/>
      <c r="U70" s="168"/>
      <c r="V70" s="167" t="e">
        <f>VLOOKUP(G70,#REF!,5,FALSE)</f>
        <v>#REF!</v>
      </c>
      <c r="W70" s="167"/>
      <c r="X70" s="167"/>
      <c r="Y70" s="167"/>
      <c r="Z70" s="167"/>
      <c r="AA70" s="167"/>
      <c r="AB70" s="167"/>
      <c r="AC70" s="169" t="e">
        <f>VLOOKUP(G70,#REF!,6,FALSE)</f>
        <v>#REF!</v>
      </c>
      <c r="AD70" s="169"/>
      <c r="AE70" s="169"/>
      <c r="AF70" s="169"/>
      <c r="AG70" s="169"/>
      <c r="AH70" s="169"/>
      <c r="AI70" s="169"/>
      <c r="AJ70" s="165" t="e">
        <f>VLOOKUP(G70,#REF!,7,FALSE)</f>
        <v>#REF!</v>
      </c>
      <c r="AK70" s="165"/>
      <c r="AL70" s="165" t="e">
        <f>VLOOKUP(G70,#REF!,8,FALSE)</f>
        <v>#REF!</v>
      </c>
      <c r="AM70" s="165"/>
      <c r="AN70" s="165"/>
      <c r="AO70" s="165"/>
      <c r="AP70" s="187">
        <v>15886154</v>
      </c>
      <c r="AQ70" s="187"/>
      <c r="AR70" s="187"/>
      <c r="AS70" s="187"/>
      <c r="AT70" s="170" t="e">
        <f>VLOOKUP(G70,#REF!,4,FALSE)</f>
        <v>#REF!</v>
      </c>
      <c r="AU70" s="170"/>
      <c r="AV70" s="170"/>
      <c r="AW70" s="170"/>
      <c r="AX70" s="171" t="e">
        <f>VLOOKUP(G70,#REF!,9,FALSE)</f>
        <v>#REF!</v>
      </c>
      <c r="AY70" s="165"/>
      <c r="AZ70" s="165"/>
      <c r="BA70" s="172" t="e">
        <f>VLOOKUP(G70,#REF!,10,FALSE)</f>
        <v>#REF!</v>
      </c>
      <c r="BB70" s="172"/>
      <c r="BC70" s="172"/>
      <c r="BD70" s="172"/>
      <c r="BE70" s="165">
        <v>11</v>
      </c>
      <c r="BF70" s="165"/>
      <c r="BG70" s="165"/>
      <c r="BH70" s="165">
        <v>23</v>
      </c>
      <c r="BI70" s="165"/>
      <c r="BJ70" s="165"/>
      <c r="BK70" s="165"/>
      <c r="BL70" s="165"/>
      <c r="BM70" s="165"/>
      <c r="BN70" s="166" t="e">
        <f>VLOOKUP(G70,#REF!,15,FALSE)</f>
        <v>#REF!</v>
      </c>
      <c r="BO70" s="166"/>
      <c r="BP70" s="166"/>
      <c r="BQ70" s="167" t="s">
        <v>207</v>
      </c>
      <c r="BR70" s="167"/>
      <c r="BS70" s="167"/>
      <c r="BT70" s="167"/>
      <c r="BU70" s="167"/>
      <c r="BV70" s="167"/>
      <c r="BW70" s="167"/>
      <c r="BX70" s="167"/>
      <c r="BY70" s="167"/>
      <c r="BZ70" s="167"/>
      <c r="CA70" s="167"/>
      <c r="CB70" s="167"/>
      <c r="CC70" s="167"/>
      <c r="CD70" s="167"/>
      <c r="CE70" s="167"/>
    </row>
    <row r="71" spans="1:83" s="5" customFormat="1" ht="45" customHeight="1" x14ac:dyDescent="0.35">
      <c r="A71" s="37">
        <v>69</v>
      </c>
      <c r="B71" s="38"/>
      <c r="C71" s="38"/>
      <c r="D71" s="105">
        <v>69</v>
      </c>
      <c r="E71" s="165">
        <v>47969</v>
      </c>
      <c r="F71" s="165"/>
      <c r="G71" s="167" t="s">
        <v>208</v>
      </c>
      <c r="H71" s="167"/>
      <c r="I71" s="167"/>
      <c r="J71" s="167"/>
      <c r="K71" s="167"/>
      <c r="L71" s="167"/>
      <c r="M71" s="167"/>
      <c r="N71" s="168" t="e">
        <f>VLOOKUP(G71,#REF!,2,FALSE)</f>
        <v>#REF!</v>
      </c>
      <c r="O71" s="168"/>
      <c r="P71" s="168"/>
      <c r="Q71" s="168"/>
      <c r="R71" s="168" t="e">
        <f>VLOOKUP(G71,#REF!,3,FALSE)</f>
        <v>#REF!</v>
      </c>
      <c r="S71" s="168"/>
      <c r="T71" s="168"/>
      <c r="U71" s="168"/>
      <c r="V71" s="167" t="e">
        <f>VLOOKUP(G71,#REF!,5,FALSE)</f>
        <v>#REF!</v>
      </c>
      <c r="W71" s="167"/>
      <c r="X71" s="167"/>
      <c r="Y71" s="167"/>
      <c r="Z71" s="167"/>
      <c r="AA71" s="167"/>
      <c r="AB71" s="167"/>
      <c r="AC71" s="169" t="e">
        <f>VLOOKUP(G71,#REF!,6,FALSE)</f>
        <v>#REF!</v>
      </c>
      <c r="AD71" s="169"/>
      <c r="AE71" s="169"/>
      <c r="AF71" s="169"/>
      <c r="AG71" s="169"/>
      <c r="AH71" s="169"/>
      <c r="AI71" s="169"/>
      <c r="AJ71" s="165" t="e">
        <f>VLOOKUP(G71,#REF!,7,FALSE)</f>
        <v>#REF!</v>
      </c>
      <c r="AK71" s="165"/>
      <c r="AL71" s="165" t="e">
        <f>VLOOKUP(G71,#REF!,8,FALSE)</f>
        <v>#REF!</v>
      </c>
      <c r="AM71" s="165"/>
      <c r="AN71" s="165"/>
      <c r="AO71" s="165"/>
      <c r="AP71" s="184">
        <v>50748718</v>
      </c>
      <c r="AQ71" s="184"/>
      <c r="AR71" s="184"/>
      <c r="AS71" s="184"/>
      <c r="AT71" s="170" t="e">
        <f>VLOOKUP(G71,#REF!,4,FALSE)</f>
        <v>#REF!</v>
      </c>
      <c r="AU71" s="170"/>
      <c r="AV71" s="170"/>
      <c r="AW71" s="170"/>
      <c r="AX71" s="171" t="e">
        <f>VLOOKUP(G71,#REF!,9,FALSE)</f>
        <v>#REF!</v>
      </c>
      <c r="AY71" s="165"/>
      <c r="AZ71" s="165"/>
      <c r="BA71" s="172" t="e">
        <f>VLOOKUP(G71,#REF!,10,FALSE)</f>
        <v>#REF!</v>
      </c>
      <c r="BB71" s="172"/>
      <c r="BC71" s="172"/>
      <c r="BD71" s="172"/>
      <c r="BE71" s="165">
        <v>42</v>
      </c>
      <c r="BF71" s="165"/>
      <c r="BG71" s="165"/>
      <c r="BH71" s="165">
        <v>65</v>
      </c>
      <c r="BI71" s="165"/>
      <c r="BJ71" s="165"/>
      <c r="BK71" s="165"/>
      <c r="BL71" s="165"/>
      <c r="BM71" s="165"/>
      <c r="BN71" s="166" t="e">
        <f>VLOOKUP(G71,#REF!,15,FALSE)</f>
        <v>#REF!</v>
      </c>
      <c r="BO71" s="166"/>
      <c r="BP71" s="166"/>
      <c r="BQ71" s="167" t="s">
        <v>41</v>
      </c>
      <c r="BR71" s="167"/>
      <c r="BS71" s="167"/>
      <c r="BT71" s="167"/>
      <c r="BU71" s="167"/>
      <c r="BV71" s="167"/>
      <c r="BW71" s="167"/>
      <c r="BX71" s="167"/>
      <c r="BY71" s="167"/>
      <c r="BZ71" s="167"/>
      <c r="CA71" s="167"/>
      <c r="CB71" s="167"/>
      <c r="CC71" s="167"/>
      <c r="CD71" s="167"/>
      <c r="CE71" s="167"/>
    </row>
    <row r="72" spans="1:83" s="5" customFormat="1" ht="45" customHeight="1" x14ac:dyDescent="0.35">
      <c r="A72" s="37">
        <v>70</v>
      </c>
      <c r="B72" s="38"/>
      <c r="C72" s="38"/>
      <c r="D72" s="105">
        <v>70</v>
      </c>
      <c r="E72" s="165">
        <v>47992</v>
      </c>
      <c r="F72" s="165"/>
      <c r="G72" s="167" t="s">
        <v>209</v>
      </c>
      <c r="H72" s="167"/>
      <c r="I72" s="167"/>
      <c r="J72" s="167"/>
      <c r="K72" s="167"/>
      <c r="L72" s="167"/>
      <c r="M72" s="167"/>
      <c r="N72" s="168" t="e">
        <f>VLOOKUP(G72,#REF!,2,FALSE)</f>
        <v>#REF!</v>
      </c>
      <c r="O72" s="168"/>
      <c r="P72" s="168"/>
      <c r="Q72" s="168"/>
      <c r="R72" s="168" t="e">
        <f>VLOOKUP(G72,#REF!,3,FALSE)</f>
        <v>#REF!</v>
      </c>
      <c r="S72" s="168"/>
      <c r="T72" s="168"/>
      <c r="U72" s="168"/>
      <c r="V72" s="167" t="e">
        <f>VLOOKUP(G72,#REF!,5,FALSE)</f>
        <v>#REF!</v>
      </c>
      <c r="W72" s="167"/>
      <c r="X72" s="167"/>
      <c r="Y72" s="167"/>
      <c r="Z72" s="167"/>
      <c r="AA72" s="167"/>
      <c r="AB72" s="167"/>
      <c r="AC72" s="169" t="e">
        <f>VLOOKUP(G72,#REF!,6,FALSE)</f>
        <v>#REF!</v>
      </c>
      <c r="AD72" s="169"/>
      <c r="AE72" s="169"/>
      <c r="AF72" s="169"/>
      <c r="AG72" s="169"/>
      <c r="AH72" s="169"/>
      <c r="AI72" s="169"/>
      <c r="AJ72" s="165" t="e">
        <f>VLOOKUP(G72,#REF!,7,FALSE)</f>
        <v>#REF!</v>
      </c>
      <c r="AK72" s="165"/>
      <c r="AL72" s="165" t="e">
        <f>VLOOKUP(G72,#REF!,8,FALSE)</f>
        <v>#REF!</v>
      </c>
      <c r="AM72" s="165"/>
      <c r="AN72" s="165"/>
      <c r="AO72" s="165"/>
      <c r="AP72" s="170">
        <v>106775343</v>
      </c>
      <c r="AQ72" s="170"/>
      <c r="AR72" s="170"/>
      <c r="AS72" s="170"/>
      <c r="AT72" s="170" t="e">
        <f>VLOOKUP(G72,#REF!,4,FALSE)</f>
        <v>#REF!</v>
      </c>
      <c r="AU72" s="170"/>
      <c r="AV72" s="170"/>
      <c r="AW72" s="170"/>
      <c r="AX72" s="171" t="e">
        <f>VLOOKUP(G72,#REF!,9,FALSE)</f>
        <v>#REF!</v>
      </c>
      <c r="AY72" s="165"/>
      <c r="AZ72" s="165"/>
      <c r="BA72" s="172" t="e">
        <f>VLOOKUP(G72,#REF!,10,FALSE)</f>
        <v>#REF!</v>
      </c>
      <c r="BB72" s="172"/>
      <c r="BC72" s="172"/>
      <c r="BD72" s="172"/>
      <c r="BE72" s="165">
        <v>21</v>
      </c>
      <c r="BF72" s="165"/>
      <c r="BG72" s="165"/>
      <c r="BH72" s="165">
        <v>81</v>
      </c>
      <c r="BI72" s="165"/>
      <c r="BJ72" s="165"/>
      <c r="BK72" s="165"/>
      <c r="BL72" s="165"/>
      <c r="BM72" s="165"/>
      <c r="BN72" s="166" t="e">
        <f>VLOOKUP(G72,#REF!,15,FALSE)</f>
        <v>#REF!</v>
      </c>
      <c r="BO72" s="166"/>
      <c r="BP72" s="166"/>
      <c r="BQ72" s="167" t="s">
        <v>129</v>
      </c>
      <c r="BR72" s="167"/>
      <c r="BS72" s="167"/>
      <c r="BT72" s="167"/>
      <c r="BU72" s="167"/>
      <c r="BV72" s="167"/>
      <c r="BW72" s="167"/>
      <c r="BX72" s="167"/>
      <c r="BY72" s="167"/>
      <c r="BZ72" s="167"/>
      <c r="CA72" s="167"/>
      <c r="CB72" s="167"/>
      <c r="CC72" s="167"/>
      <c r="CD72" s="167"/>
      <c r="CE72" s="167"/>
    </row>
    <row r="73" spans="1:83" s="5" customFormat="1" ht="45" customHeight="1" x14ac:dyDescent="0.35">
      <c r="A73" s="37">
        <v>71</v>
      </c>
      <c r="B73" s="38"/>
      <c r="C73" s="38"/>
      <c r="D73" s="105">
        <v>71</v>
      </c>
      <c r="E73" s="165">
        <v>48009</v>
      </c>
      <c r="F73" s="165"/>
      <c r="G73" s="167" t="s">
        <v>210</v>
      </c>
      <c r="H73" s="167"/>
      <c r="I73" s="167"/>
      <c r="J73" s="167"/>
      <c r="K73" s="167"/>
      <c r="L73" s="167"/>
      <c r="M73" s="167"/>
      <c r="N73" s="168" t="e">
        <f>VLOOKUP(G73,#REF!,2,FALSE)</f>
        <v>#REF!</v>
      </c>
      <c r="O73" s="168"/>
      <c r="P73" s="168"/>
      <c r="Q73" s="168"/>
      <c r="R73" s="168" t="e">
        <f>VLOOKUP(G73,#REF!,3,FALSE)</f>
        <v>#REF!</v>
      </c>
      <c r="S73" s="168"/>
      <c r="T73" s="168"/>
      <c r="U73" s="168"/>
      <c r="V73" s="167" t="e">
        <f>VLOOKUP(G73,#REF!,5,FALSE)</f>
        <v>#REF!</v>
      </c>
      <c r="W73" s="167"/>
      <c r="X73" s="167"/>
      <c r="Y73" s="167"/>
      <c r="Z73" s="167"/>
      <c r="AA73" s="167"/>
      <c r="AB73" s="167"/>
      <c r="AC73" s="169" t="e">
        <f>VLOOKUP(G73,#REF!,6,FALSE)</f>
        <v>#REF!</v>
      </c>
      <c r="AD73" s="169"/>
      <c r="AE73" s="169"/>
      <c r="AF73" s="169"/>
      <c r="AG73" s="169"/>
      <c r="AH73" s="169"/>
      <c r="AI73" s="169"/>
      <c r="AJ73" s="165" t="e">
        <f>VLOOKUP(G73,#REF!,7,FALSE)</f>
        <v>#REF!</v>
      </c>
      <c r="AK73" s="165"/>
      <c r="AL73" s="165" t="e">
        <f>VLOOKUP(G73,#REF!,8,FALSE)</f>
        <v>#REF!</v>
      </c>
      <c r="AM73" s="165"/>
      <c r="AN73" s="165"/>
      <c r="AO73" s="165"/>
      <c r="AP73" s="170">
        <v>70414051</v>
      </c>
      <c r="AQ73" s="170"/>
      <c r="AR73" s="170"/>
      <c r="AS73" s="170"/>
      <c r="AT73" s="170" t="e">
        <f>VLOOKUP(G73,#REF!,4,FALSE)</f>
        <v>#REF!</v>
      </c>
      <c r="AU73" s="170"/>
      <c r="AV73" s="170"/>
      <c r="AW73" s="170"/>
      <c r="AX73" s="171" t="e">
        <f>VLOOKUP(G73,#REF!,9,FALSE)</f>
        <v>#REF!</v>
      </c>
      <c r="AY73" s="165"/>
      <c r="AZ73" s="165"/>
      <c r="BA73" s="172" t="e">
        <f>VLOOKUP(G73,#REF!,10,FALSE)</f>
        <v>#REF!</v>
      </c>
      <c r="BB73" s="172"/>
      <c r="BC73" s="172"/>
      <c r="BD73" s="172"/>
      <c r="BE73" s="165">
        <v>16</v>
      </c>
      <c r="BF73" s="165"/>
      <c r="BG73" s="165"/>
      <c r="BH73" s="165">
        <v>65</v>
      </c>
      <c r="BI73" s="165"/>
      <c r="BJ73" s="165"/>
      <c r="BK73" s="165"/>
      <c r="BL73" s="165"/>
      <c r="BM73" s="165"/>
      <c r="BN73" s="166" t="e">
        <f>VLOOKUP(G73,#REF!,15,FALSE)</f>
        <v>#REF!</v>
      </c>
      <c r="BO73" s="166"/>
      <c r="BP73" s="166"/>
      <c r="BQ73" s="167" t="s">
        <v>211</v>
      </c>
      <c r="BR73" s="167"/>
      <c r="BS73" s="167"/>
      <c r="BT73" s="167"/>
      <c r="BU73" s="167"/>
      <c r="BV73" s="167"/>
      <c r="BW73" s="167"/>
      <c r="BX73" s="167"/>
      <c r="BY73" s="167"/>
      <c r="BZ73" s="167"/>
      <c r="CA73" s="167"/>
      <c r="CB73" s="167"/>
      <c r="CC73" s="167"/>
      <c r="CD73" s="167"/>
      <c r="CE73" s="167"/>
    </row>
    <row r="74" spans="1:83" s="30" customFormat="1" ht="45" customHeight="1" x14ac:dyDescent="0.35">
      <c r="A74" s="34">
        <v>72</v>
      </c>
      <c r="B74" s="35"/>
      <c r="C74" s="35"/>
      <c r="D74" s="105">
        <v>72</v>
      </c>
      <c r="E74" s="122">
        <v>47961</v>
      </c>
      <c r="F74" s="122"/>
      <c r="G74" s="119" t="s">
        <v>212</v>
      </c>
      <c r="H74" s="119"/>
      <c r="I74" s="119"/>
      <c r="J74" s="119"/>
      <c r="K74" s="119"/>
      <c r="L74" s="119"/>
      <c r="M74" s="119"/>
      <c r="N74" s="120" t="e">
        <f>VLOOKUP(G74,#REF!,2,FALSE)</f>
        <v>#REF!</v>
      </c>
      <c r="O74" s="120"/>
      <c r="P74" s="120"/>
      <c r="Q74" s="120"/>
      <c r="R74" s="120" t="e">
        <f>VLOOKUP(G74,#REF!,3,FALSE)</f>
        <v>#REF!</v>
      </c>
      <c r="S74" s="120"/>
      <c r="T74" s="120"/>
      <c r="U74" s="120"/>
      <c r="V74" s="119" t="e">
        <f>VLOOKUP(G74,#REF!,5,FALSE)</f>
        <v>#REF!</v>
      </c>
      <c r="W74" s="119"/>
      <c r="X74" s="119"/>
      <c r="Y74" s="119"/>
      <c r="Z74" s="119"/>
      <c r="AA74" s="119"/>
      <c r="AB74" s="119"/>
      <c r="AC74" s="121" t="e">
        <f>VLOOKUP(G74,#REF!,6,FALSE)</f>
        <v>#REF!</v>
      </c>
      <c r="AD74" s="121"/>
      <c r="AE74" s="121"/>
      <c r="AF74" s="121"/>
      <c r="AG74" s="121"/>
      <c r="AH74" s="121"/>
      <c r="AI74" s="121"/>
      <c r="AJ74" s="122" t="e">
        <f>VLOOKUP(G74,#REF!,7,FALSE)</f>
        <v>#REF!</v>
      </c>
      <c r="AK74" s="122"/>
      <c r="AL74" s="122" t="e">
        <f>VLOOKUP(G74,#REF!,8,FALSE)</f>
        <v>#REF!</v>
      </c>
      <c r="AM74" s="122"/>
      <c r="AN74" s="122"/>
      <c r="AO74" s="122"/>
      <c r="AP74" s="123">
        <v>45404349</v>
      </c>
      <c r="AQ74" s="123"/>
      <c r="AR74" s="123"/>
      <c r="AS74" s="123"/>
      <c r="AT74" s="123" t="e">
        <f>VLOOKUP(G74,#REF!,4,FALSE)</f>
        <v>#REF!</v>
      </c>
      <c r="AU74" s="123"/>
      <c r="AV74" s="123"/>
      <c r="AW74" s="123"/>
      <c r="AX74" s="124" t="e">
        <f>VLOOKUP(G74,#REF!,9,FALSE)</f>
        <v>#REF!</v>
      </c>
      <c r="AY74" s="122"/>
      <c r="AZ74" s="122"/>
      <c r="BA74" s="125" t="e">
        <f>VLOOKUP(G74,#REF!,10,FALSE)</f>
        <v>#REF!</v>
      </c>
      <c r="BB74" s="125"/>
      <c r="BC74" s="125"/>
      <c r="BD74" s="125"/>
      <c r="BE74" s="122">
        <v>25</v>
      </c>
      <c r="BF74" s="122"/>
      <c r="BG74" s="122"/>
      <c r="BH74" s="122">
        <v>50</v>
      </c>
      <c r="BI74" s="122"/>
      <c r="BJ74" s="122"/>
      <c r="BK74" s="122"/>
      <c r="BL74" s="122"/>
      <c r="BM74" s="122"/>
      <c r="BN74" s="166" t="e">
        <f>VLOOKUP(G74,#REF!,15,FALSE)</f>
        <v>#REF!</v>
      </c>
      <c r="BO74" s="166"/>
      <c r="BP74" s="166"/>
      <c r="BQ74" s="119" t="s">
        <v>213</v>
      </c>
      <c r="BR74" s="119"/>
      <c r="BS74" s="119"/>
      <c r="BT74" s="119"/>
      <c r="BU74" s="119"/>
      <c r="BV74" s="119"/>
      <c r="BW74" s="119"/>
      <c r="BX74" s="119"/>
      <c r="BY74" s="119"/>
      <c r="BZ74" s="119"/>
      <c r="CA74" s="119"/>
      <c r="CB74" s="119"/>
      <c r="CC74" s="119"/>
      <c r="CD74" s="119"/>
      <c r="CE74" s="119"/>
    </row>
    <row r="75" spans="1:83" s="30" customFormat="1" ht="45" customHeight="1" x14ac:dyDescent="0.35">
      <c r="A75" s="34">
        <v>73</v>
      </c>
      <c r="B75" s="35"/>
      <c r="C75" s="35"/>
      <c r="D75" s="105">
        <v>73</v>
      </c>
      <c r="E75" s="122">
        <v>48077</v>
      </c>
      <c r="F75" s="122"/>
      <c r="G75" s="119" t="s">
        <v>214</v>
      </c>
      <c r="H75" s="119"/>
      <c r="I75" s="119"/>
      <c r="J75" s="119"/>
      <c r="K75" s="119"/>
      <c r="L75" s="119"/>
      <c r="M75" s="119"/>
      <c r="N75" s="120" t="e">
        <f>VLOOKUP(G75,#REF!,2,FALSE)</f>
        <v>#REF!</v>
      </c>
      <c r="O75" s="120"/>
      <c r="P75" s="120"/>
      <c r="Q75" s="120"/>
      <c r="R75" s="120" t="e">
        <f>VLOOKUP(G75,#REF!,3,FALSE)</f>
        <v>#REF!</v>
      </c>
      <c r="S75" s="120"/>
      <c r="T75" s="120"/>
      <c r="U75" s="120"/>
      <c r="V75" s="119" t="e">
        <f>VLOOKUP(G75,#REF!,5,FALSE)</f>
        <v>#REF!</v>
      </c>
      <c r="W75" s="119"/>
      <c r="X75" s="119"/>
      <c r="Y75" s="119"/>
      <c r="Z75" s="119"/>
      <c r="AA75" s="119"/>
      <c r="AB75" s="119"/>
      <c r="AC75" s="121" t="e">
        <f>VLOOKUP(G75,#REF!,6,FALSE)</f>
        <v>#REF!</v>
      </c>
      <c r="AD75" s="121"/>
      <c r="AE75" s="121"/>
      <c r="AF75" s="121"/>
      <c r="AG75" s="121"/>
      <c r="AH75" s="121"/>
      <c r="AI75" s="121"/>
      <c r="AJ75" s="122" t="e">
        <f>VLOOKUP(G75,#REF!,7,FALSE)</f>
        <v>#REF!</v>
      </c>
      <c r="AK75" s="122"/>
      <c r="AL75" s="122" t="e">
        <f>VLOOKUP(G75,#REF!,8,FALSE)</f>
        <v>#REF!</v>
      </c>
      <c r="AM75" s="122"/>
      <c r="AN75" s="122"/>
      <c r="AO75" s="122"/>
      <c r="AP75" s="123">
        <v>41997900</v>
      </c>
      <c r="AQ75" s="123"/>
      <c r="AR75" s="123"/>
      <c r="AS75" s="123"/>
      <c r="AT75" s="123" t="e">
        <f>VLOOKUP(G75,#REF!,4,FALSE)</f>
        <v>#REF!</v>
      </c>
      <c r="AU75" s="123"/>
      <c r="AV75" s="123"/>
      <c r="AW75" s="123"/>
      <c r="AX75" s="124" t="e">
        <f>VLOOKUP(G75,#REF!,9,FALSE)</f>
        <v>#REF!</v>
      </c>
      <c r="AY75" s="122"/>
      <c r="AZ75" s="122"/>
      <c r="BA75" s="125" t="e">
        <f>VLOOKUP(G75,#REF!,10,FALSE)</f>
        <v>#REF!</v>
      </c>
      <c r="BB75" s="125"/>
      <c r="BC75" s="125"/>
      <c r="BD75" s="125"/>
      <c r="BE75" s="122">
        <v>45</v>
      </c>
      <c r="BF75" s="122"/>
      <c r="BG75" s="122"/>
      <c r="BH75" s="122">
        <v>60</v>
      </c>
      <c r="BI75" s="122"/>
      <c r="BJ75" s="122"/>
      <c r="BK75" s="122"/>
      <c r="BL75" s="122"/>
      <c r="BM75" s="122"/>
      <c r="BN75" s="126" t="e">
        <f>VLOOKUP(G75,#REF!,15,FALSE)</f>
        <v>#REF!</v>
      </c>
      <c r="BO75" s="126"/>
      <c r="BP75" s="126"/>
      <c r="BQ75" s="119" t="s">
        <v>215</v>
      </c>
      <c r="BR75" s="119"/>
      <c r="BS75" s="119"/>
      <c r="BT75" s="119"/>
      <c r="BU75" s="119"/>
      <c r="BV75" s="119"/>
      <c r="BW75" s="119"/>
      <c r="BX75" s="119"/>
      <c r="BY75" s="119"/>
      <c r="BZ75" s="119"/>
      <c r="CA75" s="119"/>
      <c r="CB75" s="119"/>
      <c r="CC75" s="119"/>
      <c r="CD75" s="119"/>
      <c r="CE75" s="119"/>
    </row>
    <row r="76" spans="1:83" s="30" customFormat="1" ht="45" customHeight="1" x14ac:dyDescent="0.35">
      <c r="A76" s="34">
        <v>74</v>
      </c>
      <c r="B76" s="35"/>
      <c r="C76" s="35"/>
      <c r="D76" s="105">
        <v>74</v>
      </c>
      <c r="E76" s="122">
        <v>47879</v>
      </c>
      <c r="F76" s="122"/>
      <c r="G76" s="119" t="s">
        <v>216</v>
      </c>
      <c r="H76" s="119"/>
      <c r="I76" s="119"/>
      <c r="J76" s="119"/>
      <c r="K76" s="119"/>
      <c r="L76" s="119"/>
      <c r="M76" s="119"/>
      <c r="N76" s="120" t="e">
        <f>VLOOKUP(G76,#REF!,2,FALSE)</f>
        <v>#REF!</v>
      </c>
      <c r="O76" s="120"/>
      <c r="P76" s="120"/>
      <c r="Q76" s="120"/>
      <c r="R76" s="120" t="e">
        <f>VLOOKUP(G76,#REF!,3,FALSE)</f>
        <v>#REF!</v>
      </c>
      <c r="S76" s="120"/>
      <c r="T76" s="120"/>
      <c r="U76" s="120"/>
      <c r="V76" s="119" t="e">
        <f>VLOOKUP(G76,#REF!,5,FALSE)</f>
        <v>#REF!</v>
      </c>
      <c r="W76" s="119"/>
      <c r="X76" s="119"/>
      <c r="Y76" s="119"/>
      <c r="Z76" s="119"/>
      <c r="AA76" s="119"/>
      <c r="AB76" s="119"/>
      <c r="AC76" s="121" t="e">
        <f>VLOOKUP(G76,#REF!,6,FALSE)</f>
        <v>#REF!</v>
      </c>
      <c r="AD76" s="121"/>
      <c r="AE76" s="121"/>
      <c r="AF76" s="121"/>
      <c r="AG76" s="121"/>
      <c r="AH76" s="121"/>
      <c r="AI76" s="121"/>
      <c r="AJ76" s="122" t="e">
        <f>VLOOKUP(G76,#REF!,7,FALSE)</f>
        <v>#REF!</v>
      </c>
      <c r="AK76" s="122"/>
      <c r="AL76" s="122" t="e">
        <f>VLOOKUP(G76,#REF!,8,FALSE)</f>
        <v>#REF!</v>
      </c>
      <c r="AM76" s="122"/>
      <c r="AN76" s="122"/>
      <c r="AO76" s="122"/>
      <c r="AP76" s="123">
        <v>132189595</v>
      </c>
      <c r="AQ76" s="123"/>
      <c r="AR76" s="123"/>
      <c r="AS76" s="123"/>
      <c r="AT76" s="123" t="e">
        <f>VLOOKUP(G76,#REF!,4,FALSE)</f>
        <v>#REF!</v>
      </c>
      <c r="AU76" s="123"/>
      <c r="AV76" s="123"/>
      <c r="AW76" s="123"/>
      <c r="AX76" s="124" t="e">
        <f>VLOOKUP(G76,#REF!,9,FALSE)</f>
        <v>#REF!</v>
      </c>
      <c r="AY76" s="122"/>
      <c r="AZ76" s="122"/>
      <c r="BA76" s="125" t="e">
        <f>VLOOKUP(G76,#REF!,10,FALSE)</f>
        <v>#REF!</v>
      </c>
      <c r="BB76" s="125"/>
      <c r="BC76" s="125"/>
      <c r="BD76" s="125"/>
      <c r="BE76" s="122">
        <v>50</v>
      </c>
      <c r="BF76" s="122"/>
      <c r="BG76" s="122"/>
      <c r="BH76" s="122">
        <v>152</v>
      </c>
      <c r="BI76" s="122"/>
      <c r="BJ76" s="122"/>
      <c r="BK76" s="122"/>
      <c r="BL76" s="122"/>
      <c r="BM76" s="122"/>
      <c r="BN76" s="126" t="e">
        <f>VLOOKUP(G76,#REF!,15,FALSE)</f>
        <v>#REF!</v>
      </c>
      <c r="BO76" s="126"/>
      <c r="BP76" s="126"/>
      <c r="BQ76" s="119" t="s">
        <v>217</v>
      </c>
      <c r="BR76" s="119"/>
      <c r="BS76" s="119"/>
      <c r="BT76" s="119"/>
      <c r="BU76" s="119"/>
      <c r="BV76" s="119"/>
      <c r="BW76" s="119"/>
      <c r="BX76" s="119"/>
      <c r="BY76" s="119"/>
      <c r="BZ76" s="119"/>
      <c r="CA76" s="119"/>
      <c r="CB76" s="119"/>
      <c r="CC76" s="119"/>
      <c r="CD76" s="119"/>
      <c r="CE76" s="119"/>
    </row>
    <row r="77" spans="1:83" s="30" customFormat="1" ht="45" customHeight="1" x14ac:dyDescent="0.35">
      <c r="A77" s="34">
        <v>75</v>
      </c>
      <c r="B77" s="35"/>
      <c r="C77" s="35"/>
      <c r="D77" s="105">
        <v>75</v>
      </c>
      <c r="E77" s="105"/>
      <c r="F77" s="105"/>
      <c r="G77" s="119" t="s">
        <v>218</v>
      </c>
      <c r="H77" s="119"/>
      <c r="I77" s="119"/>
      <c r="J77" s="119"/>
      <c r="K77" s="119"/>
      <c r="L77" s="119"/>
      <c r="M77" s="119"/>
      <c r="N77" s="120" t="e">
        <f>VLOOKUP(G77,#REF!,2,FALSE)</f>
        <v>#REF!</v>
      </c>
      <c r="O77" s="120"/>
      <c r="P77" s="120"/>
      <c r="Q77" s="120"/>
      <c r="R77" s="120" t="e">
        <f>VLOOKUP(G77,#REF!,3,FALSE)</f>
        <v>#REF!</v>
      </c>
      <c r="S77" s="120"/>
      <c r="T77" s="120"/>
      <c r="U77" s="120"/>
      <c r="V77" s="119" t="e">
        <f>VLOOKUP(G77,#REF!,5,FALSE)</f>
        <v>#REF!</v>
      </c>
      <c r="W77" s="119"/>
      <c r="X77" s="119"/>
      <c r="Y77" s="119"/>
      <c r="Z77" s="119"/>
      <c r="AA77" s="119"/>
      <c r="AB77" s="119"/>
      <c r="AC77" s="121" t="e">
        <f>VLOOKUP(G77,#REF!,6,FALSE)</f>
        <v>#REF!</v>
      </c>
      <c r="AD77" s="121"/>
      <c r="AE77" s="121"/>
      <c r="AF77" s="121"/>
      <c r="AG77" s="121"/>
      <c r="AH77" s="121"/>
      <c r="AI77" s="121"/>
      <c r="AJ77" s="122" t="e">
        <f>VLOOKUP(G77,#REF!,7,FALSE)</f>
        <v>#REF!</v>
      </c>
      <c r="AK77" s="122"/>
      <c r="AL77" s="122" t="e">
        <f>VLOOKUP(G77,#REF!,8,FALSE)</f>
        <v>#REF!</v>
      </c>
      <c r="AM77" s="122"/>
      <c r="AN77" s="122"/>
      <c r="AO77" s="122"/>
      <c r="AP77" s="123">
        <v>63331466</v>
      </c>
      <c r="AQ77" s="123"/>
      <c r="AR77" s="123"/>
      <c r="AS77" s="123"/>
      <c r="AT77" s="123" t="e">
        <f>VLOOKUP(G77,#REF!,4,FALSE)</f>
        <v>#REF!</v>
      </c>
      <c r="AU77" s="123"/>
      <c r="AV77" s="123"/>
      <c r="AW77" s="123"/>
      <c r="AX77" s="124" t="e">
        <f>VLOOKUP(G77,#REF!,9,FALSE)</f>
        <v>#REF!</v>
      </c>
      <c r="AY77" s="122"/>
      <c r="AZ77" s="122"/>
      <c r="BA77" s="125" t="e">
        <f>VLOOKUP(G77,#REF!,10,FALSE)</f>
        <v>#REF!</v>
      </c>
      <c r="BB77" s="125"/>
      <c r="BC77" s="125"/>
      <c r="BD77" s="125"/>
      <c r="BE77" s="122">
        <v>40</v>
      </c>
      <c r="BF77" s="122"/>
      <c r="BG77" s="122"/>
      <c r="BH77" s="122">
        <v>95</v>
      </c>
      <c r="BI77" s="122"/>
      <c r="BJ77" s="122"/>
      <c r="BK77" s="105"/>
      <c r="BL77" s="105"/>
      <c r="BM77" s="105"/>
      <c r="BN77" s="126" t="e">
        <f>VLOOKUP(G77,#REF!,15,FALSE)</f>
        <v>#REF!</v>
      </c>
      <c r="BO77" s="126"/>
      <c r="BP77" s="126"/>
      <c r="BQ77" s="104"/>
      <c r="BR77" s="104"/>
      <c r="BS77" s="104"/>
      <c r="BT77" s="104"/>
      <c r="BU77" s="104"/>
      <c r="BV77" s="104"/>
      <c r="BW77" s="104"/>
      <c r="BX77" s="104"/>
      <c r="BY77" s="104"/>
      <c r="BZ77" s="104"/>
      <c r="CA77" s="104"/>
      <c r="CB77" s="104"/>
      <c r="CC77" s="104"/>
      <c r="CD77" s="104"/>
      <c r="CE77" s="104"/>
    </row>
    <row r="78" spans="1:83" s="30" customFormat="1" ht="45" customHeight="1" x14ac:dyDescent="0.35">
      <c r="A78" s="34">
        <v>76</v>
      </c>
      <c r="B78" s="35"/>
      <c r="C78" s="35"/>
      <c r="D78" s="105">
        <v>76</v>
      </c>
      <c r="E78" s="122">
        <v>48083</v>
      </c>
      <c r="F78" s="122"/>
      <c r="G78" s="119" t="s">
        <v>219</v>
      </c>
      <c r="H78" s="119"/>
      <c r="I78" s="119"/>
      <c r="J78" s="119"/>
      <c r="K78" s="119"/>
      <c r="L78" s="119"/>
      <c r="M78" s="119"/>
      <c r="N78" s="120" t="e">
        <f>VLOOKUP(G78,#REF!,2,FALSE)</f>
        <v>#REF!</v>
      </c>
      <c r="O78" s="120"/>
      <c r="P78" s="120"/>
      <c r="Q78" s="120"/>
      <c r="R78" s="120" t="e">
        <f>VLOOKUP(G78,#REF!,3,FALSE)</f>
        <v>#REF!</v>
      </c>
      <c r="S78" s="120"/>
      <c r="T78" s="120"/>
      <c r="U78" s="120"/>
      <c r="V78" s="119" t="e">
        <f>VLOOKUP(G78,#REF!,5,FALSE)</f>
        <v>#REF!</v>
      </c>
      <c r="W78" s="119"/>
      <c r="X78" s="119"/>
      <c r="Y78" s="119"/>
      <c r="Z78" s="119"/>
      <c r="AA78" s="119"/>
      <c r="AB78" s="119"/>
      <c r="AC78" s="121" t="e">
        <f>VLOOKUP(G78,#REF!,6,FALSE)</f>
        <v>#REF!</v>
      </c>
      <c r="AD78" s="121"/>
      <c r="AE78" s="121"/>
      <c r="AF78" s="121"/>
      <c r="AG78" s="121"/>
      <c r="AH78" s="121"/>
      <c r="AI78" s="121"/>
      <c r="AJ78" s="122" t="e">
        <f>VLOOKUP(G78,#REF!,7,FALSE)</f>
        <v>#REF!</v>
      </c>
      <c r="AK78" s="122"/>
      <c r="AL78" s="122" t="e">
        <f>VLOOKUP(G78,#REF!,8,FALSE)</f>
        <v>#REF!</v>
      </c>
      <c r="AM78" s="122"/>
      <c r="AN78" s="122"/>
      <c r="AO78" s="122"/>
      <c r="AP78" s="123">
        <v>98776646</v>
      </c>
      <c r="AQ78" s="123"/>
      <c r="AR78" s="123"/>
      <c r="AS78" s="123"/>
      <c r="AT78" s="123" t="e">
        <f>VLOOKUP(G78,#REF!,4,FALSE)</f>
        <v>#REF!</v>
      </c>
      <c r="AU78" s="123"/>
      <c r="AV78" s="123"/>
      <c r="AW78" s="123"/>
      <c r="AX78" s="124" t="e">
        <f>VLOOKUP(G78,#REF!,9,FALSE)</f>
        <v>#REF!</v>
      </c>
      <c r="AY78" s="122"/>
      <c r="AZ78" s="122"/>
      <c r="BA78" s="125" t="e">
        <f>VLOOKUP(G78,#REF!,10,FALSE)</f>
        <v>#REF!</v>
      </c>
      <c r="BB78" s="125"/>
      <c r="BC78" s="125"/>
      <c r="BD78" s="125"/>
      <c r="BE78" s="122">
        <v>44</v>
      </c>
      <c r="BF78" s="122"/>
      <c r="BG78" s="122"/>
      <c r="BH78" s="122">
        <v>97</v>
      </c>
      <c r="BI78" s="122"/>
      <c r="BJ78" s="122"/>
      <c r="BK78" s="122"/>
      <c r="BL78" s="122"/>
      <c r="BM78" s="122"/>
      <c r="BN78" s="126" t="e">
        <f>VLOOKUP(G78,#REF!,15,FALSE)</f>
        <v>#REF!</v>
      </c>
      <c r="BO78" s="126"/>
      <c r="BP78" s="126"/>
      <c r="BQ78" s="119" t="s">
        <v>31</v>
      </c>
      <c r="BR78" s="119"/>
      <c r="BS78" s="119"/>
      <c r="BT78" s="119"/>
      <c r="BU78" s="119"/>
      <c r="BV78" s="119"/>
      <c r="BW78" s="119"/>
      <c r="BX78" s="119"/>
      <c r="BY78" s="119"/>
      <c r="BZ78" s="119"/>
      <c r="CA78" s="119"/>
      <c r="CB78" s="119"/>
      <c r="CC78" s="119"/>
      <c r="CD78" s="119"/>
      <c r="CE78" s="119"/>
    </row>
    <row r="79" spans="1:83" s="5" customFormat="1" ht="24" customHeight="1" x14ac:dyDescent="0.35">
      <c r="A79" s="33"/>
      <c r="B79" s="6"/>
      <c r="C79" s="6"/>
      <c r="D79" s="39"/>
      <c r="E79" s="106"/>
      <c r="F79" s="6"/>
      <c r="G79" s="7"/>
      <c r="H79" s="7"/>
      <c r="I79" s="7"/>
      <c r="J79" s="7"/>
      <c r="K79" s="7"/>
      <c r="L79" s="7"/>
      <c r="M79" s="7"/>
      <c r="N79" s="8"/>
      <c r="O79" s="8"/>
      <c r="P79" s="8"/>
      <c r="Q79" s="8"/>
      <c r="R79" s="8"/>
      <c r="S79" s="8"/>
      <c r="T79" s="8"/>
      <c r="U79" s="8"/>
      <c r="V79" s="6"/>
      <c r="W79" s="6"/>
      <c r="X79" s="6"/>
      <c r="Y79" s="6"/>
      <c r="Z79" s="6"/>
      <c r="AA79" s="6"/>
      <c r="AB79" s="6"/>
      <c r="AC79" s="6"/>
      <c r="AD79" s="6"/>
      <c r="AE79" s="6"/>
      <c r="AF79" s="6"/>
      <c r="AG79" s="108"/>
      <c r="AH79" s="108"/>
      <c r="AI79" s="108"/>
      <c r="AJ79" s="108"/>
      <c r="AK79" s="108"/>
      <c r="AL79" s="108"/>
      <c r="AM79" s="6"/>
      <c r="AN79" s="6"/>
      <c r="AO79" s="6"/>
      <c r="AP79" s="137">
        <f>SUM(AP3:AS78)</f>
        <v>4412149754</v>
      </c>
      <c r="AQ79" s="137"/>
      <c r="AR79" s="137"/>
      <c r="AS79" s="138"/>
      <c r="AT79" s="138" t="e">
        <f>SUM(AT3:AW78)</f>
        <v>#REF!</v>
      </c>
      <c r="AU79" s="138"/>
      <c r="AV79" s="138"/>
      <c r="AW79" s="138"/>
      <c r="AX79" s="237"/>
      <c r="AY79" s="128"/>
      <c r="AZ79" s="128"/>
      <c r="BA79" s="9"/>
      <c r="BB79" s="9"/>
      <c r="BC79" s="9"/>
      <c r="BD79" s="9"/>
      <c r="BE79" s="236">
        <f>SUM(BE3:BG78)</f>
        <v>2513</v>
      </c>
      <c r="BF79" s="236"/>
      <c r="BG79" s="236"/>
      <c r="BH79" s="236">
        <f>SUM(BH3:BJ78)</f>
        <v>5609</v>
      </c>
      <c r="BI79" s="236"/>
      <c r="BJ79" s="236"/>
      <c r="BK79" s="236">
        <f>SUM(BK3:BM78)</f>
        <v>0</v>
      </c>
      <c r="BL79" s="236"/>
      <c r="BM79" s="238"/>
      <c r="BN79" s="127"/>
      <c r="BO79" s="128"/>
      <c r="BP79" s="129"/>
      <c r="BQ79" s="7"/>
      <c r="BR79" s="7"/>
      <c r="BS79" s="7"/>
      <c r="BT79" s="7"/>
      <c r="BU79" s="7"/>
      <c r="BV79" s="7"/>
      <c r="BW79" s="7"/>
      <c r="BX79" s="7"/>
      <c r="BY79" s="7"/>
      <c r="BZ79" s="7"/>
      <c r="CA79" s="7"/>
      <c r="CB79" s="7"/>
      <c r="CC79" s="7"/>
      <c r="CD79" s="7"/>
      <c r="CE79" s="10"/>
    </row>
    <row r="80" spans="1:83" s="5" customFormat="1" ht="13.5" x14ac:dyDescent="0.3">
      <c r="A80" s="11"/>
      <c r="B80" s="11"/>
      <c r="C80" s="11"/>
      <c r="D80" s="40"/>
      <c r="E80" s="4"/>
      <c r="F80" s="4"/>
      <c r="G80" s="4"/>
      <c r="H80" s="4"/>
      <c r="I80" s="4"/>
      <c r="J80" s="4"/>
      <c r="K80" s="4"/>
      <c r="L80" s="4"/>
      <c r="W80" s="107"/>
      <c r="X80" s="107"/>
      <c r="Y80" s="107"/>
      <c r="Z80" s="107"/>
      <c r="AA80" s="107"/>
      <c r="AB80" s="107"/>
      <c r="AJ80" s="12"/>
      <c r="AK80" s="12"/>
      <c r="AL80" s="12"/>
      <c r="AM80" s="12"/>
      <c r="AN80" s="12"/>
      <c r="AO80" s="12"/>
      <c r="AP80" s="12"/>
      <c r="AQ80" s="12"/>
      <c r="AS80" s="13"/>
      <c r="AT80" s="13"/>
      <c r="AU80" s="13"/>
      <c r="AV80" s="13"/>
      <c r="AW80" s="13"/>
      <c r="AX80" s="13"/>
      <c r="AY80" s="13"/>
      <c r="AZ80" s="13"/>
      <c r="BA80" s="13"/>
      <c r="BB80" s="13"/>
      <c r="BC80" s="13"/>
      <c r="BD80" s="13"/>
      <c r="BE80" s="13"/>
      <c r="BF80" s="13"/>
      <c r="BG80" s="13"/>
      <c r="BH80" s="13"/>
      <c r="BI80" s="13"/>
      <c r="BJ80" s="13"/>
      <c r="BK80" s="11"/>
      <c r="BL80" s="11"/>
      <c r="BM80" s="11"/>
      <c r="BN80" s="11"/>
      <c r="BO80" s="11"/>
      <c r="BP80" s="11"/>
      <c r="BQ80" s="11"/>
      <c r="BR80" s="11"/>
      <c r="BS80" s="11"/>
      <c r="BT80" s="11"/>
      <c r="BU80" s="11"/>
      <c r="BV80" s="11"/>
      <c r="BW80" s="11"/>
      <c r="BX80" s="11"/>
      <c r="BY80" s="11"/>
    </row>
    <row r="81" spans="1:107" s="5" customFormat="1" ht="13.5" x14ac:dyDescent="0.3">
      <c r="A81" s="11"/>
      <c r="B81" s="11"/>
      <c r="C81" s="11"/>
      <c r="D81" s="40"/>
      <c r="E81" s="4"/>
      <c r="F81" s="4"/>
      <c r="G81" s="4"/>
      <c r="H81" s="4"/>
      <c r="I81" s="4"/>
      <c r="J81" s="4"/>
      <c r="K81" s="4"/>
      <c r="L81" s="4"/>
      <c r="W81" s="107"/>
      <c r="X81" s="107"/>
      <c r="Y81" s="107"/>
      <c r="Z81" s="107"/>
      <c r="AA81" s="107"/>
      <c r="AB81" s="107"/>
      <c r="AJ81" s="12"/>
      <c r="AK81" s="12"/>
      <c r="AL81" s="12"/>
      <c r="AM81" s="12"/>
      <c r="AN81" s="12"/>
      <c r="AO81" s="12"/>
      <c r="AP81" s="12"/>
      <c r="AQ81" s="12"/>
      <c r="AS81" s="14"/>
      <c r="AT81" s="14"/>
      <c r="AU81" s="14"/>
      <c r="AV81" s="14"/>
      <c r="AW81" s="14"/>
      <c r="AX81" s="14"/>
      <c r="AY81" s="14"/>
      <c r="AZ81" s="14"/>
      <c r="BA81" s="14"/>
      <c r="BB81" s="14"/>
      <c r="BC81" s="14"/>
      <c r="BD81" s="14"/>
      <c r="BE81" s="14"/>
      <c r="BF81" s="14"/>
      <c r="BG81" s="14"/>
      <c r="BH81" s="14"/>
      <c r="BI81" s="14"/>
      <c r="BJ81" s="14"/>
      <c r="BK81" s="11"/>
      <c r="BL81" s="11"/>
      <c r="BM81" s="11"/>
      <c r="BN81" s="11"/>
      <c r="BO81" s="11"/>
      <c r="BP81" s="11"/>
      <c r="BQ81" s="11"/>
      <c r="BR81" s="11"/>
      <c r="BS81" s="11"/>
      <c r="BT81" s="11"/>
      <c r="BU81" s="11"/>
      <c r="BV81" s="11"/>
      <c r="BW81" s="11"/>
      <c r="BX81" s="11"/>
      <c r="BY81" s="11"/>
    </row>
    <row r="82" spans="1:107" s="5" customFormat="1" ht="15" customHeight="1" x14ac:dyDescent="0.35">
      <c r="A82" s="11"/>
      <c r="B82" s="11"/>
      <c r="C82" s="11"/>
      <c r="D82" s="142" t="s">
        <v>220</v>
      </c>
      <c r="E82" s="143"/>
      <c r="F82" s="143"/>
      <c r="G82" s="143"/>
      <c r="H82" s="144"/>
      <c r="I82" s="130" t="s">
        <v>221</v>
      </c>
      <c r="J82" s="131"/>
      <c r="K82" s="132"/>
      <c r="L82" s="130">
        <v>9</v>
      </c>
      <c r="M82" s="131"/>
      <c r="N82" s="132"/>
      <c r="P82" s="208" t="s">
        <v>222</v>
      </c>
      <c r="Q82" s="208"/>
      <c r="R82" s="208"/>
      <c r="S82" s="208"/>
      <c r="T82" s="208"/>
      <c r="U82" s="208"/>
      <c r="V82" s="208"/>
      <c r="W82" s="208"/>
      <c r="X82" s="210">
        <v>0.04</v>
      </c>
      <c r="Y82" s="200"/>
      <c r="Z82" s="111">
        <f>COUNTIF(AX3:AZ78,X82)</f>
        <v>0</v>
      </c>
      <c r="AA82" s="107"/>
      <c r="AB82" s="142" t="s">
        <v>223</v>
      </c>
      <c r="AC82" s="143"/>
      <c r="AD82" s="143"/>
      <c r="AE82" s="144"/>
      <c r="AF82" s="217" t="s">
        <v>224</v>
      </c>
      <c r="AG82" s="218"/>
      <c r="AH82" s="218"/>
      <c r="AI82" s="219"/>
      <c r="AJ82" s="12"/>
      <c r="AK82" s="116" t="s">
        <v>225</v>
      </c>
      <c r="AL82" s="116"/>
      <c r="AM82" s="116"/>
      <c r="AN82" s="116"/>
      <c r="AO82" s="116"/>
      <c r="AP82" s="116"/>
      <c r="AQ82" s="116"/>
      <c r="AR82" s="116"/>
      <c r="AS82" s="116"/>
      <c r="AT82" s="116"/>
      <c r="AU82" s="116"/>
      <c r="AV82" s="116"/>
      <c r="AW82" s="116"/>
      <c r="AX82" s="116"/>
      <c r="AY82" s="116"/>
      <c r="AZ82" s="116"/>
      <c r="BA82" s="116"/>
      <c r="BB82" s="116"/>
      <c r="BC82" s="116"/>
      <c r="BD82" s="116"/>
      <c r="BE82" s="116"/>
      <c r="BF82" s="116"/>
      <c r="BG82" s="116"/>
      <c r="BH82" s="116"/>
      <c r="BI82" s="116"/>
      <c r="BJ82" s="116"/>
      <c r="BK82" s="116"/>
      <c r="BL82" s="116"/>
      <c r="BM82" s="116"/>
      <c r="BN82" s="116"/>
      <c r="BO82" s="116"/>
      <c r="BP82" s="116"/>
      <c r="BQ82" s="110"/>
      <c r="BR82" s="110"/>
      <c r="BS82" s="110"/>
      <c r="BT82" s="110"/>
      <c r="BU82" s="110"/>
      <c r="BV82" s="110"/>
      <c r="BW82" s="110"/>
      <c r="BX82" s="110"/>
      <c r="BY82" s="110"/>
    </row>
    <row r="83" spans="1:107" s="5" customFormat="1" ht="15" customHeight="1" x14ac:dyDescent="0.35">
      <c r="A83" s="11"/>
      <c r="B83" s="11"/>
      <c r="C83" s="11"/>
      <c r="D83" s="145"/>
      <c r="E83" s="146"/>
      <c r="F83" s="146"/>
      <c r="G83" s="146"/>
      <c r="H83" s="147"/>
      <c r="I83" s="130" t="s">
        <v>184</v>
      </c>
      <c r="J83" s="131"/>
      <c r="K83" s="132"/>
      <c r="L83" s="130">
        <v>67</v>
      </c>
      <c r="M83" s="131"/>
      <c r="N83" s="132"/>
      <c r="P83" s="209"/>
      <c r="Q83" s="209"/>
      <c r="R83" s="209"/>
      <c r="S83" s="209"/>
      <c r="T83" s="209"/>
      <c r="U83" s="209"/>
      <c r="V83" s="209"/>
      <c r="W83" s="209"/>
      <c r="X83" s="211">
        <v>0.09</v>
      </c>
      <c r="Y83" s="212"/>
      <c r="Z83" s="112">
        <f>COUNTIF(AX3:AZ78,X83)</f>
        <v>0</v>
      </c>
      <c r="AA83" s="107"/>
      <c r="AB83" s="145"/>
      <c r="AC83" s="146"/>
      <c r="AD83" s="146"/>
      <c r="AE83" s="147"/>
      <c r="AF83" s="220"/>
      <c r="AG83" s="221"/>
      <c r="AH83" s="221"/>
      <c r="AI83" s="222"/>
      <c r="AJ83" s="12"/>
      <c r="AK83" s="116"/>
      <c r="AL83" s="116"/>
      <c r="AM83" s="116"/>
      <c r="AN83" s="116"/>
      <c r="AO83" s="116"/>
      <c r="AP83" s="116"/>
      <c r="AQ83" s="116"/>
      <c r="AR83" s="116"/>
      <c r="AS83" s="116"/>
      <c r="AT83" s="116"/>
      <c r="AU83" s="116"/>
      <c r="AV83" s="116"/>
      <c r="AW83" s="116"/>
      <c r="AX83" s="116"/>
      <c r="AY83" s="116"/>
      <c r="AZ83" s="116"/>
      <c r="BA83" s="116"/>
      <c r="BB83" s="116"/>
      <c r="BC83" s="116"/>
      <c r="BD83" s="116"/>
      <c r="BE83" s="116"/>
      <c r="BF83" s="116"/>
      <c r="BG83" s="116"/>
      <c r="BH83" s="116"/>
      <c r="BI83" s="116"/>
      <c r="BJ83" s="116"/>
      <c r="BK83" s="116"/>
      <c r="BL83" s="116"/>
      <c r="BM83" s="116"/>
      <c r="BN83" s="116"/>
      <c r="BO83" s="116"/>
      <c r="BP83" s="116"/>
      <c r="BQ83" s="110"/>
      <c r="BR83" s="110"/>
      <c r="BS83" s="110"/>
      <c r="BT83" s="110"/>
      <c r="BU83" s="110"/>
      <c r="BV83" s="110"/>
      <c r="BW83" s="110"/>
      <c r="BX83" s="110"/>
      <c r="BY83" s="110"/>
    </row>
    <row r="84" spans="1:107" s="5" customFormat="1" ht="15" customHeight="1" x14ac:dyDescent="0.35">
      <c r="A84" s="11"/>
      <c r="B84" s="11"/>
      <c r="C84" s="11"/>
      <c r="D84" s="145"/>
      <c r="E84" s="146"/>
      <c r="F84" s="146"/>
      <c r="G84" s="146"/>
      <c r="H84" s="147"/>
      <c r="I84" s="133" t="s">
        <v>226</v>
      </c>
      <c r="J84" s="134"/>
      <c r="K84" s="135"/>
      <c r="L84" s="130" t="s">
        <v>227</v>
      </c>
      <c r="M84" s="131"/>
      <c r="N84" s="132"/>
      <c r="P84" s="190" t="s">
        <v>228</v>
      </c>
      <c r="Q84" s="191"/>
      <c r="R84" s="191"/>
      <c r="S84" s="191"/>
      <c r="T84" s="191"/>
      <c r="U84" s="191"/>
      <c r="V84" s="191"/>
      <c r="W84" s="192"/>
      <c r="X84" s="196" t="s">
        <v>135</v>
      </c>
      <c r="Y84" s="197"/>
      <c r="Z84" s="200">
        <f>COUNTIF(AX3:AZ78,"N/A")</f>
        <v>0</v>
      </c>
      <c r="AA84" s="107"/>
      <c r="AB84" s="145"/>
      <c r="AC84" s="146"/>
      <c r="AD84" s="146"/>
      <c r="AE84" s="147"/>
      <c r="AF84" s="220"/>
      <c r="AG84" s="221"/>
      <c r="AH84" s="221"/>
      <c r="AI84" s="222"/>
      <c r="AJ84" s="12"/>
      <c r="AK84" s="116"/>
      <c r="AL84" s="116"/>
      <c r="AM84" s="116"/>
      <c r="AN84" s="116"/>
      <c r="AO84" s="116"/>
      <c r="AP84" s="116"/>
      <c r="AQ84" s="116"/>
      <c r="AR84" s="116"/>
      <c r="AS84" s="116"/>
      <c r="AT84" s="116"/>
      <c r="AU84" s="116"/>
      <c r="AV84" s="116"/>
      <c r="AW84" s="116"/>
      <c r="AX84" s="116"/>
      <c r="AY84" s="116"/>
      <c r="AZ84" s="116"/>
      <c r="BA84" s="116"/>
      <c r="BB84" s="116"/>
      <c r="BC84" s="116"/>
      <c r="BD84" s="116"/>
      <c r="BE84" s="116"/>
      <c r="BF84" s="116"/>
      <c r="BG84" s="116"/>
      <c r="BH84" s="116"/>
      <c r="BI84" s="116"/>
      <c r="BJ84" s="116"/>
      <c r="BK84" s="116"/>
      <c r="BL84" s="116"/>
      <c r="BM84" s="116"/>
      <c r="BN84" s="116"/>
      <c r="BO84" s="116"/>
      <c r="BP84" s="116"/>
      <c r="BQ84" s="110"/>
      <c r="BR84" s="110"/>
      <c r="BS84" s="110"/>
      <c r="BT84" s="110"/>
      <c r="BU84" s="110"/>
      <c r="BV84" s="110"/>
      <c r="BW84" s="110"/>
      <c r="BX84" s="110"/>
      <c r="BY84" s="110"/>
    </row>
    <row r="85" spans="1:107" s="5" customFormat="1" ht="15" customHeight="1" x14ac:dyDescent="0.35">
      <c r="A85" s="11"/>
      <c r="B85" s="11"/>
      <c r="C85" s="11"/>
      <c r="D85" s="148"/>
      <c r="E85" s="149"/>
      <c r="F85" s="149"/>
      <c r="G85" s="149"/>
      <c r="H85" s="150"/>
      <c r="I85" s="127" t="s">
        <v>229</v>
      </c>
      <c r="J85" s="128"/>
      <c r="K85" s="136"/>
      <c r="L85" s="130" t="s">
        <v>227</v>
      </c>
      <c r="M85" s="131"/>
      <c r="N85" s="132"/>
      <c r="P85" s="193"/>
      <c r="Q85" s="194"/>
      <c r="R85" s="194"/>
      <c r="S85" s="194"/>
      <c r="T85" s="194"/>
      <c r="U85" s="194"/>
      <c r="V85" s="194"/>
      <c r="W85" s="195"/>
      <c r="X85" s="198"/>
      <c r="Y85" s="199"/>
      <c r="Z85" s="200"/>
      <c r="AA85" s="107"/>
      <c r="AB85" s="148"/>
      <c r="AC85" s="149"/>
      <c r="AD85" s="149"/>
      <c r="AE85" s="150"/>
      <c r="AF85" s="223"/>
      <c r="AG85" s="224"/>
      <c r="AH85" s="224"/>
      <c r="AI85" s="225"/>
      <c r="AJ85" s="12"/>
      <c r="AK85" s="226" t="s">
        <v>230</v>
      </c>
      <c r="AL85" s="226"/>
      <c r="AM85" s="226"/>
      <c r="AN85" s="226"/>
      <c r="AO85" s="226"/>
      <c r="AP85" s="226"/>
      <c r="AQ85" s="226"/>
      <c r="AR85" s="226"/>
      <c r="AS85" s="226"/>
      <c r="AT85" s="226"/>
      <c r="AU85" s="226"/>
      <c r="AV85" s="226"/>
      <c r="AW85" s="226"/>
      <c r="AX85" s="226"/>
      <c r="AY85" s="226"/>
      <c r="AZ85" s="226"/>
      <c r="BA85" s="226"/>
      <c r="BB85" s="226"/>
      <c r="BC85" s="226"/>
      <c r="BD85" s="226"/>
      <c r="BE85" s="226"/>
      <c r="BF85" s="226"/>
      <c r="BG85" s="226"/>
      <c r="BH85" s="226"/>
      <c r="BI85" s="226"/>
      <c r="BJ85" s="226"/>
      <c r="BK85" s="226"/>
      <c r="BL85" s="226"/>
      <c r="BM85" s="226"/>
      <c r="BN85" s="226"/>
      <c r="BO85" s="226"/>
      <c r="BP85" s="226"/>
      <c r="BQ85" s="110"/>
      <c r="BR85" s="110"/>
      <c r="BS85" s="110"/>
      <c r="BT85" s="110"/>
      <c r="BU85" s="110"/>
      <c r="BV85" s="110"/>
      <c r="BW85" s="110"/>
      <c r="BX85" s="110"/>
      <c r="BY85" s="110"/>
      <c r="BZ85" s="4"/>
      <c r="CA85" s="4"/>
    </row>
    <row r="86" spans="1:107" s="5" customFormat="1" ht="13.5" customHeight="1" x14ac:dyDescent="0.35">
      <c r="A86" s="11"/>
      <c r="B86" s="11"/>
      <c r="C86" s="11"/>
      <c r="D86" s="40"/>
      <c r="E86" s="4"/>
      <c r="F86" s="4"/>
      <c r="G86" s="4"/>
      <c r="H86" s="4"/>
      <c r="I86" s="4"/>
      <c r="J86" s="4"/>
      <c r="K86" s="4"/>
      <c r="L86" s="4"/>
      <c r="AA86" s="107"/>
      <c r="AB86" s="15"/>
      <c r="AC86" s="15"/>
      <c r="AD86" s="15"/>
      <c r="AE86" s="15"/>
      <c r="AF86" s="113"/>
      <c r="AG86" s="113"/>
      <c r="AH86" s="113"/>
      <c r="AI86" s="113"/>
      <c r="AJ86" s="12"/>
      <c r="AK86" s="201" t="s">
        <v>231</v>
      </c>
      <c r="AL86" s="202"/>
      <c r="AM86" s="202"/>
      <c r="AN86" s="202"/>
      <c r="AO86" s="202"/>
      <c r="AP86" s="202"/>
      <c r="AQ86" s="202"/>
      <c r="AR86" s="202"/>
      <c r="AS86" s="202"/>
      <c r="AT86" s="203"/>
      <c r="AU86" s="213">
        <f>172000000*0.5</f>
        <v>86000000</v>
      </c>
      <c r="AV86" s="213"/>
      <c r="AW86" s="213"/>
      <c r="AX86" s="214"/>
      <c r="AY86" s="117" t="s">
        <v>232</v>
      </c>
      <c r="AZ86" s="117"/>
      <c r="BA86" s="117"/>
      <c r="BB86" s="117"/>
      <c r="BC86" s="117"/>
      <c r="BD86" s="117"/>
      <c r="BE86" s="141">
        <v>940964798</v>
      </c>
      <c r="BF86" s="141"/>
      <c r="BG86" s="141"/>
      <c r="BH86" s="140">
        <f>BE86/AU86</f>
        <v>10.941451139534884</v>
      </c>
      <c r="BI86" s="140"/>
      <c r="BJ86" s="140"/>
      <c r="BK86" s="140"/>
      <c r="BL86" s="140"/>
      <c r="BM86" s="140"/>
      <c r="BN86" s="140"/>
      <c r="BO86" s="140"/>
      <c r="BP86" s="140"/>
      <c r="BQ86" s="110"/>
      <c r="BR86" s="110"/>
      <c r="BS86" s="110"/>
      <c r="BT86" s="110"/>
      <c r="BU86" s="110"/>
      <c r="BV86" s="110"/>
      <c r="BW86" s="110"/>
      <c r="BX86" s="110"/>
      <c r="BY86" s="110"/>
      <c r="BZ86" s="4"/>
      <c r="CA86" s="4"/>
      <c r="CB86" s="4"/>
      <c r="DC86" s="27"/>
    </row>
    <row r="87" spans="1:107" s="5" customFormat="1" ht="30.75" customHeight="1" x14ac:dyDescent="0.35">
      <c r="A87" s="11"/>
      <c r="B87" s="11"/>
      <c r="C87" s="11"/>
      <c r="D87" s="40"/>
      <c r="E87" s="4"/>
      <c r="F87" s="4"/>
      <c r="G87" s="4"/>
      <c r="H87" s="4"/>
      <c r="I87" s="4"/>
      <c r="J87" s="4"/>
      <c r="K87" s="4"/>
      <c r="L87" s="4"/>
      <c r="AA87" s="16">
        <f>COUNTIF(AX3:AZ78,X84)</f>
        <v>0</v>
      </c>
      <c r="AB87" s="15"/>
      <c r="AC87" s="15"/>
      <c r="AD87" s="15"/>
      <c r="AE87" s="15"/>
      <c r="AF87" s="113"/>
      <c r="AG87" s="113"/>
      <c r="AH87" s="113"/>
      <c r="AI87" s="113"/>
      <c r="AJ87" s="12"/>
      <c r="AK87" s="204"/>
      <c r="AL87" s="205"/>
      <c r="AM87" s="205"/>
      <c r="AN87" s="205"/>
      <c r="AO87" s="205"/>
      <c r="AP87" s="205"/>
      <c r="AQ87" s="205"/>
      <c r="AR87" s="205"/>
      <c r="AS87" s="205"/>
      <c r="AT87" s="206"/>
      <c r="AU87" s="215"/>
      <c r="AV87" s="215"/>
      <c r="AW87" s="215"/>
      <c r="AX87" s="216"/>
      <c r="AY87" s="117"/>
      <c r="AZ87" s="117"/>
      <c r="BA87" s="117"/>
      <c r="BB87" s="117"/>
      <c r="BC87" s="117"/>
      <c r="BD87" s="117"/>
      <c r="BE87" s="139"/>
      <c r="BF87" s="139"/>
      <c r="BG87" s="139"/>
      <c r="BH87" s="140"/>
      <c r="BI87" s="140"/>
      <c r="BJ87" s="140"/>
      <c r="BK87" s="140"/>
      <c r="BL87" s="140"/>
      <c r="BM87" s="140"/>
      <c r="BN87" s="140"/>
      <c r="BO87" s="140"/>
      <c r="BP87" s="140"/>
      <c r="BQ87" s="110"/>
      <c r="BR87" s="110"/>
      <c r="BS87" s="110"/>
      <c r="BT87" s="110"/>
      <c r="BU87" s="110"/>
      <c r="BV87" s="110"/>
      <c r="BW87" s="110"/>
      <c r="BX87" s="110"/>
      <c r="BY87" s="110"/>
      <c r="BZ87" s="4"/>
      <c r="CA87" s="4"/>
      <c r="CB87" s="4"/>
      <c r="DC87" s="27"/>
    </row>
    <row r="88" spans="1:107" s="5" customFormat="1" ht="24" customHeight="1" x14ac:dyDescent="0.35">
      <c r="A88" s="11"/>
      <c r="B88" s="11"/>
      <c r="C88" s="11"/>
      <c r="D88" s="40"/>
      <c r="E88" s="4"/>
      <c r="F88" s="4"/>
      <c r="G88" s="4"/>
      <c r="H88" s="4"/>
      <c r="I88" s="4"/>
      <c r="J88" s="4"/>
      <c r="K88" s="4"/>
      <c r="L88" s="4"/>
      <c r="AA88" s="16">
        <f>COUNTIF(AX3:AZ78,X85)</f>
        <v>0</v>
      </c>
      <c r="AB88" s="107"/>
      <c r="AJ88" s="12"/>
      <c r="AK88" s="201" t="s">
        <v>233</v>
      </c>
      <c r="AL88" s="202"/>
      <c r="AM88" s="202"/>
      <c r="AN88" s="202"/>
      <c r="AO88" s="202"/>
      <c r="AP88" s="202"/>
      <c r="AQ88" s="202"/>
      <c r="AR88" s="202"/>
      <c r="AS88" s="202"/>
      <c r="AT88" s="203"/>
      <c r="AU88" s="172">
        <f>172000000*0.2</f>
        <v>34400000</v>
      </c>
      <c r="AV88" s="172"/>
      <c r="AW88" s="172"/>
      <c r="AX88" s="189"/>
      <c r="AY88" s="227" t="s">
        <v>234</v>
      </c>
      <c r="AZ88" s="228"/>
      <c r="BA88" s="228"/>
      <c r="BB88" s="228"/>
      <c r="BC88" s="228"/>
      <c r="BD88" s="229"/>
      <c r="BE88" s="139">
        <v>58011164</v>
      </c>
      <c r="BF88" s="139"/>
      <c r="BG88" s="139"/>
      <c r="BH88" s="140">
        <f>BE88/AU88</f>
        <v>1.6863710465116279</v>
      </c>
      <c r="BI88" s="140"/>
      <c r="BJ88" s="140"/>
      <c r="BK88" s="140"/>
      <c r="BL88" s="140"/>
      <c r="BM88" s="140"/>
      <c r="BN88" s="140"/>
      <c r="BO88" s="140"/>
      <c r="BP88" s="140"/>
      <c r="BQ88" s="103"/>
      <c r="BR88" s="103"/>
      <c r="BS88" s="103"/>
      <c r="BT88" s="103"/>
      <c r="BU88" s="103"/>
      <c r="BV88" s="103"/>
      <c r="BW88" s="103"/>
      <c r="BX88" s="103"/>
      <c r="BY88" s="103"/>
      <c r="BZ88" s="4"/>
      <c r="CA88" s="4"/>
      <c r="CB88" s="4"/>
      <c r="DC88" s="27"/>
    </row>
    <row r="89" spans="1:107" s="5" customFormat="1" ht="23.25" customHeight="1" x14ac:dyDescent="0.35">
      <c r="A89" s="11"/>
      <c r="B89" s="11"/>
      <c r="C89" s="11"/>
      <c r="D89" s="40"/>
      <c r="E89" s="4"/>
      <c r="F89" s="4"/>
      <c r="G89" s="4"/>
      <c r="H89" s="4"/>
      <c r="I89" s="4"/>
      <c r="J89" s="4"/>
      <c r="K89" s="4"/>
      <c r="L89" s="4"/>
      <c r="W89" s="107"/>
      <c r="X89" s="107"/>
      <c r="Y89" s="107"/>
      <c r="Z89" s="107"/>
      <c r="AA89" s="207"/>
      <c r="AB89" s="207"/>
      <c r="AC89" s="207"/>
      <c r="AD89" s="207"/>
      <c r="AE89" s="207"/>
      <c r="AF89" s="233"/>
      <c r="AG89" s="233"/>
      <c r="AH89" s="233"/>
      <c r="AI89" s="233"/>
      <c r="AJ89" s="12"/>
      <c r="AK89" s="204"/>
      <c r="AL89" s="205"/>
      <c r="AM89" s="205"/>
      <c r="AN89" s="205"/>
      <c r="AO89" s="205"/>
      <c r="AP89" s="205"/>
      <c r="AQ89" s="205"/>
      <c r="AR89" s="205"/>
      <c r="AS89" s="205"/>
      <c r="AT89" s="206"/>
      <c r="AU89" s="172"/>
      <c r="AV89" s="172"/>
      <c r="AW89" s="172"/>
      <c r="AX89" s="189"/>
      <c r="AY89" s="230"/>
      <c r="AZ89" s="231"/>
      <c r="BA89" s="231"/>
      <c r="BB89" s="231"/>
      <c r="BC89" s="231"/>
      <c r="BD89" s="232"/>
      <c r="BE89" s="139"/>
      <c r="BF89" s="139"/>
      <c r="BG89" s="139"/>
      <c r="BH89" s="140"/>
      <c r="BI89" s="140"/>
      <c r="BJ89" s="140"/>
      <c r="BK89" s="140"/>
      <c r="BL89" s="140"/>
      <c r="BM89" s="140"/>
      <c r="BN89" s="140"/>
      <c r="BO89" s="140"/>
      <c r="BP89" s="140"/>
      <c r="BQ89" s="103"/>
      <c r="BR89" s="103"/>
      <c r="BS89" s="103"/>
      <c r="BT89" s="103"/>
      <c r="BU89" s="103"/>
      <c r="BV89" s="103"/>
      <c r="BW89" s="103"/>
      <c r="BX89" s="103"/>
      <c r="BY89" s="103"/>
      <c r="BZ89" s="4"/>
      <c r="DC89" s="27"/>
    </row>
    <row r="90" spans="1:107" s="5" customFormat="1" ht="24.75" customHeight="1" x14ac:dyDescent="0.35">
      <c r="A90" s="11"/>
      <c r="B90" s="11"/>
      <c r="C90" s="11"/>
      <c r="D90" s="40"/>
      <c r="E90" s="4"/>
      <c r="F90" s="4"/>
      <c r="G90" s="4"/>
      <c r="H90" s="4"/>
      <c r="I90" s="4"/>
      <c r="J90" s="4"/>
      <c r="K90" s="4"/>
      <c r="L90" s="4"/>
      <c r="W90" s="107"/>
      <c r="X90" s="107"/>
      <c r="Y90" s="107"/>
      <c r="Z90" s="107"/>
      <c r="AA90" s="207"/>
      <c r="AB90" s="207"/>
      <c r="AC90" s="207"/>
      <c r="AD90" s="207"/>
      <c r="AE90" s="207"/>
      <c r="AF90" s="233"/>
      <c r="AG90" s="233"/>
      <c r="AH90" s="233"/>
      <c r="AI90" s="233"/>
      <c r="AJ90" s="12"/>
      <c r="AK90" s="201" t="s">
        <v>235</v>
      </c>
      <c r="AL90" s="202"/>
      <c r="AM90" s="202"/>
      <c r="AN90" s="202"/>
      <c r="AO90" s="202"/>
      <c r="AP90" s="202"/>
      <c r="AQ90" s="202"/>
      <c r="AR90" s="202"/>
      <c r="AS90" s="202"/>
      <c r="AT90" s="203"/>
      <c r="AU90" s="172">
        <f>172000000*0.1</f>
        <v>17200000</v>
      </c>
      <c r="AV90" s="172"/>
      <c r="AW90" s="172"/>
      <c r="AX90" s="189"/>
      <c r="AY90" s="117" t="s">
        <v>236</v>
      </c>
      <c r="AZ90" s="117"/>
      <c r="BA90" s="117"/>
      <c r="BB90" s="117"/>
      <c r="BC90" s="117"/>
      <c r="BD90" s="117"/>
      <c r="BE90" s="139" t="s">
        <v>227</v>
      </c>
      <c r="BF90" s="139"/>
      <c r="BG90" s="139"/>
      <c r="BH90" s="116" t="s">
        <v>227</v>
      </c>
      <c r="BI90" s="116"/>
      <c r="BJ90" s="116"/>
      <c r="BK90" s="116"/>
      <c r="BL90" s="116"/>
      <c r="BM90" s="116"/>
      <c r="BN90" s="116"/>
      <c r="BO90" s="116"/>
      <c r="BP90" s="116"/>
      <c r="BQ90" s="103"/>
      <c r="BR90" s="103"/>
      <c r="BS90" s="103"/>
      <c r="BT90" s="103"/>
      <c r="BU90" s="103"/>
      <c r="BV90" s="103"/>
      <c r="BW90" s="103"/>
      <c r="BX90" s="103"/>
      <c r="BY90" s="103"/>
      <c r="BZ90" s="4"/>
      <c r="DC90" s="27"/>
    </row>
    <row r="91" spans="1:107" s="5" customFormat="1" ht="15" customHeight="1" x14ac:dyDescent="0.35">
      <c r="A91" s="11"/>
      <c r="B91" s="11"/>
      <c r="C91" s="11"/>
      <c r="D91" s="40"/>
      <c r="E91" s="4"/>
      <c r="F91" s="4"/>
      <c r="G91" s="4"/>
      <c r="H91" s="4"/>
      <c r="I91" s="4"/>
      <c r="J91" s="4"/>
      <c r="K91" s="4"/>
      <c r="L91" s="4"/>
      <c r="W91" s="107"/>
      <c r="X91" s="107"/>
      <c r="Y91" s="107"/>
      <c r="Z91" s="107"/>
      <c r="AA91" s="207"/>
      <c r="AB91" s="207"/>
      <c r="AC91" s="207"/>
      <c r="AD91" s="207"/>
      <c r="AE91" s="207"/>
      <c r="AF91" s="233"/>
      <c r="AG91" s="233"/>
      <c r="AH91" s="233"/>
      <c r="AI91" s="233"/>
      <c r="AJ91" s="12"/>
      <c r="AK91" s="204"/>
      <c r="AL91" s="205"/>
      <c r="AM91" s="205"/>
      <c r="AN91" s="205"/>
      <c r="AO91" s="205"/>
      <c r="AP91" s="205"/>
      <c r="AQ91" s="205"/>
      <c r="AR91" s="205"/>
      <c r="AS91" s="205"/>
      <c r="AT91" s="206"/>
      <c r="AU91" s="172"/>
      <c r="AV91" s="172"/>
      <c r="AW91" s="172"/>
      <c r="AX91" s="189"/>
      <c r="AY91" s="117"/>
      <c r="AZ91" s="117"/>
      <c r="BA91" s="117"/>
      <c r="BB91" s="117"/>
      <c r="BC91" s="117"/>
      <c r="BD91" s="117"/>
      <c r="BE91" s="139"/>
      <c r="BF91" s="139"/>
      <c r="BG91" s="139"/>
      <c r="BH91" s="116"/>
      <c r="BI91" s="116"/>
      <c r="BJ91" s="116"/>
      <c r="BK91" s="116"/>
      <c r="BL91" s="116"/>
      <c r="BM91" s="116"/>
      <c r="BN91" s="116"/>
      <c r="BO91" s="116"/>
      <c r="BP91" s="116"/>
      <c r="BQ91" s="109"/>
      <c r="BR91" s="109"/>
      <c r="BS91" s="109"/>
      <c r="BT91" s="109"/>
      <c r="BU91" s="109"/>
      <c r="BV91" s="109"/>
      <c r="BW91" s="109"/>
      <c r="BX91" s="109"/>
      <c r="BY91" s="109"/>
      <c r="BZ91" s="4"/>
      <c r="DC91" s="27"/>
    </row>
    <row r="92" spans="1:107" s="5" customFormat="1" ht="15" customHeight="1" x14ac:dyDescent="0.35">
      <c r="A92" s="11"/>
      <c r="B92" s="11"/>
      <c r="C92" s="11"/>
      <c r="D92" s="40"/>
      <c r="E92" s="4"/>
      <c r="F92" s="4"/>
      <c r="G92" s="4"/>
      <c r="H92" s="4"/>
      <c r="I92" s="4"/>
      <c r="J92" s="4"/>
      <c r="K92" s="4"/>
      <c r="L92" s="4"/>
      <c r="W92" s="107"/>
      <c r="X92" s="107"/>
      <c r="Y92" s="107"/>
      <c r="Z92" s="107"/>
      <c r="AA92" s="107"/>
      <c r="AB92" s="107"/>
      <c r="AJ92" s="12"/>
      <c r="AK92" s="188" t="s">
        <v>237</v>
      </c>
      <c r="AL92" s="188"/>
      <c r="AM92" s="188"/>
      <c r="AN92" s="188"/>
      <c r="AO92" s="188"/>
      <c r="AP92" s="188"/>
      <c r="AQ92" s="188"/>
      <c r="AR92" s="188"/>
      <c r="AS92" s="188"/>
      <c r="AT92" s="188"/>
      <c r="AU92" s="172">
        <f>172000000*0.2</f>
        <v>34400000</v>
      </c>
      <c r="AV92" s="172"/>
      <c r="AW92" s="172"/>
      <c r="AX92" s="189"/>
      <c r="AY92" s="117" t="s">
        <v>234</v>
      </c>
      <c r="AZ92" s="117"/>
      <c r="BA92" s="117"/>
      <c r="BB92" s="117"/>
      <c r="BC92" s="117"/>
      <c r="BD92" s="117"/>
      <c r="BE92" s="139" t="s">
        <v>227</v>
      </c>
      <c r="BF92" s="139"/>
      <c r="BG92" s="139"/>
      <c r="BH92" s="116" t="s">
        <v>227</v>
      </c>
      <c r="BI92" s="116"/>
      <c r="BJ92" s="116"/>
      <c r="BK92" s="116"/>
      <c r="BL92" s="116"/>
      <c r="BM92" s="116"/>
      <c r="BN92" s="116"/>
      <c r="BO92" s="116"/>
      <c r="BP92" s="116"/>
      <c r="BQ92" s="109"/>
      <c r="BR92" s="109"/>
      <c r="BS92" s="109"/>
      <c r="BT92" s="109"/>
      <c r="BU92" s="109"/>
      <c r="BV92" s="109"/>
      <c r="BW92" s="109"/>
      <c r="BX92" s="109"/>
      <c r="BY92" s="109"/>
      <c r="BZ92" s="4"/>
      <c r="DC92" s="27"/>
    </row>
    <row r="93" spans="1:107" s="5" customFormat="1" ht="13.5" x14ac:dyDescent="0.35">
      <c r="A93" s="11"/>
      <c r="B93" s="11"/>
      <c r="C93" s="11"/>
      <c r="D93" s="40"/>
      <c r="E93" s="4"/>
      <c r="F93" s="4"/>
      <c r="G93" s="4"/>
      <c r="H93" s="4"/>
      <c r="I93" s="4"/>
      <c r="J93" s="4"/>
      <c r="K93" s="4"/>
      <c r="L93" s="4"/>
      <c r="W93" s="107"/>
      <c r="X93" s="107"/>
      <c r="Y93" s="107"/>
      <c r="Z93" s="107"/>
      <c r="AA93" s="107"/>
      <c r="AB93" s="107"/>
      <c r="AJ93" s="12"/>
      <c r="AK93" s="188"/>
      <c r="AL93" s="188"/>
      <c r="AM93" s="188"/>
      <c r="AN93" s="188"/>
      <c r="AO93" s="188"/>
      <c r="AP93" s="188"/>
      <c r="AQ93" s="188"/>
      <c r="AR93" s="188"/>
      <c r="AS93" s="188"/>
      <c r="AT93" s="188"/>
      <c r="AU93" s="172"/>
      <c r="AV93" s="172"/>
      <c r="AW93" s="172"/>
      <c r="AX93" s="189"/>
      <c r="AY93" s="117"/>
      <c r="AZ93" s="117"/>
      <c r="BA93" s="117"/>
      <c r="BB93" s="117"/>
      <c r="BC93" s="117"/>
      <c r="BD93" s="117"/>
      <c r="BE93" s="139"/>
      <c r="BF93" s="139"/>
      <c r="BG93" s="139"/>
      <c r="BH93" s="116"/>
      <c r="BI93" s="116"/>
      <c r="BJ93" s="116"/>
      <c r="BK93" s="116"/>
      <c r="BL93" s="116"/>
      <c r="BM93" s="116"/>
      <c r="BN93" s="116"/>
      <c r="BO93" s="116"/>
      <c r="BP93" s="116"/>
      <c r="BQ93" s="109"/>
      <c r="BR93" s="109"/>
      <c r="BS93" s="109"/>
      <c r="BT93" s="109"/>
      <c r="BU93" s="109"/>
      <c r="BV93" s="109"/>
      <c r="BW93" s="109"/>
      <c r="BX93" s="109"/>
      <c r="BY93" s="109"/>
      <c r="BZ93" s="4"/>
      <c r="DC93" s="27"/>
    </row>
    <row r="94" spans="1:107" s="5" customFormat="1" ht="13.5" x14ac:dyDescent="0.35">
      <c r="A94" s="11"/>
      <c r="B94" s="11"/>
      <c r="C94" s="11"/>
      <c r="D94" s="40"/>
      <c r="E94" s="4"/>
      <c r="F94" s="4"/>
      <c r="G94" s="4"/>
      <c r="H94" s="4"/>
      <c r="I94" s="4"/>
      <c r="J94" s="4"/>
      <c r="K94" s="4"/>
      <c r="L94" s="4"/>
      <c r="W94" s="107"/>
      <c r="X94" s="107"/>
      <c r="Y94" s="107"/>
      <c r="Z94" s="107"/>
      <c r="AA94" s="107"/>
      <c r="AB94" s="107"/>
      <c r="AJ94" s="12"/>
      <c r="AK94" s="188"/>
      <c r="AL94" s="188"/>
      <c r="AM94" s="188"/>
      <c r="AN94" s="188"/>
      <c r="AO94" s="188"/>
      <c r="AP94" s="188"/>
      <c r="AQ94" s="188"/>
      <c r="AR94" s="188"/>
      <c r="AS94" s="188"/>
      <c r="AT94" s="188"/>
      <c r="AU94" s="172"/>
      <c r="AV94" s="172"/>
      <c r="AW94" s="172"/>
      <c r="AX94" s="189"/>
      <c r="AY94" s="117"/>
      <c r="AZ94" s="117"/>
      <c r="BA94" s="117"/>
      <c r="BB94" s="117"/>
      <c r="BC94" s="117"/>
      <c r="BD94" s="117"/>
      <c r="BE94" s="139"/>
      <c r="BF94" s="139"/>
      <c r="BG94" s="139"/>
      <c r="BH94" s="116"/>
      <c r="BI94" s="116"/>
      <c r="BJ94" s="116"/>
      <c r="BK94" s="116"/>
      <c r="BL94" s="116"/>
      <c r="BM94" s="116"/>
      <c r="BN94" s="116"/>
      <c r="BO94" s="116"/>
      <c r="BP94" s="116"/>
      <c r="BQ94" s="109"/>
      <c r="BR94" s="109"/>
      <c r="BS94" s="109"/>
      <c r="BT94" s="109"/>
      <c r="BU94" s="109"/>
      <c r="BV94" s="109"/>
      <c r="BW94" s="109"/>
      <c r="BX94" s="109"/>
      <c r="BY94" s="109"/>
      <c r="BZ94" s="4"/>
      <c r="DC94" s="27"/>
    </row>
    <row r="95" spans="1:107" s="5" customFormat="1" ht="13.5" customHeight="1" x14ac:dyDescent="0.35">
      <c r="A95" s="11"/>
      <c r="B95" s="11"/>
      <c r="C95" s="11"/>
      <c r="D95" s="40"/>
      <c r="E95" s="4"/>
      <c r="F95" s="4"/>
      <c r="G95" s="4"/>
      <c r="H95" s="4"/>
      <c r="I95" s="4"/>
      <c r="J95" s="4"/>
      <c r="K95" s="4"/>
      <c r="L95" s="4"/>
      <c r="W95" s="107"/>
      <c r="X95" s="107"/>
      <c r="Y95" s="107"/>
      <c r="Z95" s="107"/>
      <c r="AA95" s="107"/>
      <c r="AB95" s="107"/>
      <c r="AJ95" s="12"/>
      <c r="AK95" s="12"/>
      <c r="AL95" s="12"/>
      <c r="AM95" s="12"/>
      <c r="AN95" s="12"/>
      <c r="AO95" s="12"/>
      <c r="AP95" s="12"/>
      <c r="AQ95" s="12"/>
      <c r="AU95" s="113"/>
      <c r="AV95" s="113"/>
      <c r="AW95" s="113"/>
      <c r="AX95" s="113"/>
      <c r="AY95" s="118" t="s">
        <v>238</v>
      </c>
      <c r="AZ95" s="118"/>
      <c r="BA95" s="118"/>
      <c r="BB95" s="118"/>
      <c r="BC95" s="118"/>
      <c r="BD95" s="118"/>
      <c r="BE95" s="234">
        <v>998975962</v>
      </c>
      <c r="BF95" s="234"/>
      <c r="BG95" s="234"/>
      <c r="BH95" s="235">
        <f>BE95/(AU86+AU88)</f>
        <v>8.29714254152824</v>
      </c>
      <c r="BI95" s="235"/>
      <c r="BJ95" s="235"/>
      <c r="BK95" s="235"/>
      <c r="BL95" s="235"/>
      <c r="BM95" s="235"/>
      <c r="BN95" s="235"/>
      <c r="BO95" s="235"/>
      <c r="BP95" s="235"/>
      <c r="BQ95" s="32"/>
      <c r="BR95" s="32"/>
      <c r="BS95" s="32"/>
      <c r="BT95" s="32"/>
      <c r="BU95" s="32"/>
      <c r="BV95" s="32"/>
      <c r="BW95" s="32"/>
      <c r="BX95" s="32"/>
      <c r="BY95" s="32"/>
      <c r="DC95" s="27"/>
    </row>
    <row r="96" spans="1:107" s="5" customFormat="1" ht="15" customHeight="1" x14ac:dyDescent="0.35">
      <c r="D96" s="30"/>
      <c r="G96" s="11"/>
      <c r="H96" s="11"/>
      <c r="I96" s="11"/>
      <c r="J96" s="11"/>
      <c r="K96" s="11"/>
      <c r="L96" s="11"/>
      <c r="M96" s="11"/>
      <c r="N96" s="4"/>
      <c r="O96" s="4"/>
      <c r="P96" s="4"/>
      <c r="Q96" s="4"/>
      <c r="R96" s="4"/>
      <c r="S96" s="4"/>
      <c r="T96" s="4"/>
      <c r="U96" s="4"/>
      <c r="AG96" s="107"/>
      <c r="AH96" s="107"/>
      <c r="AI96" s="107"/>
      <c r="AJ96" s="107"/>
      <c r="AK96" s="107"/>
      <c r="AL96" s="107"/>
      <c r="AS96" s="12"/>
      <c r="AT96" s="12"/>
      <c r="AU96" s="12"/>
      <c r="AV96" s="12"/>
      <c r="AW96" s="12"/>
      <c r="AX96" s="12"/>
      <c r="AY96" s="118"/>
      <c r="AZ96" s="118"/>
      <c r="BA96" s="118"/>
      <c r="BB96" s="118"/>
      <c r="BC96" s="118"/>
      <c r="BD96" s="118"/>
      <c r="BE96" s="234"/>
      <c r="BF96" s="234"/>
      <c r="BG96" s="234"/>
      <c r="BH96" s="235"/>
      <c r="BI96" s="235"/>
      <c r="BJ96" s="235"/>
      <c r="BK96" s="235"/>
      <c r="BL96" s="235"/>
      <c r="BM96" s="235"/>
      <c r="BN96" s="235"/>
      <c r="BO96" s="235"/>
      <c r="BP96" s="235"/>
      <c r="BQ96" s="32"/>
      <c r="BR96" s="32"/>
      <c r="BS96" s="32"/>
      <c r="BT96" s="32"/>
      <c r="BU96" s="32"/>
      <c r="BV96" s="32"/>
      <c r="BW96" s="32"/>
      <c r="BX96" s="32"/>
      <c r="BY96" s="32"/>
      <c r="BZ96" s="11"/>
      <c r="CA96" s="11"/>
      <c r="CB96" s="11"/>
      <c r="CC96" s="11"/>
      <c r="CD96" s="11"/>
      <c r="CE96" s="11"/>
      <c r="CF96" s="11"/>
      <c r="CG96" s="11"/>
      <c r="DC96" s="27"/>
    </row>
    <row r="97" spans="4:107" s="17" customFormat="1" ht="15.5" x14ac:dyDescent="0.35">
      <c r="D97" s="41"/>
      <c r="G97" s="18"/>
      <c r="H97" s="18"/>
      <c r="I97" s="18"/>
      <c r="J97" s="18"/>
      <c r="K97" s="18"/>
      <c r="L97" s="18"/>
      <c r="M97" s="18"/>
      <c r="N97" s="19"/>
      <c r="O97" s="19"/>
      <c r="P97" s="19"/>
      <c r="Q97" s="19"/>
      <c r="R97" s="19"/>
      <c r="S97" s="19"/>
      <c r="T97" s="19"/>
      <c r="U97" s="19"/>
      <c r="AG97" s="20"/>
      <c r="AH97" s="20"/>
      <c r="AI97" s="20"/>
      <c r="AJ97" s="20"/>
      <c r="AK97" s="20"/>
      <c r="AL97" s="20"/>
      <c r="AS97" s="21"/>
      <c r="AT97" s="21"/>
      <c r="AU97" s="21"/>
      <c r="AV97" s="21"/>
      <c r="AW97" s="21"/>
      <c r="AX97" s="21"/>
      <c r="AY97" s="118"/>
      <c r="AZ97" s="118"/>
      <c r="BA97" s="118"/>
      <c r="BB97" s="118"/>
      <c r="BC97" s="118"/>
      <c r="BD97" s="118"/>
      <c r="BE97" s="234"/>
      <c r="BF97" s="234"/>
      <c r="BG97" s="234"/>
      <c r="BH97" s="235"/>
      <c r="BI97" s="235"/>
      <c r="BJ97" s="235"/>
      <c r="BK97" s="235"/>
      <c r="BL97" s="235"/>
      <c r="BM97" s="235"/>
      <c r="BN97" s="235"/>
      <c r="BO97" s="235"/>
      <c r="BP97" s="235"/>
      <c r="BQ97" s="32"/>
      <c r="BR97" s="32"/>
      <c r="BS97" s="32"/>
      <c r="BT97" s="32"/>
      <c r="BU97" s="32"/>
      <c r="BV97" s="32"/>
      <c r="BW97" s="32"/>
      <c r="BX97" s="32"/>
      <c r="BY97" s="32"/>
      <c r="BZ97" s="18"/>
      <c r="CA97" s="18"/>
      <c r="CB97" s="18"/>
      <c r="CC97" s="18"/>
      <c r="CD97" s="18"/>
      <c r="CE97" s="18"/>
      <c r="CF97" s="18"/>
      <c r="CG97" s="18"/>
      <c r="DC97" s="28"/>
    </row>
    <row r="98" spans="4:107" ht="15" customHeight="1" x14ac:dyDescent="0.35">
      <c r="AY98" s="118" t="s">
        <v>239</v>
      </c>
      <c r="AZ98" s="118"/>
      <c r="BA98" s="118"/>
      <c r="BB98" s="118"/>
      <c r="BC98" s="118"/>
      <c r="BD98" s="118"/>
      <c r="BE98" s="234" t="s">
        <v>227</v>
      </c>
      <c r="BF98" s="234"/>
      <c r="BG98" s="234"/>
      <c r="BH98" s="235" t="s">
        <v>227</v>
      </c>
      <c r="BI98" s="235"/>
      <c r="BJ98" s="235"/>
      <c r="BK98" s="235"/>
      <c r="BL98" s="235"/>
      <c r="BM98" s="235"/>
      <c r="BN98" s="235"/>
      <c r="BO98" s="235"/>
      <c r="BP98" s="235"/>
      <c r="BQ98" s="32"/>
      <c r="BR98" s="32"/>
      <c r="BS98" s="32"/>
      <c r="BT98" s="32"/>
      <c r="BU98" s="32"/>
      <c r="BV98" s="32"/>
      <c r="BW98" s="32"/>
      <c r="BX98" s="32"/>
      <c r="BY98" s="32"/>
      <c r="DC98" s="31"/>
    </row>
    <row r="99" spans="4:107" x14ac:dyDescent="0.35">
      <c r="AY99" s="118"/>
      <c r="AZ99" s="118"/>
      <c r="BA99" s="118"/>
      <c r="BB99" s="118"/>
      <c r="BC99" s="118"/>
      <c r="BD99" s="118"/>
      <c r="BE99" s="234"/>
      <c r="BF99" s="234"/>
      <c r="BG99" s="234"/>
      <c r="BH99" s="235"/>
      <c r="BI99" s="235"/>
      <c r="BJ99" s="235"/>
      <c r="BK99" s="235"/>
      <c r="BL99" s="235"/>
      <c r="BM99" s="235"/>
      <c r="BN99" s="235"/>
      <c r="BO99" s="235"/>
      <c r="BP99" s="235"/>
      <c r="BQ99" s="32"/>
      <c r="BR99" s="32"/>
      <c r="BS99" s="32"/>
      <c r="BT99" s="32"/>
      <c r="BU99" s="32"/>
      <c r="BV99" s="32"/>
      <c r="BW99" s="32"/>
      <c r="BX99" s="32"/>
      <c r="BY99" s="32"/>
      <c r="DC99" s="31"/>
    </row>
    <row r="100" spans="4:107" x14ac:dyDescent="0.35">
      <c r="AY100" s="118"/>
      <c r="AZ100" s="118"/>
      <c r="BA100" s="118"/>
      <c r="BB100" s="118"/>
      <c r="BC100" s="118"/>
      <c r="BD100" s="118"/>
      <c r="BE100" s="234"/>
      <c r="BF100" s="234"/>
      <c r="BG100" s="234"/>
      <c r="BH100" s="235"/>
      <c r="BI100" s="235"/>
      <c r="BJ100" s="235"/>
      <c r="BK100" s="235"/>
      <c r="BL100" s="235"/>
      <c r="BM100" s="235"/>
      <c r="BN100" s="235"/>
      <c r="BO100" s="235"/>
      <c r="BP100" s="235"/>
      <c r="BQ100" s="32"/>
      <c r="BR100" s="32"/>
      <c r="BS100" s="32"/>
      <c r="BT100" s="32"/>
      <c r="BU100" s="32"/>
      <c r="BV100" s="32"/>
      <c r="BW100" s="32"/>
      <c r="BX100" s="32"/>
      <c r="BY100" s="32"/>
      <c r="DC100" s="31"/>
    </row>
  </sheetData>
  <autoFilter ref="A2:DB79" xr:uid="{BB0E0DB5-AC36-4F67-B822-E4E5DE22D3E6}">
    <filterColumn colId="0" showButton="0"/>
    <filterColumn colId="1" showButton="0"/>
    <filterColumn colId="2" showButton="0"/>
    <filterColumn colId="4" showButton="0"/>
    <filterColumn colId="6" showButton="0"/>
    <filterColumn colId="7" showButton="0"/>
    <filterColumn colId="8" showButton="0"/>
    <filterColumn colId="9" showButton="0"/>
    <filterColumn colId="10" showButton="0"/>
    <filterColumn colId="11" showButton="0"/>
    <filterColumn colId="13" showButton="0"/>
    <filterColumn colId="14" showButton="0"/>
    <filterColumn colId="15" showButton="0"/>
    <filterColumn colId="17" showButton="0"/>
    <filterColumn colId="18" showButton="0"/>
    <filterColumn colId="19" showButton="0"/>
    <filterColumn colId="21"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3" showButton="0"/>
    <filterColumn colId="35" showButton="0"/>
    <filterColumn colId="37" showButton="0"/>
    <filterColumn colId="38" showButton="0"/>
    <filterColumn colId="39" showButton="0"/>
    <filterColumn colId="41" showButton="0"/>
    <filterColumn colId="42" showButton="0"/>
    <filterColumn colId="43" showButton="0"/>
    <filterColumn colId="45" showButton="0"/>
    <filterColumn colId="46" showButton="0"/>
    <filterColumn colId="47" showButton="0"/>
    <filterColumn colId="49" showButton="0"/>
    <filterColumn colId="50" showButton="0"/>
    <filterColumn colId="52" showButton="0"/>
    <filterColumn colId="53" showButton="0"/>
    <filterColumn colId="54" showButton="0"/>
    <filterColumn colId="56" showButton="0"/>
    <filterColumn colId="57" showButton="0"/>
    <filterColumn colId="59" showButton="0"/>
    <filterColumn colId="60" showButton="0"/>
    <filterColumn colId="62" showButton="0"/>
    <filterColumn colId="63" showButton="0"/>
    <filterColumn colId="65" showButton="0"/>
    <filterColumn colId="66"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6" showButton="0"/>
    <filterColumn colId="77" showButton="0"/>
    <filterColumn colId="78" showButton="0"/>
    <filterColumn colId="79" showButton="0"/>
    <filterColumn colId="80" showButton="0"/>
    <filterColumn colId="81" showButton="0"/>
  </autoFilter>
  <mergeCells count="1361">
    <mergeCell ref="BH95:BP97"/>
    <mergeCell ref="BH98:BP100"/>
    <mergeCell ref="BE66:BG66"/>
    <mergeCell ref="BE67:BG67"/>
    <mergeCell ref="BE68:BG68"/>
    <mergeCell ref="BE69:BG69"/>
    <mergeCell ref="BE70:BG70"/>
    <mergeCell ref="BE71:BG71"/>
    <mergeCell ref="BE72:BG72"/>
    <mergeCell ref="BE73:BG73"/>
    <mergeCell ref="BE74:BG74"/>
    <mergeCell ref="BE75:BG75"/>
    <mergeCell ref="BE79:BG79"/>
    <mergeCell ref="AX79:AZ79"/>
    <mergeCell ref="BH79:BJ79"/>
    <mergeCell ref="BK79:BM79"/>
    <mergeCell ref="BA74:BD74"/>
    <mergeCell ref="BH74:BJ74"/>
    <mergeCell ref="BK74:BM74"/>
    <mergeCell ref="BN74:BP74"/>
    <mergeCell ref="BA71:BD71"/>
    <mergeCell ref="BH71:BJ71"/>
    <mergeCell ref="BK71:BM71"/>
    <mergeCell ref="BN71:BP71"/>
    <mergeCell ref="BH69:BJ69"/>
    <mergeCell ref="BK69:BM69"/>
    <mergeCell ref="BN69:BP69"/>
    <mergeCell ref="BA69:BD69"/>
    <mergeCell ref="BE92:BG94"/>
    <mergeCell ref="BE95:BG97"/>
    <mergeCell ref="BK78:BM78"/>
    <mergeCell ref="BN78:BP78"/>
    <mergeCell ref="BE48:BG48"/>
    <mergeCell ref="BE49:BG49"/>
    <mergeCell ref="BE50:BG50"/>
    <mergeCell ref="BE51:BG51"/>
    <mergeCell ref="BE52:BG52"/>
    <mergeCell ref="BE53:BG53"/>
    <mergeCell ref="BE54:BG54"/>
    <mergeCell ref="BE55:BG55"/>
    <mergeCell ref="BE56:BG56"/>
    <mergeCell ref="BE57:BG57"/>
    <mergeCell ref="BE58:BG58"/>
    <mergeCell ref="BE59:BG59"/>
    <mergeCell ref="BE60:BG60"/>
    <mergeCell ref="BE61:BG61"/>
    <mergeCell ref="BE62:BG62"/>
    <mergeCell ref="BE63:BG63"/>
    <mergeCell ref="AY98:BD100"/>
    <mergeCell ref="BE98:BG100"/>
    <mergeCell ref="BE90:BG91"/>
    <mergeCell ref="BA75:BD75"/>
    <mergeCell ref="BA62:BD62"/>
    <mergeCell ref="BA66:BD66"/>
    <mergeCell ref="BE29:BG29"/>
    <mergeCell ref="BE30:BG30"/>
    <mergeCell ref="BE31:BG31"/>
    <mergeCell ref="BE32:BG32"/>
    <mergeCell ref="BE33:BG33"/>
    <mergeCell ref="BE34:BG34"/>
    <mergeCell ref="BE35:BG35"/>
    <mergeCell ref="BE36:BG36"/>
    <mergeCell ref="BE37:BG37"/>
    <mergeCell ref="BE38:BG38"/>
    <mergeCell ref="BE39:BG39"/>
    <mergeCell ref="BE42:BG42"/>
    <mergeCell ref="BE43:BG43"/>
    <mergeCell ref="BE44:BG44"/>
    <mergeCell ref="BE45:BG45"/>
    <mergeCell ref="BE46:BG46"/>
    <mergeCell ref="BE47:BG47"/>
    <mergeCell ref="BE10:BG10"/>
    <mergeCell ref="BE11:BG11"/>
    <mergeCell ref="BE12:BG12"/>
    <mergeCell ref="BE13:BG13"/>
    <mergeCell ref="BE14:BG14"/>
    <mergeCell ref="BE15:BG15"/>
    <mergeCell ref="BE16:BG16"/>
    <mergeCell ref="BE17:BG17"/>
    <mergeCell ref="BE18:BG18"/>
    <mergeCell ref="BE19:BG19"/>
    <mergeCell ref="BE20:BG20"/>
    <mergeCell ref="BE21:BG21"/>
    <mergeCell ref="BE22:BG22"/>
    <mergeCell ref="BE23:BG23"/>
    <mergeCell ref="BE24:BG24"/>
    <mergeCell ref="BE25:BG25"/>
    <mergeCell ref="BE28:BG28"/>
    <mergeCell ref="E76:F76"/>
    <mergeCell ref="G76:M76"/>
    <mergeCell ref="N76:Q76"/>
    <mergeCell ref="AK92:AT94"/>
    <mergeCell ref="AU92:AX94"/>
    <mergeCell ref="P84:W85"/>
    <mergeCell ref="X84:Y85"/>
    <mergeCell ref="Z84:Z85"/>
    <mergeCell ref="AK88:AT89"/>
    <mergeCell ref="AU88:AX89"/>
    <mergeCell ref="AA89:AE91"/>
    <mergeCell ref="P82:W83"/>
    <mergeCell ref="X82:Y82"/>
    <mergeCell ref="X83:Y83"/>
    <mergeCell ref="AK86:AT87"/>
    <mergeCell ref="AU86:AX87"/>
    <mergeCell ref="AB82:AE85"/>
    <mergeCell ref="AF82:AI85"/>
    <mergeCell ref="L82:N82"/>
    <mergeCell ref="R78:U78"/>
    <mergeCell ref="R76:U76"/>
    <mergeCell ref="AK85:BP85"/>
    <mergeCell ref="AK82:BP84"/>
    <mergeCell ref="AY86:BD87"/>
    <mergeCell ref="AY88:BD89"/>
    <mergeCell ref="AF89:AI91"/>
    <mergeCell ref="AK90:AT91"/>
    <mergeCell ref="AU90:AX91"/>
    <mergeCell ref="V76:AB76"/>
    <mergeCell ref="AX78:AZ78"/>
    <mergeCell ref="BA78:BD78"/>
    <mergeCell ref="BH78:BJ78"/>
    <mergeCell ref="AC76:AI76"/>
    <mergeCell ref="AJ76:AK76"/>
    <mergeCell ref="AL76:AO76"/>
    <mergeCell ref="AP76:AS76"/>
    <mergeCell ref="AT76:AW76"/>
    <mergeCell ref="AX76:AZ76"/>
    <mergeCell ref="BH90:BP91"/>
    <mergeCell ref="BQ78:CE78"/>
    <mergeCell ref="V78:AB78"/>
    <mergeCell ref="AC78:AI78"/>
    <mergeCell ref="AJ78:AK78"/>
    <mergeCell ref="AL78:AO78"/>
    <mergeCell ref="AP78:AS78"/>
    <mergeCell ref="AT78:AW78"/>
    <mergeCell ref="BA76:BD76"/>
    <mergeCell ref="BH76:BJ76"/>
    <mergeCell ref="BK76:BM76"/>
    <mergeCell ref="BN76:BP76"/>
    <mergeCell ref="BQ76:CE76"/>
    <mergeCell ref="BE76:BG76"/>
    <mergeCell ref="BE78:BG78"/>
    <mergeCell ref="AJ77:AK77"/>
    <mergeCell ref="BH75:BJ75"/>
    <mergeCell ref="BK75:BM75"/>
    <mergeCell ref="BN75:BP75"/>
    <mergeCell ref="BQ75:CE75"/>
    <mergeCell ref="V75:AB75"/>
    <mergeCell ref="AC75:AI75"/>
    <mergeCell ref="AJ75:AK75"/>
    <mergeCell ref="AL75:AO75"/>
    <mergeCell ref="AP75:AS75"/>
    <mergeCell ref="AT75:AW75"/>
    <mergeCell ref="E75:F75"/>
    <mergeCell ref="G75:M75"/>
    <mergeCell ref="N75:Q75"/>
    <mergeCell ref="R75:U75"/>
    <mergeCell ref="R74:U74"/>
    <mergeCell ref="V74:AB74"/>
    <mergeCell ref="AX75:AZ75"/>
    <mergeCell ref="BQ74:CE74"/>
    <mergeCell ref="AC74:AI74"/>
    <mergeCell ref="AJ74:AK74"/>
    <mergeCell ref="AL74:AO74"/>
    <mergeCell ref="AP74:AS74"/>
    <mergeCell ref="AT74:AW74"/>
    <mergeCell ref="E74:F74"/>
    <mergeCell ref="AX74:AZ74"/>
    <mergeCell ref="G74:M74"/>
    <mergeCell ref="N74:Q74"/>
    <mergeCell ref="V72:AB72"/>
    <mergeCell ref="AX73:AZ73"/>
    <mergeCell ref="BA73:BD73"/>
    <mergeCell ref="BH73:BJ73"/>
    <mergeCell ref="BK73:BM73"/>
    <mergeCell ref="BN73:BP73"/>
    <mergeCell ref="BQ73:CE73"/>
    <mergeCell ref="V73:AB73"/>
    <mergeCell ref="AC73:AI73"/>
    <mergeCell ref="AJ73:AK73"/>
    <mergeCell ref="AL73:AO73"/>
    <mergeCell ref="AP73:AS73"/>
    <mergeCell ref="AT73:AW73"/>
    <mergeCell ref="BA72:BD72"/>
    <mergeCell ref="BH72:BJ72"/>
    <mergeCell ref="BK72:BM72"/>
    <mergeCell ref="BN72:BP72"/>
    <mergeCell ref="BQ72:CE72"/>
    <mergeCell ref="BQ71:CE71"/>
    <mergeCell ref="V71:AB71"/>
    <mergeCell ref="AC71:AI71"/>
    <mergeCell ref="AJ71:AK71"/>
    <mergeCell ref="AL71:AO71"/>
    <mergeCell ref="AP71:AS71"/>
    <mergeCell ref="AT71:AW71"/>
    <mergeCell ref="BA70:BD70"/>
    <mergeCell ref="BH70:BJ70"/>
    <mergeCell ref="BK70:BM70"/>
    <mergeCell ref="BN70:BP70"/>
    <mergeCell ref="BQ70:CE70"/>
    <mergeCell ref="E73:F73"/>
    <mergeCell ref="G73:M73"/>
    <mergeCell ref="N73:Q73"/>
    <mergeCell ref="R73:U73"/>
    <mergeCell ref="AC72:AI72"/>
    <mergeCell ref="AJ72:AK72"/>
    <mergeCell ref="AL72:AO72"/>
    <mergeCell ref="AP72:AS72"/>
    <mergeCell ref="AT72:AW72"/>
    <mergeCell ref="AX72:AZ72"/>
    <mergeCell ref="E72:F72"/>
    <mergeCell ref="G72:M72"/>
    <mergeCell ref="N72:Q72"/>
    <mergeCell ref="R72:U72"/>
    <mergeCell ref="E71:F71"/>
    <mergeCell ref="G71:M71"/>
    <mergeCell ref="N71:Q71"/>
    <mergeCell ref="R71:U71"/>
    <mergeCell ref="AC70:AI70"/>
    <mergeCell ref="AJ70:AK70"/>
    <mergeCell ref="AP67:AS67"/>
    <mergeCell ref="AT67:AW67"/>
    <mergeCell ref="AC68:AI68"/>
    <mergeCell ref="AJ68:AK68"/>
    <mergeCell ref="AL68:AO68"/>
    <mergeCell ref="AL70:AO70"/>
    <mergeCell ref="AP70:AS70"/>
    <mergeCell ref="AT70:AW70"/>
    <mergeCell ref="AX70:AZ70"/>
    <mergeCell ref="E70:F70"/>
    <mergeCell ref="G70:M70"/>
    <mergeCell ref="N70:Q70"/>
    <mergeCell ref="R70:U70"/>
    <mergeCell ref="V70:AB70"/>
    <mergeCell ref="AX71:AZ71"/>
    <mergeCell ref="V68:AB68"/>
    <mergeCell ref="AX69:AZ69"/>
    <mergeCell ref="E69:F69"/>
    <mergeCell ref="G69:M69"/>
    <mergeCell ref="N69:Q69"/>
    <mergeCell ref="R69:U69"/>
    <mergeCell ref="AP68:AS68"/>
    <mergeCell ref="AT68:AW68"/>
    <mergeCell ref="AX68:AZ68"/>
    <mergeCell ref="E68:F68"/>
    <mergeCell ref="G68:M68"/>
    <mergeCell ref="N68:Q68"/>
    <mergeCell ref="R68:U68"/>
    <mergeCell ref="AP66:AS66"/>
    <mergeCell ref="AT66:AW66"/>
    <mergeCell ref="AX66:AZ66"/>
    <mergeCell ref="AC65:AI65"/>
    <mergeCell ref="AJ65:AK65"/>
    <mergeCell ref="AL65:AO65"/>
    <mergeCell ref="AP65:AS65"/>
    <mergeCell ref="AT65:AW65"/>
    <mergeCell ref="BA64:BD64"/>
    <mergeCell ref="BH64:BJ64"/>
    <mergeCell ref="BK64:BM64"/>
    <mergeCell ref="BQ69:CE69"/>
    <mergeCell ref="V69:AB69"/>
    <mergeCell ref="AC69:AI69"/>
    <mergeCell ref="AJ69:AK69"/>
    <mergeCell ref="AL69:AO69"/>
    <mergeCell ref="AP69:AS69"/>
    <mergeCell ref="AT69:AW69"/>
    <mergeCell ref="BA68:BD68"/>
    <mergeCell ref="BH68:BJ68"/>
    <mergeCell ref="BK68:BM68"/>
    <mergeCell ref="BN68:BP68"/>
    <mergeCell ref="BQ68:CE68"/>
    <mergeCell ref="BA67:BD67"/>
    <mergeCell ref="BH67:BJ67"/>
    <mergeCell ref="BK67:BM67"/>
    <mergeCell ref="BN67:BP67"/>
    <mergeCell ref="BQ67:CE67"/>
    <mergeCell ref="V67:AB67"/>
    <mergeCell ref="AC67:AI67"/>
    <mergeCell ref="AJ67:AK67"/>
    <mergeCell ref="AL67:AO67"/>
    <mergeCell ref="BH66:BJ66"/>
    <mergeCell ref="BK66:BM66"/>
    <mergeCell ref="BN66:BP66"/>
    <mergeCell ref="BQ66:CE66"/>
    <mergeCell ref="BH63:BJ63"/>
    <mergeCell ref="BK63:BM63"/>
    <mergeCell ref="BN63:BP63"/>
    <mergeCell ref="BQ63:CE63"/>
    <mergeCell ref="V63:AB63"/>
    <mergeCell ref="AC63:AI63"/>
    <mergeCell ref="AJ63:AK63"/>
    <mergeCell ref="AL63:AO63"/>
    <mergeCell ref="AP63:AS63"/>
    <mergeCell ref="AT63:AW63"/>
    <mergeCell ref="E67:F67"/>
    <mergeCell ref="G67:M67"/>
    <mergeCell ref="N67:Q67"/>
    <mergeCell ref="R67:U67"/>
    <mergeCell ref="E66:F66"/>
    <mergeCell ref="G66:M66"/>
    <mergeCell ref="N66:Q66"/>
    <mergeCell ref="R66:U66"/>
    <mergeCell ref="V66:AB66"/>
    <mergeCell ref="AX67:AZ67"/>
    <mergeCell ref="V64:AB64"/>
    <mergeCell ref="AX65:AZ65"/>
    <mergeCell ref="BA65:BD65"/>
    <mergeCell ref="BH65:BJ65"/>
    <mergeCell ref="BK65:BM65"/>
    <mergeCell ref="AC66:AI66"/>
    <mergeCell ref="AJ66:AK66"/>
    <mergeCell ref="AL66:AO66"/>
    <mergeCell ref="BH62:BJ62"/>
    <mergeCell ref="BK62:BM62"/>
    <mergeCell ref="BN62:BP62"/>
    <mergeCell ref="BQ62:CE62"/>
    <mergeCell ref="E65:F65"/>
    <mergeCell ref="G65:M65"/>
    <mergeCell ref="N65:Q65"/>
    <mergeCell ref="R65:U65"/>
    <mergeCell ref="AC64:AI64"/>
    <mergeCell ref="AJ64:AK64"/>
    <mergeCell ref="AL64:AO64"/>
    <mergeCell ref="AP64:AS64"/>
    <mergeCell ref="AT64:AW64"/>
    <mergeCell ref="AX64:AZ64"/>
    <mergeCell ref="E64:F64"/>
    <mergeCell ref="G64:M64"/>
    <mergeCell ref="N64:Q64"/>
    <mergeCell ref="R64:U64"/>
    <mergeCell ref="BN65:BP65"/>
    <mergeCell ref="BQ65:CE65"/>
    <mergeCell ref="V65:AB65"/>
    <mergeCell ref="BN64:BP64"/>
    <mergeCell ref="BQ64:CE64"/>
    <mergeCell ref="BE64:BG64"/>
    <mergeCell ref="BE65:BG65"/>
    <mergeCell ref="BH61:BJ61"/>
    <mergeCell ref="BK61:BM61"/>
    <mergeCell ref="BN61:BP61"/>
    <mergeCell ref="BQ61:CE61"/>
    <mergeCell ref="V61:AB61"/>
    <mergeCell ref="AC61:AI61"/>
    <mergeCell ref="AJ61:AK61"/>
    <mergeCell ref="AL61:AO61"/>
    <mergeCell ref="AP61:AS61"/>
    <mergeCell ref="AT61:AW61"/>
    <mergeCell ref="BA60:BD60"/>
    <mergeCell ref="BH60:BJ60"/>
    <mergeCell ref="BK60:BM60"/>
    <mergeCell ref="BN60:BP60"/>
    <mergeCell ref="BQ60:CE60"/>
    <mergeCell ref="E63:F63"/>
    <mergeCell ref="G63:M63"/>
    <mergeCell ref="N63:Q63"/>
    <mergeCell ref="R63:U63"/>
    <mergeCell ref="AC62:AI62"/>
    <mergeCell ref="AJ62:AK62"/>
    <mergeCell ref="AL62:AO62"/>
    <mergeCell ref="AP62:AS62"/>
    <mergeCell ref="AT62:AW62"/>
    <mergeCell ref="AX62:AZ62"/>
    <mergeCell ref="E62:F62"/>
    <mergeCell ref="G62:M62"/>
    <mergeCell ref="N62:Q62"/>
    <mergeCell ref="R62:U62"/>
    <mergeCell ref="V62:AB62"/>
    <mergeCell ref="AX63:AZ63"/>
    <mergeCell ref="BA63:BD63"/>
    <mergeCell ref="BH59:BJ59"/>
    <mergeCell ref="BK59:BM59"/>
    <mergeCell ref="BN59:BP59"/>
    <mergeCell ref="BQ59:CE59"/>
    <mergeCell ref="V59:AB59"/>
    <mergeCell ref="AC59:AI59"/>
    <mergeCell ref="AJ59:AK59"/>
    <mergeCell ref="AL59:AO59"/>
    <mergeCell ref="AP59:AS59"/>
    <mergeCell ref="AT59:AW59"/>
    <mergeCell ref="BA58:BD58"/>
    <mergeCell ref="BH58:BJ58"/>
    <mergeCell ref="BK58:BM58"/>
    <mergeCell ref="BN58:BP58"/>
    <mergeCell ref="BQ58:CE58"/>
    <mergeCell ref="E61:F61"/>
    <mergeCell ref="G61:M61"/>
    <mergeCell ref="N61:Q61"/>
    <mergeCell ref="R61:U61"/>
    <mergeCell ref="AC60:AI60"/>
    <mergeCell ref="AJ60:AK60"/>
    <mergeCell ref="AL60:AO60"/>
    <mergeCell ref="AP60:AS60"/>
    <mergeCell ref="AT60:AW60"/>
    <mergeCell ref="AX60:AZ60"/>
    <mergeCell ref="E60:F60"/>
    <mergeCell ref="G60:M60"/>
    <mergeCell ref="N60:Q60"/>
    <mergeCell ref="R60:U60"/>
    <mergeCell ref="V60:AB60"/>
    <mergeCell ref="AX61:AZ61"/>
    <mergeCell ref="BA61:BD61"/>
    <mergeCell ref="BH57:BJ57"/>
    <mergeCell ref="BK57:BM57"/>
    <mergeCell ref="BN57:BP57"/>
    <mergeCell ref="BQ57:CE57"/>
    <mergeCell ref="V57:AB57"/>
    <mergeCell ref="AC57:AI57"/>
    <mergeCell ref="AJ57:AK57"/>
    <mergeCell ref="AL57:AO57"/>
    <mergeCell ref="AP57:AS57"/>
    <mergeCell ref="AT57:AW57"/>
    <mergeCell ref="BA56:BD56"/>
    <mergeCell ref="BH56:BJ56"/>
    <mergeCell ref="BK56:BM56"/>
    <mergeCell ref="BN56:BP56"/>
    <mergeCell ref="BQ56:CE56"/>
    <mergeCell ref="E59:F59"/>
    <mergeCell ref="G59:M59"/>
    <mergeCell ref="N59:Q59"/>
    <mergeCell ref="R59:U59"/>
    <mergeCell ref="AC58:AI58"/>
    <mergeCell ref="AJ58:AK58"/>
    <mergeCell ref="AL58:AO58"/>
    <mergeCell ref="AP58:AS58"/>
    <mergeCell ref="AT58:AW58"/>
    <mergeCell ref="AX58:AZ58"/>
    <mergeCell ref="E58:F58"/>
    <mergeCell ref="G58:M58"/>
    <mergeCell ref="N58:Q58"/>
    <mergeCell ref="R58:U58"/>
    <mergeCell ref="V58:AB58"/>
    <mergeCell ref="AX59:AZ59"/>
    <mergeCell ref="BA59:BD59"/>
    <mergeCell ref="BH55:BJ55"/>
    <mergeCell ref="BK55:BM55"/>
    <mergeCell ref="BN55:BP55"/>
    <mergeCell ref="BQ55:CE55"/>
    <mergeCell ref="V55:AB55"/>
    <mergeCell ref="AC55:AI55"/>
    <mergeCell ref="AJ55:AK55"/>
    <mergeCell ref="AL55:AO55"/>
    <mergeCell ref="AP55:AS55"/>
    <mergeCell ref="AT55:AW55"/>
    <mergeCell ref="BA54:BD54"/>
    <mergeCell ref="BH54:BJ54"/>
    <mergeCell ref="BK54:BM54"/>
    <mergeCell ref="BN54:BP54"/>
    <mergeCell ref="BQ54:CE54"/>
    <mergeCell ref="E57:F57"/>
    <mergeCell ref="G57:M57"/>
    <mergeCell ref="N57:Q57"/>
    <mergeCell ref="R57:U57"/>
    <mergeCell ref="AC56:AI56"/>
    <mergeCell ref="AJ56:AK56"/>
    <mergeCell ref="AL56:AO56"/>
    <mergeCell ref="AP56:AS56"/>
    <mergeCell ref="AT56:AW56"/>
    <mergeCell ref="AX56:AZ56"/>
    <mergeCell ref="E56:F56"/>
    <mergeCell ref="G56:M56"/>
    <mergeCell ref="N56:Q56"/>
    <mergeCell ref="R56:U56"/>
    <mergeCell ref="V56:AB56"/>
    <mergeCell ref="AX57:AZ57"/>
    <mergeCell ref="BA57:BD57"/>
    <mergeCell ref="BH53:BJ53"/>
    <mergeCell ref="BK53:BM53"/>
    <mergeCell ref="BN53:BP53"/>
    <mergeCell ref="BQ53:CE53"/>
    <mergeCell ref="V53:AB53"/>
    <mergeCell ref="AC53:AI53"/>
    <mergeCell ref="AJ53:AK53"/>
    <mergeCell ref="AL53:AO53"/>
    <mergeCell ref="AP53:AS53"/>
    <mergeCell ref="AT53:AW53"/>
    <mergeCell ref="BA52:BD52"/>
    <mergeCell ref="BH52:BJ52"/>
    <mergeCell ref="BK52:BM52"/>
    <mergeCell ref="BN52:BP52"/>
    <mergeCell ref="BQ52:CE52"/>
    <mergeCell ref="E55:F55"/>
    <mergeCell ref="G55:M55"/>
    <mergeCell ref="N55:Q55"/>
    <mergeCell ref="R55:U55"/>
    <mergeCell ref="AC54:AI54"/>
    <mergeCell ref="AJ54:AK54"/>
    <mergeCell ref="AL54:AO54"/>
    <mergeCell ref="AP54:AS54"/>
    <mergeCell ref="AT54:AW54"/>
    <mergeCell ref="AX54:AZ54"/>
    <mergeCell ref="E54:F54"/>
    <mergeCell ref="G54:M54"/>
    <mergeCell ref="N54:Q54"/>
    <mergeCell ref="R54:U54"/>
    <mergeCell ref="V54:AB54"/>
    <mergeCell ref="AX55:AZ55"/>
    <mergeCell ref="BA55:BD55"/>
    <mergeCell ref="BH51:BJ51"/>
    <mergeCell ref="BK51:BM51"/>
    <mergeCell ref="BN51:BP51"/>
    <mergeCell ref="BQ51:CE51"/>
    <mergeCell ref="V51:AB51"/>
    <mergeCell ref="AC51:AI51"/>
    <mergeCell ref="AJ51:AK51"/>
    <mergeCell ref="AL51:AO51"/>
    <mergeCell ref="AP51:AS51"/>
    <mergeCell ref="AT51:AW51"/>
    <mergeCell ref="BA50:BD50"/>
    <mergeCell ref="BH50:BJ50"/>
    <mergeCell ref="BK50:BM50"/>
    <mergeCell ref="BN50:BP50"/>
    <mergeCell ref="BQ50:CE50"/>
    <mergeCell ref="E53:F53"/>
    <mergeCell ref="G53:M53"/>
    <mergeCell ref="N53:Q53"/>
    <mergeCell ref="R53:U53"/>
    <mergeCell ref="AC52:AI52"/>
    <mergeCell ref="AJ52:AK52"/>
    <mergeCell ref="AL52:AO52"/>
    <mergeCell ref="AP52:AS52"/>
    <mergeCell ref="AT52:AW52"/>
    <mergeCell ref="AX52:AZ52"/>
    <mergeCell ref="E52:F52"/>
    <mergeCell ref="G52:M52"/>
    <mergeCell ref="N52:Q52"/>
    <mergeCell ref="R52:U52"/>
    <mergeCell ref="V52:AB52"/>
    <mergeCell ref="AX53:AZ53"/>
    <mergeCell ref="BA53:BD53"/>
    <mergeCell ref="BH49:BJ49"/>
    <mergeCell ref="BK49:BM49"/>
    <mergeCell ref="BN49:BP49"/>
    <mergeCell ref="BQ49:CE49"/>
    <mergeCell ref="V49:AB49"/>
    <mergeCell ref="AC49:AI49"/>
    <mergeCell ref="AJ49:AK49"/>
    <mergeCell ref="AL49:AO49"/>
    <mergeCell ref="AP49:AS49"/>
    <mergeCell ref="AT49:AW49"/>
    <mergeCell ref="BA48:BD48"/>
    <mergeCell ref="BH48:BJ48"/>
    <mergeCell ref="BK48:BM48"/>
    <mergeCell ref="BN48:BP48"/>
    <mergeCell ref="BQ48:CE48"/>
    <mergeCell ref="E51:F51"/>
    <mergeCell ref="G51:M51"/>
    <mergeCell ref="N51:Q51"/>
    <mergeCell ref="R51:U51"/>
    <mergeCell ref="AC50:AI50"/>
    <mergeCell ref="AJ50:AK50"/>
    <mergeCell ref="AL50:AO50"/>
    <mergeCell ref="AP50:AS50"/>
    <mergeCell ref="AT50:AW50"/>
    <mergeCell ref="AX50:AZ50"/>
    <mergeCell ref="E50:F50"/>
    <mergeCell ref="G50:M50"/>
    <mergeCell ref="N50:Q50"/>
    <mergeCell ref="R50:U50"/>
    <mergeCell ref="V50:AB50"/>
    <mergeCell ref="AX51:AZ51"/>
    <mergeCell ref="BA51:BD51"/>
    <mergeCell ref="BH47:BJ47"/>
    <mergeCell ref="BK47:BM47"/>
    <mergeCell ref="BN47:BP47"/>
    <mergeCell ref="BQ47:CE47"/>
    <mergeCell ref="V47:AB47"/>
    <mergeCell ref="AC47:AI47"/>
    <mergeCell ref="AJ47:AK47"/>
    <mergeCell ref="AL47:AO47"/>
    <mergeCell ref="AP47:AS47"/>
    <mergeCell ref="AT47:AW47"/>
    <mergeCell ref="BA46:BD46"/>
    <mergeCell ref="BH46:BJ46"/>
    <mergeCell ref="BK46:BM46"/>
    <mergeCell ref="BN46:BP46"/>
    <mergeCell ref="BQ46:CE46"/>
    <mergeCell ref="E49:F49"/>
    <mergeCell ref="G49:M49"/>
    <mergeCell ref="N49:Q49"/>
    <mergeCell ref="R49:U49"/>
    <mergeCell ref="AC48:AI48"/>
    <mergeCell ref="AJ48:AK48"/>
    <mergeCell ref="AL48:AO48"/>
    <mergeCell ref="AP48:AS48"/>
    <mergeCell ref="AT48:AW48"/>
    <mergeCell ref="AX48:AZ48"/>
    <mergeCell ref="E48:F48"/>
    <mergeCell ref="G48:M48"/>
    <mergeCell ref="N48:Q48"/>
    <mergeCell ref="R48:U48"/>
    <mergeCell ref="V48:AB48"/>
    <mergeCell ref="AX49:AZ49"/>
    <mergeCell ref="BA49:BD49"/>
    <mergeCell ref="BH45:BJ45"/>
    <mergeCell ref="BK45:BM45"/>
    <mergeCell ref="BN45:BP45"/>
    <mergeCell ref="BQ45:CE45"/>
    <mergeCell ref="V45:AB45"/>
    <mergeCell ref="AC45:AI45"/>
    <mergeCell ref="AJ45:AK45"/>
    <mergeCell ref="AL45:AO45"/>
    <mergeCell ref="AP45:AS45"/>
    <mergeCell ref="AT45:AW45"/>
    <mergeCell ref="BA44:BD44"/>
    <mergeCell ref="BH44:BJ44"/>
    <mergeCell ref="BK44:BM44"/>
    <mergeCell ref="BN44:BP44"/>
    <mergeCell ref="BQ44:CE44"/>
    <mergeCell ref="E47:F47"/>
    <mergeCell ref="G47:M47"/>
    <mergeCell ref="N47:Q47"/>
    <mergeCell ref="R47:U47"/>
    <mergeCell ref="AC46:AI46"/>
    <mergeCell ref="AJ46:AK46"/>
    <mergeCell ref="AL46:AO46"/>
    <mergeCell ref="AP46:AS46"/>
    <mergeCell ref="AT46:AW46"/>
    <mergeCell ref="AX46:AZ46"/>
    <mergeCell ref="E46:F46"/>
    <mergeCell ref="G46:M46"/>
    <mergeCell ref="N46:Q46"/>
    <mergeCell ref="R46:U46"/>
    <mergeCell ref="V46:AB46"/>
    <mergeCell ref="AX47:AZ47"/>
    <mergeCell ref="BA47:BD47"/>
    <mergeCell ref="BH43:BJ43"/>
    <mergeCell ref="BK43:BM43"/>
    <mergeCell ref="BN43:BP43"/>
    <mergeCell ref="BQ43:CE43"/>
    <mergeCell ref="V43:AB43"/>
    <mergeCell ref="AC43:AI43"/>
    <mergeCell ref="AJ43:AK43"/>
    <mergeCell ref="AL43:AO43"/>
    <mergeCell ref="AP43:AS43"/>
    <mergeCell ref="AT43:AW43"/>
    <mergeCell ref="BA42:BD42"/>
    <mergeCell ref="BH42:BJ42"/>
    <mergeCell ref="BK42:BM42"/>
    <mergeCell ref="BN42:BP42"/>
    <mergeCell ref="BQ42:CE42"/>
    <mergeCell ref="E45:F45"/>
    <mergeCell ref="G45:M45"/>
    <mergeCell ref="N45:Q45"/>
    <mergeCell ref="R45:U45"/>
    <mergeCell ref="AC44:AI44"/>
    <mergeCell ref="AJ44:AK44"/>
    <mergeCell ref="AL44:AO44"/>
    <mergeCell ref="AP44:AS44"/>
    <mergeCell ref="AT44:AW44"/>
    <mergeCell ref="AX44:AZ44"/>
    <mergeCell ref="E44:F44"/>
    <mergeCell ref="G44:M44"/>
    <mergeCell ref="N44:Q44"/>
    <mergeCell ref="R44:U44"/>
    <mergeCell ref="V44:AB44"/>
    <mergeCell ref="AX45:AZ45"/>
    <mergeCell ref="BA45:BD45"/>
    <mergeCell ref="E43:F43"/>
    <mergeCell ref="G43:M43"/>
    <mergeCell ref="N43:Q43"/>
    <mergeCell ref="R43:U43"/>
    <mergeCell ref="AC42:AI42"/>
    <mergeCell ref="AJ42:AK42"/>
    <mergeCell ref="AL42:AO42"/>
    <mergeCell ref="AP42:AS42"/>
    <mergeCell ref="AT42:AW42"/>
    <mergeCell ref="AX42:AZ42"/>
    <mergeCell ref="E42:F42"/>
    <mergeCell ref="G42:M42"/>
    <mergeCell ref="N42:Q42"/>
    <mergeCell ref="R42:U42"/>
    <mergeCell ref="V42:AB42"/>
    <mergeCell ref="AX43:AZ43"/>
    <mergeCell ref="BA43:BD43"/>
    <mergeCell ref="BH41:BJ41"/>
    <mergeCell ref="BK41:BM41"/>
    <mergeCell ref="BN41:BP41"/>
    <mergeCell ref="BQ41:CE41"/>
    <mergeCell ref="V41:AB41"/>
    <mergeCell ref="AC41:AI41"/>
    <mergeCell ref="AJ41:AK41"/>
    <mergeCell ref="AL41:AO41"/>
    <mergeCell ref="AP41:AS41"/>
    <mergeCell ref="AT41:AW41"/>
    <mergeCell ref="BA40:BD40"/>
    <mergeCell ref="BH40:BJ40"/>
    <mergeCell ref="BK40:BM40"/>
    <mergeCell ref="BN40:BP40"/>
    <mergeCell ref="BQ40:CE40"/>
    <mergeCell ref="BE40:BG40"/>
    <mergeCell ref="BE41:BG41"/>
    <mergeCell ref="BH39:BJ39"/>
    <mergeCell ref="BK39:BM39"/>
    <mergeCell ref="BN39:BP39"/>
    <mergeCell ref="BQ39:CE39"/>
    <mergeCell ref="V39:AB39"/>
    <mergeCell ref="AC39:AI39"/>
    <mergeCell ref="AJ39:AK39"/>
    <mergeCell ref="AL39:AO39"/>
    <mergeCell ref="AP39:AS39"/>
    <mergeCell ref="AT39:AW39"/>
    <mergeCell ref="BA38:BD38"/>
    <mergeCell ref="BH38:BJ38"/>
    <mergeCell ref="BK38:BM38"/>
    <mergeCell ref="BN38:BP38"/>
    <mergeCell ref="BQ38:CE38"/>
    <mergeCell ref="E41:F41"/>
    <mergeCell ref="G41:M41"/>
    <mergeCell ref="N41:Q41"/>
    <mergeCell ref="R41:U41"/>
    <mergeCell ref="AC40:AI40"/>
    <mergeCell ref="AJ40:AK40"/>
    <mergeCell ref="AL40:AO40"/>
    <mergeCell ref="AP40:AS40"/>
    <mergeCell ref="AT40:AW40"/>
    <mergeCell ref="AX40:AZ40"/>
    <mergeCell ref="E40:F40"/>
    <mergeCell ref="G40:M40"/>
    <mergeCell ref="N40:Q40"/>
    <mergeCell ref="R40:U40"/>
    <mergeCell ref="V40:AB40"/>
    <mergeCell ref="AX41:AZ41"/>
    <mergeCell ref="BA41:BD41"/>
    <mergeCell ref="BH37:BJ37"/>
    <mergeCell ref="BK37:BM37"/>
    <mergeCell ref="BN37:BP37"/>
    <mergeCell ref="BQ37:CE37"/>
    <mergeCell ref="V37:AB37"/>
    <mergeCell ref="AC37:AI37"/>
    <mergeCell ref="AJ37:AK37"/>
    <mergeCell ref="AL37:AO37"/>
    <mergeCell ref="AP37:AS37"/>
    <mergeCell ref="AT37:AW37"/>
    <mergeCell ref="BA36:BD36"/>
    <mergeCell ref="BH36:BJ36"/>
    <mergeCell ref="BK36:BM36"/>
    <mergeCell ref="BN36:BP36"/>
    <mergeCell ref="BQ36:CE36"/>
    <mergeCell ref="E39:F39"/>
    <mergeCell ref="G39:M39"/>
    <mergeCell ref="N39:Q39"/>
    <mergeCell ref="R39:U39"/>
    <mergeCell ref="AC38:AI38"/>
    <mergeCell ref="AJ38:AK38"/>
    <mergeCell ref="AL38:AO38"/>
    <mergeCell ref="AP38:AS38"/>
    <mergeCell ref="AT38:AW38"/>
    <mergeCell ref="AX38:AZ38"/>
    <mergeCell ref="E38:F38"/>
    <mergeCell ref="G38:M38"/>
    <mergeCell ref="N38:Q38"/>
    <mergeCell ref="R38:U38"/>
    <mergeCell ref="V38:AB38"/>
    <mergeCell ref="AX39:AZ39"/>
    <mergeCell ref="BA39:BD39"/>
    <mergeCell ref="BH35:BJ35"/>
    <mergeCell ref="BK35:BM35"/>
    <mergeCell ref="BN35:BP35"/>
    <mergeCell ref="BQ35:CE35"/>
    <mergeCell ref="V35:AB35"/>
    <mergeCell ref="AC35:AI35"/>
    <mergeCell ref="AJ35:AK35"/>
    <mergeCell ref="AL35:AO35"/>
    <mergeCell ref="AP35:AS35"/>
    <mergeCell ref="AT35:AW35"/>
    <mergeCell ref="BA34:BD34"/>
    <mergeCell ref="BH34:BJ34"/>
    <mergeCell ref="BK34:BM34"/>
    <mergeCell ref="BN34:BP34"/>
    <mergeCell ref="BQ34:CE34"/>
    <mergeCell ref="E37:F37"/>
    <mergeCell ref="G37:M37"/>
    <mergeCell ref="N37:Q37"/>
    <mergeCell ref="R37:U37"/>
    <mergeCell ref="AC36:AI36"/>
    <mergeCell ref="AJ36:AK36"/>
    <mergeCell ref="AL36:AO36"/>
    <mergeCell ref="AP36:AS36"/>
    <mergeCell ref="AT36:AW36"/>
    <mergeCell ref="AX36:AZ36"/>
    <mergeCell ref="E36:F36"/>
    <mergeCell ref="G36:M36"/>
    <mergeCell ref="N36:Q36"/>
    <mergeCell ref="R36:U36"/>
    <mergeCell ref="V36:AB36"/>
    <mergeCell ref="AX37:AZ37"/>
    <mergeCell ref="BA37:BD37"/>
    <mergeCell ref="BH33:BJ33"/>
    <mergeCell ref="BK33:BM33"/>
    <mergeCell ref="BN33:BP33"/>
    <mergeCell ref="BQ33:CE33"/>
    <mergeCell ref="V33:AB33"/>
    <mergeCell ref="AC33:AI33"/>
    <mergeCell ref="AJ33:AK33"/>
    <mergeCell ref="AL33:AO33"/>
    <mergeCell ref="AP33:AS33"/>
    <mergeCell ref="AT33:AW33"/>
    <mergeCell ref="BA32:BD32"/>
    <mergeCell ref="BH32:BJ32"/>
    <mergeCell ref="BK32:BM32"/>
    <mergeCell ref="BN32:BP32"/>
    <mergeCell ref="BQ32:CE32"/>
    <mergeCell ref="E35:F35"/>
    <mergeCell ref="G35:M35"/>
    <mergeCell ref="N35:Q35"/>
    <mergeCell ref="R35:U35"/>
    <mergeCell ref="AC34:AI34"/>
    <mergeCell ref="AJ34:AK34"/>
    <mergeCell ref="AL34:AO34"/>
    <mergeCell ref="AP34:AS34"/>
    <mergeCell ref="AT34:AW34"/>
    <mergeCell ref="AX34:AZ34"/>
    <mergeCell ref="E34:F34"/>
    <mergeCell ref="G34:M34"/>
    <mergeCell ref="N34:Q34"/>
    <mergeCell ref="R34:U34"/>
    <mergeCell ref="V34:AB34"/>
    <mergeCell ref="AX35:AZ35"/>
    <mergeCell ref="BA35:BD35"/>
    <mergeCell ref="BH31:BJ31"/>
    <mergeCell ref="BK31:BM31"/>
    <mergeCell ref="BN31:BP31"/>
    <mergeCell ref="BQ31:CE31"/>
    <mergeCell ref="V31:AB31"/>
    <mergeCell ref="AC31:AI31"/>
    <mergeCell ref="AJ31:AK31"/>
    <mergeCell ref="AL31:AO31"/>
    <mergeCell ref="AP31:AS31"/>
    <mergeCell ref="AT31:AW31"/>
    <mergeCell ref="BA30:BD30"/>
    <mergeCell ref="BH30:BJ30"/>
    <mergeCell ref="BK30:BM30"/>
    <mergeCell ref="BN30:BP30"/>
    <mergeCell ref="BQ30:CE30"/>
    <mergeCell ref="E33:F33"/>
    <mergeCell ref="G33:M33"/>
    <mergeCell ref="N33:Q33"/>
    <mergeCell ref="R33:U33"/>
    <mergeCell ref="AC32:AI32"/>
    <mergeCell ref="AJ32:AK32"/>
    <mergeCell ref="AL32:AO32"/>
    <mergeCell ref="AP32:AS32"/>
    <mergeCell ref="AT32:AW32"/>
    <mergeCell ref="AX32:AZ32"/>
    <mergeCell ref="E32:F32"/>
    <mergeCell ref="G32:M32"/>
    <mergeCell ref="N32:Q32"/>
    <mergeCell ref="R32:U32"/>
    <mergeCell ref="V32:AB32"/>
    <mergeCell ref="AX33:AZ33"/>
    <mergeCell ref="BA33:BD33"/>
    <mergeCell ref="BH29:BJ29"/>
    <mergeCell ref="BK29:BM29"/>
    <mergeCell ref="BN29:BP29"/>
    <mergeCell ref="BQ29:CE29"/>
    <mergeCell ref="V29:AB29"/>
    <mergeCell ref="AC29:AI29"/>
    <mergeCell ref="AJ29:AK29"/>
    <mergeCell ref="AL29:AO29"/>
    <mergeCell ref="AP29:AS29"/>
    <mergeCell ref="AT29:AW29"/>
    <mergeCell ref="BA28:BD28"/>
    <mergeCell ref="BH28:BJ28"/>
    <mergeCell ref="BK28:BM28"/>
    <mergeCell ref="BN28:BP28"/>
    <mergeCell ref="BQ28:CE28"/>
    <mergeCell ref="E31:F31"/>
    <mergeCell ref="G31:M31"/>
    <mergeCell ref="N31:Q31"/>
    <mergeCell ref="R31:U31"/>
    <mergeCell ref="AC30:AI30"/>
    <mergeCell ref="AJ30:AK30"/>
    <mergeCell ref="AL30:AO30"/>
    <mergeCell ref="AP30:AS30"/>
    <mergeCell ref="AT30:AW30"/>
    <mergeCell ref="AX30:AZ30"/>
    <mergeCell ref="E30:F30"/>
    <mergeCell ref="G30:M30"/>
    <mergeCell ref="N30:Q30"/>
    <mergeCell ref="R30:U30"/>
    <mergeCell ref="V30:AB30"/>
    <mergeCell ref="AX31:AZ31"/>
    <mergeCell ref="BA31:BD31"/>
    <mergeCell ref="E29:F29"/>
    <mergeCell ref="G29:M29"/>
    <mergeCell ref="N29:Q29"/>
    <mergeCell ref="R29:U29"/>
    <mergeCell ref="AC28:AI28"/>
    <mergeCell ref="AJ28:AK28"/>
    <mergeCell ref="AL28:AO28"/>
    <mergeCell ref="AP28:AS28"/>
    <mergeCell ref="AT28:AW28"/>
    <mergeCell ref="AX28:AZ28"/>
    <mergeCell ref="E28:F28"/>
    <mergeCell ref="G28:M28"/>
    <mergeCell ref="N28:Q28"/>
    <mergeCell ref="R28:U28"/>
    <mergeCell ref="V28:AB28"/>
    <mergeCell ref="AX29:AZ29"/>
    <mergeCell ref="BA29:BD29"/>
    <mergeCell ref="BH27:BJ27"/>
    <mergeCell ref="BK27:BM27"/>
    <mergeCell ref="BN27:BP27"/>
    <mergeCell ref="BQ27:CE27"/>
    <mergeCell ref="V27:AB27"/>
    <mergeCell ref="AC27:AI27"/>
    <mergeCell ref="AJ27:AK27"/>
    <mergeCell ref="AL27:AO27"/>
    <mergeCell ref="AP27:AS27"/>
    <mergeCell ref="AT27:AW27"/>
    <mergeCell ref="BA26:BD26"/>
    <mergeCell ref="BH26:BJ26"/>
    <mergeCell ref="BK26:BM26"/>
    <mergeCell ref="BN26:BP26"/>
    <mergeCell ref="BQ26:CE26"/>
    <mergeCell ref="BE26:BG26"/>
    <mergeCell ref="BE27:BG27"/>
    <mergeCell ref="BH25:BJ25"/>
    <mergeCell ref="BK25:BM25"/>
    <mergeCell ref="BN25:BP25"/>
    <mergeCell ref="BQ25:CE25"/>
    <mergeCell ref="V25:AB25"/>
    <mergeCell ref="AC25:AI25"/>
    <mergeCell ref="AJ25:AK25"/>
    <mergeCell ref="AL25:AO25"/>
    <mergeCell ref="AP25:AS25"/>
    <mergeCell ref="AT25:AW25"/>
    <mergeCell ref="BA24:BD24"/>
    <mergeCell ref="BH24:BJ24"/>
    <mergeCell ref="BK24:BM24"/>
    <mergeCell ref="BN24:BP24"/>
    <mergeCell ref="BQ24:CE24"/>
    <mergeCell ref="E27:F27"/>
    <mergeCell ref="G27:M27"/>
    <mergeCell ref="N27:Q27"/>
    <mergeCell ref="R27:U27"/>
    <mergeCell ref="AC26:AI26"/>
    <mergeCell ref="AJ26:AK26"/>
    <mergeCell ref="AL26:AO26"/>
    <mergeCell ref="AP26:AS26"/>
    <mergeCell ref="AT26:AW26"/>
    <mergeCell ref="AX26:AZ26"/>
    <mergeCell ref="E26:F26"/>
    <mergeCell ref="G26:M26"/>
    <mergeCell ref="N26:Q26"/>
    <mergeCell ref="R26:U26"/>
    <mergeCell ref="V26:AB26"/>
    <mergeCell ref="AX27:AZ27"/>
    <mergeCell ref="BA27:BD27"/>
    <mergeCell ref="BH23:BJ23"/>
    <mergeCell ref="BK23:BM23"/>
    <mergeCell ref="BN23:BP23"/>
    <mergeCell ref="BQ23:CE23"/>
    <mergeCell ref="V23:AB23"/>
    <mergeCell ref="AC23:AI23"/>
    <mergeCell ref="AJ23:AK23"/>
    <mergeCell ref="AL23:AO23"/>
    <mergeCell ref="AP23:AS23"/>
    <mergeCell ref="AT23:AW23"/>
    <mergeCell ref="BA22:BD22"/>
    <mergeCell ref="BH22:BJ22"/>
    <mergeCell ref="BK22:BM22"/>
    <mergeCell ref="BN22:BP22"/>
    <mergeCell ref="BQ22:CE22"/>
    <mergeCell ref="E25:F25"/>
    <mergeCell ref="G25:M25"/>
    <mergeCell ref="N25:Q25"/>
    <mergeCell ref="R25:U25"/>
    <mergeCell ref="AC24:AI24"/>
    <mergeCell ref="AJ24:AK24"/>
    <mergeCell ref="AL24:AO24"/>
    <mergeCell ref="AP24:AS24"/>
    <mergeCell ref="AT24:AW24"/>
    <mergeCell ref="AX24:AZ24"/>
    <mergeCell ref="E24:F24"/>
    <mergeCell ref="G24:M24"/>
    <mergeCell ref="N24:Q24"/>
    <mergeCell ref="R24:U24"/>
    <mergeCell ref="V24:AB24"/>
    <mergeCell ref="AX25:AZ25"/>
    <mergeCell ref="BA25:BD25"/>
    <mergeCell ref="BH21:BJ21"/>
    <mergeCell ref="BK21:BM21"/>
    <mergeCell ref="BN21:BP21"/>
    <mergeCell ref="BQ21:CE21"/>
    <mergeCell ref="V21:AB21"/>
    <mergeCell ref="AC21:AI21"/>
    <mergeCell ref="AJ21:AK21"/>
    <mergeCell ref="AL21:AO21"/>
    <mergeCell ref="AP21:AS21"/>
    <mergeCell ref="AT21:AW21"/>
    <mergeCell ref="BA20:BD20"/>
    <mergeCell ref="BH20:BJ20"/>
    <mergeCell ref="BK20:BM20"/>
    <mergeCell ref="BN20:BP20"/>
    <mergeCell ref="BQ20:CE20"/>
    <mergeCell ref="E23:F23"/>
    <mergeCell ref="G23:M23"/>
    <mergeCell ref="N23:Q23"/>
    <mergeCell ref="R23:U23"/>
    <mergeCell ref="AC22:AI22"/>
    <mergeCell ref="AJ22:AK22"/>
    <mergeCell ref="AL22:AO22"/>
    <mergeCell ref="AP22:AS22"/>
    <mergeCell ref="AT22:AW22"/>
    <mergeCell ref="AX22:AZ22"/>
    <mergeCell ref="E22:F22"/>
    <mergeCell ref="G22:M22"/>
    <mergeCell ref="N22:Q22"/>
    <mergeCell ref="R22:U22"/>
    <mergeCell ref="V22:AB22"/>
    <mergeCell ref="AX23:AZ23"/>
    <mergeCell ref="BA23:BD23"/>
    <mergeCell ref="BH19:BJ19"/>
    <mergeCell ref="BK19:BM19"/>
    <mergeCell ref="BN19:BP19"/>
    <mergeCell ref="BQ19:CE19"/>
    <mergeCell ref="V19:AB19"/>
    <mergeCell ref="AC19:AI19"/>
    <mergeCell ref="AJ19:AK19"/>
    <mergeCell ref="AL19:AO19"/>
    <mergeCell ref="AP19:AS19"/>
    <mergeCell ref="AT19:AW19"/>
    <mergeCell ref="BA18:BD18"/>
    <mergeCell ref="BH18:BJ18"/>
    <mergeCell ref="BK18:BM18"/>
    <mergeCell ref="BN18:BP18"/>
    <mergeCell ref="BQ18:CE18"/>
    <mergeCell ref="E21:F21"/>
    <mergeCell ref="G21:M21"/>
    <mergeCell ref="N21:Q21"/>
    <mergeCell ref="R21:U21"/>
    <mergeCell ref="AC20:AI20"/>
    <mergeCell ref="AJ20:AK20"/>
    <mergeCell ref="AL20:AO20"/>
    <mergeCell ref="AP20:AS20"/>
    <mergeCell ref="AT20:AW20"/>
    <mergeCell ref="AX20:AZ20"/>
    <mergeCell ref="E20:F20"/>
    <mergeCell ref="G20:M20"/>
    <mergeCell ref="N20:Q20"/>
    <mergeCell ref="R20:U20"/>
    <mergeCell ref="V20:AB20"/>
    <mergeCell ref="AX21:AZ21"/>
    <mergeCell ref="BA21:BD21"/>
    <mergeCell ref="BH17:BJ17"/>
    <mergeCell ref="BK17:BM17"/>
    <mergeCell ref="BN17:BP17"/>
    <mergeCell ref="BQ17:CE17"/>
    <mergeCell ref="V17:AB17"/>
    <mergeCell ref="AC17:AI17"/>
    <mergeCell ref="AJ17:AK17"/>
    <mergeCell ref="AL17:AO17"/>
    <mergeCell ref="AP17:AS17"/>
    <mergeCell ref="AT17:AW17"/>
    <mergeCell ref="BA16:BD16"/>
    <mergeCell ref="BH16:BJ16"/>
    <mergeCell ref="BK16:BM16"/>
    <mergeCell ref="BN16:BP16"/>
    <mergeCell ref="BQ16:CE16"/>
    <mergeCell ref="E19:F19"/>
    <mergeCell ref="G19:M19"/>
    <mergeCell ref="N19:Q19"/>
    <mergeCell ref="R19:U19"/>
    <mergeCell ref="AC18:AI18"/>
    <mergeCell ref="AJ18:AK18"/>
    <mergeCell ref="AL18:AO18"/>
    <mergeCell ref="AP18:AS18"/>
    <mergeCell ref="AT18:AW18"/>
    <mergeCell ref="AX18:AZ18"/>
    <mergeCell ref="E18:F18"/>
    <mergeCell ref="G18:M18"/>
    <mergeCell ref="N18:Q18"/>
    <mergeCell ref="R18:U18"/>
    <mergeCell ref="V18:AB18"/>
    <mergeCell ref="AX19:AZ19"/>
    <mergeCell ref="BA19:BD19"/>
    <mergeCell ref="BH15:BJ15"/>
    <mergeCell ref="BK15:BM15"/>
    <mergeCell ref="BN15:BP15"/>
    <mergeCell ref="BQ15:CE15"/>
    <mergeCell ref="V15:AB15"/>
    <mergeCell ref="AC15:AI15"/>
    <mergeCell ref="AJ15:AK15"/>
    <mergeCell ref="AL15:AO15"/>
    <mergeCell ref="AP15:AS15"/>
    <mergeCell ref="AT15:AW15"/>
    <mergeCell ref="BA14:BD14"/>
    <mergeCell ref="BH14:BJ14"/>
    <mergeCell ref="BK14:BM14"/>
    <mergeCell ref="BN14:BP14"/>
    <mergeCell ref="BQ14:CE14"/>
    <mergeCell ref="E17:F17"/>
    <mergeCell ref="G17:M17"/>
    <mergeCell ref="N17:Q17"/>
    <mergeCell ref="R17:U17"/>
    <mergeCell ref="AC16:AI16"/>
    <mergeCell ref="AJ16:AK16"/>
    <mergeCell ref="AL16:AO16"/>
    <mergeCell ref="AP16:AS16"/>
    <mergeCell ref="AT16:AW16"/>
    <mergeCell ref="AX16:AZ16"/>
    <mergeCell ref="E16:F16"/>
    <mergeCell ref="G16:M16"/>
    <mergeCell ref="N16:Q16"/>
    <mergeCell ref="R16:U16"/>
    <mergeCell ref="V16:AB16"/>
    <mergeCell ref="AX17:AZ17"/>
    <mergeCell ref="BA17:BD17"/>
    <mergeCell ref="BH13:BJ13"/>
    <mergeCell ref="BK13:BM13"/>
    <mergeCell ref="BN13:BP13"/>
    <mergeCell ref="BQ13:CE13"/>
    <mergeCell ref="V13:AB13"/>
    <mergeCell ref="AC13:AI13"/>
    <mergeCell ref="AJ13:AK13"/>
    <mergeCell ref="AL13:AO13"/>
    <mergeCell ref="AP13:AS13"/>
    <mergeCell ref="AT13:AW13"/>
    <mergeCell ref="BA12:BD12"/>
    <mergeCell ref="BH12:BJ12"/>
    <mergeCell ref="BK12:BM12"/>
    <mergeCell ref="BN12:BP12"/>
    <mergeCell ref="BQ12:CE12"/>
    <mergeCell ref="E15:F15"/>
    <mergeCell ref="G15:M15"/>
    <mergeCell ref="N15:Q15"/>
    <mergeCell ref="R15:U15"/>
    <mergeCell ref="AC14:AI14"/>
    <mergeCell ref="AJ14:AK14"/>
    <mergeCell ref="AL14:AO14"/>
    <mergeCell ref="AP14:AS14"/>
    <mergeCell ref="AT14:AW14"/>
    <mergeCell ref="AX14:AZ14"/>
    <mergeCell ref="E14:F14"/>
    <mergeCell ref="G14:M14"/>
    <mergeCell ref="N14:Q14"/>
    <mergeCell ref="R14:U14"/>
    <mergeCell ref="V14:AB14"/>
    <mergeCell ref="AX15:AZ15"/>
    <mergeCell ref="BA15:BD15"/>
    <mergeCell ref="E13:F13"/>
    <mergeCell ref="G13:M13"/>
    <mergeCell ref="N13:Q13"/>
    <mergeCell ref="R13:U13"/>
    <mergeCell ref="AC12:AI12"/>
    <mergeCell ref="AJ12:AK12"/>
    <mergeCell ref="AL12:AO12"/>
    <mergeCell ref="AP12:AS12"/>
    <mergeCell ref="AT12:AW12"/>
    <mergeCell ref="AX12:AZ12"/>
    <mergeCell ref="E12:F12"/>
    <mergeCell ref="G12:M12"/>
    <mergeCell ref="N12:Q12"/>
    <mergeCell ref="R12:U12"/>
    <mergeCell ref="V12:AB12"/>
    <mergeCell ref="AX13:AZ13"/>
    <mergeCell ref="BA13:BD13"/>
    <mergeCell ref="BH10:BJ10"/>
    <mergeCell ref="BK10:BM10"/>
    <mergeCell ref="BN10:BP10"/>
    <mergeCell ref="BQ10:CE10"/>
    <mergeCell ref="V10:AB10"/>
    <mergeCell ref="AC10:AI10"/>
    <mergeCell ref="AJ10:AK10"/>
    <mergeCell ref="AL10:AO10"/>
    <mergeCell ref="AP10:AS10"/>
    <mergeCell ref="AT10:AW10"/>
    <mergeCell ref="BA9:BD9"/>
    <mergeCell ref="BH9:BJ9"/>
    <mergeCell ref="BK9:BM9"/>
    <mergeCell ref="BN9:BP9"/>
    <mergeCell ref="BQ9:CE9"/>
    <mergeCell ref="E11:F11"/>
    <mergeCell ref="G11:M11"/>
    <mergeCell ref="N11:Q11"/>
    <mergeCell ref="R11:U11"/>
    <mergeCell ref="AX11:AZ11"/>
    <mergeCell ref="BA11:BD11"/>
    <mergeCell ref="BH11:BJ11"/>
    <mergeCell ref="BK11:BM11"/>
    <mergeCell ref="BN11:BP11"/>
    <mergeCell ref="BQ11:CE11"/>
    <mergeCell ref="V11:AB11"/>
    <mergeCell ref="AC11:AI11"/>
    <mergeCell ref="AJ11:AK11"/>
    <mergeCell ref="AL11:AO11"/>
    <mergeCell ref="AP11:AS11"/>
    <mergeCell ref="AT11:AW11"/>
    <mergeCell ref="BE9:BG9"/>
    <mergeCell ref="E10:F10"/>
    <mergeCell ref="G10:M10"/>
    <mergeCell ref="N10:Q10"/>
    <mergeCell ref="R10:U10"/>
    <mergeCell ref="AC9:AI9"/>
    <mergeCell ref="AJ9:AK9"/>
    <mergeCell ref="AL9:AO9"/>
    <mergeCell ref="AP9:AS9"/>
    <mergeCell ref="AT9:AW9"/>
    <mergeCell ref="AX9:AZ9"/>
    <mergeCell ref="E9:F9"/>
    <mergeCell ref="G9:M9"/>
    <mergeCell ref="N9:Q9"/>
    <mergeCell ref="R9:U9"/>
    <mergeCell ref="V9:AB9"/>
    <mergeCell ref="AX10:AZ10"/>
    <mergeCell ref="BA10:BD10"/>
    <mergeCell ref="BH8:BJ8"/>
    <mergeCell ref="BK8:BM8"/>
    <mergeCell ref="BN8:BP8"/>
    <mergeCell ref="BQ8:CE8"/>
    <mergeCell ref="V8:AB8"/>
    <mergeCell ref="AC8:AI8"/>
    <mergeCell ref="AJ8:AK8"/>
    <mergeCell ref="AL8:AO8"/>
    <mergeCell ref="AP8:AS8"/>
    <mergeCell ref="AT8:AW8"/>
    <mergeCell ref="BA7:BD7"/>
    <mergeCell ref="BH7:BJ7"/>
    <mergeCell ref="BK7:BM7"/>
    <mergeCell ref="BN7:BP7"/>
    <mergeCell ref="BQ7:CE7"/>
    <mergeCell ref="BE7:BG7"/>
    <mergeCell ref="BE8:BG8"/>
    <mergeCell ref="E8:F8"/>
    <mergeCell ref="G8:M8"/>
    <mergeCell ref="N8:Q8"/>
    <mergeCell ref="R8:U8"/>
    <mergeCell ref="AC7:AI7"/>
    <mergeCell ref="AJ7:AK7"/>
    <mergeCell ref="AL7:AO7"/>
    <mergeCell ref="AP7:AS7"/>
    <mergeCell ref="AT7:AW7"/>
    <mergeCell ref="AX7:AZ7"/>
    <mergeCell ref="E7:F7"/>
    <mergeCell ref="G7:M7"/>
    <mergeCell ref="N7:Q7"/>
    <mergeCell ref="R7:U7"/>
    <mergeCell ref="V7:AB7"/>
    <mergeCell ref="AX8:AZ8"/>
    <mergeCell ref="BA8:BD8"/>
    <mergeCell ref="V5:AB5"/>
    <mergeCell ref="AJ4:AK4"/>
    <mergeCell ref="AL4:AO4"/>
    <mergeCell ref="AP4:AS4"/>
    <mergeCell ref="AT4:AW4"/>
    <mergeCell ref="AX4:AZ4"/>
    <mergeCell ref="BA4:BD4"/>
    <mergeCell ref="AX6:AZ6"/>
    <mergeCell ref="BA6:BD6"/>
    <mergeCell ref="BH6:BJ6"/>
    <mergeCell ref="BK6:BM6"/>
    <mergeCell ref="BN6:BP6"/>
    <mergeCell ref="BQ6:CE6"/>
    <mergeCell ref="V6:AB6"/>
    <mergeCell ref="AC6:AI6"/>
    <mergeCell ref="AJ6:AK6"/>
    <mergeCell ref="AL6:AO6"/>
    <mergeCell ref="AP6:AS6"/>
    <mergeCell ref="AT6:AW6"/>
    <mergeCell ref="BA5:BD5"/>
    <mergeCell ref="BH5:BJ5"/>
    <mergeCell ref="BK5:BM5"/>
    <mergeCell ref="BN5:BP5"/>
    <mergeCell ref="BQ5:CE5"/>
    <mergeCell ref="BE4:BG4"/>
    <mergeCell ref="R3:U3"/>
    <mergeCell ref="V3:AB3"/>
    <mergeCell ref="AC3:AI3"/>
    <mergeCell ref="AJ3:AK3"/>
    <mergeCell ref="AP2:AS2"/>
    <mergeCell ref="AT2:AW2"/>
    <mergeCell ref="AX2:AZ2"/>
    <mergeCell ref="BA2:BD2"/>
    <mergeCell ref="BH2:BJ2"/>
    <mergeCell ref="BK2:BM2"/>
    <mergeCell ref="BN4:BP4"/>
    <mergeCell ref="BQ4:CE4"/>
    <mergeCell ref="E6:F6"/>
    <mergeCell ref="G6:M6"/>
    <mergeCell ref="N6:Q6"/>
    <mergeCell ref="R6:U6"/>
    <mergeCell ref="AC5:AI5"/>
    <mergeCell ref="AJ5:AK5"/>
    <mergeCell ref="AL5:AO5"/>
    <mergeCell ref="AP5:AS5"/>
    <mergeCell ref="AT5:AW5"/>
    <mergeCell ref="AX5:AZ5"/>
    <mergeCell ref="BH4:BJ4"/>
    <mergeCell ref="BK4:BM4"/>
    <mergeCell ref="BE2:BG2"/>
    <mergeCell ref="BE3:BG3"/>
    <mergeCell ref="BE5:BG5"/>
    <mergeCell ref="BE6:BG6"/>
    <mergeCell ref="E5:F5"/>
    <mergeCell ref="G5:M5"/>
    <mergeCell ref="N5:Q5"/>
    <mergeCell ref="R5:U5"/>
    <mergeCell ref="E78:F78"/>
    <mergeCell ref="D82:H85"/>
    <mergeCell ref="I82:K82"/>
    <mergeCell ref="A1:CE1"/>
    <mergeCell ref="E2:F2"/>
    <mergeCell ref="G2:M2"/>
    <mergeCell ref="N2:Q2"/>
    <mergeCell ref="R2:U2"/>
    <mergeCell ref="V2:AB2"/>
    <mergeCell ref="AC2:AI2"/>
    <mergeCell ref="AJ2:AK2"/>
    <mergeCell ref="AL2:AO2"/>
    <mergeCell ref="BK3:BM3"/>
    <mergeCell ref="BN3:BP3"/>
    <mergeCell ref="BQ3:CE3"/>
    <mergeCell ref="E4:F4"/>
    <mergeCell ref="G4:M4"/>
    <mergeCell ref="N4:Q4"/>
    <mergeCell ref="R4:U4"/>
    <mergeCell ref="V4:AB4"/>
    <mergeCell ref="AC4:AI4"/>
    <mergeCell ref="AL3:AO3"/>
    <mergeCell ref="AP3:AS3"/>
    <mergeCell ref="AT3:AW3"/>
    <mergeCell ref="AX3:AZ3"/>
    <mergeCell ref="BA3:BD3"/>
    <mergeCell ref="BH3:BJ3"/>
    <mergeCell ref="BN2:BP2"/>
    <mergeCell ref="BQ2:CE2"/>
    <mergeCell ref="E3:F3"/>
    <mergeCell ref="G3:M3"/>
    <mergeCell ref="N3:Q3"/>
    <mergeCell ref="BH92:BP94"/>
    <mergeCell ref="AY90:BD91"/>
    <mergeCell ref="AY92:BD94"/>
    <mergeCell ref="AY95:BD97"/>
    <mergeCell ref="G77:M77"/>
    <mergeCell ref="N77:Q77"/>
    <mergeCell ref="R77:U77"/>
    <mergeCell ref="V77:AB77"/>
    <mergeCell ref="AC77:AI77"/>
    <mergeCell ref="AL77:AO77"/>
    <mergeCell ref="AP77:AS77"/>
    <mergeCell ref="AT77:AW77"/>
    <mergeCell ref="AX77:AZ77"/>
    <mergeCell ref="BA77:BD77"/>
    <mergeCell ref="BE77:BG77"/>
    <mergeCell ref="BH77:BJ77"/>
    <mergeCell ref="BN77:BP77"/>
    <mergeCell ref="BN79:BP79"/>
    <mergeCell ref="I83:K83"/>
    <mergeCell ref="L83:N83"/>
    <mergeCell ref="I84:K84"/>
    <mergeCell ref="L84:N84"/>
    <mergeCell ref="I85:K85"/>
    <mergeCell ref="L85:N85"/>
    <mergeCell ref="AP79:AS79"/>
    <mergeCell ref="AT79:AW79"/>
    <mergeCell ref="G78:M78"/>
    <mergeCell ref="N78:Q78"/>
    <mergeCell ref="BE88:BG89"/>
    <mergeCell ref="BH88:BP89"/>
    <mergeCell ref="BE86:BG87"/>
    <mergeCell ref="BH86:BP87"/>
  </mergeCells>
  <pageMargins left="0.7" right="0.69791666666666663" top="0.75" bottom="0.75" header="0.3" footer="0.3"/>
  <pageSetup scale="38" fitToHeight="0"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DB1DB-121B-4CD6-A461-6F466D08444F}">
  <sheetPr codeName="Sheet2">
    <pageSetUpPr fitToPage="1"/>
  </sheetPr>
  <dimension ref="A1:O58"/>
  <sheetViews>
    <sheetView zoomScale="80" zoomScaleNormal="80" workbookViewId="0">
      <pane ySplit="7" topLeftCell="A12" activePane="bottomLeft" state="frozen"/>
      <selection pane="bottomLeft" activeCell="B18" sqref="B18"/>
    </sheetView>
  </sheetViews>
  <sheetFormatPr defaultColWidth="9.26953125" defaultRowHeight="13.5" x14ac:dyDescent="0.35"/>
  <cols>
    <col min="1" max="1" width="8.7265625" style="40" customWidth="1"/>
    <col min="2" max="2" width="31.7265625" style="40" customWidth="1"/>
    <col min="3" max="4" width="15.7265625" style="40" customWidth="1"/>
    <col min="5" max="7" width="25.7265625" style="40" customWidth="1"/>
    <col min="8" max="8" width="14" style="40" customWidth="1"/>
    <col min="9" max="9" width="16.26953125" style="43" customWidth="1"/>
    <col min="10" max="10" width="15.7265625" style="43" customWidth="1"/>
    <col min="11" max="11" width="15.7265625" style="57" customWidth="1"/>
    <col min="12" max="12" width="16.54296875" style="43" customWidth="1"/>
    <col min="13" max="18" width="15.7265625" style="40" customWidth="1"/>
    <col min="19" max="16384" width="9.26953125" style="40"/>
  </cols>
  <sheetData>
    <row r="1" spans="1:15" ht="13.5" customHeight="1" x14ac:dyDescent="0.35">
      <c r="A1" s="239"/>
      <c r="B1" s="239"/>
      <c r="C1" s="247" t="s">
        <v>240</v>
      </c>
      <c r="D1" s="247"/>
      <c r="E1" s="247"/>
      <c r="F1" s="247"/>
      <c r="G1" s="247"/>
      <c r="H1" s="247"/>
      <c r="I1" s="247"/>
      <c r="J1" s="247"/>
      <c r="K1" s="247"/>
      <c r="L1" s="247"/>
      <c r="M1" s="247"/>
      <c r="N1" s="247"/>
      <c r="O1" s="247"/>
    </row>
    <row r="2" spans="1:15" ht="13.5" customHeight="1" x14ac:dyDescent="0.35">
      <c r="A2" s="239"/>
      <c r="B2" s="239"/>
      <c r="C2" s="247"/>
      <c r="D2" s="247"/>
      <c r="E2" s="247"/>
      <c r="F2" s="247"/>
      <c r="G2" s="247"/>
      <c r="H2" s="247"/>
      <c r="I2" s="247"/>
      <c r="J2" s="247"/>
      <c r="K2" s="247"/>
      <c r="L2" s="247"/>
      <c r="M2" s="247"/>
      <c r="N2" s="247"/>
      <c r="O2" s="247"/>
    </row>
    <row r="3" spans="1:15" ht="13.5" customHeight="1" x14ac:dyDescent="0.35">
      <c r="A3" s="239"/>
      <c r="B3" s="239"/>
      <c r="C3" s="247"/>
      <c r="D3" s="247"/>
      <c r="E3" s="247"/>
      <c r="F3" s="247"/>
      <c r="G3" s="247"/>
      <c r="H3" s="247"/>
      <c r="I3" s="247"/>
      <c r="J3" s="247"/>
      <c r="K3" s="247"/>
      <c r="L3" s="247"/>
      <c r="M3" s="247"/>
      <c r="N3" s="247"/>
      <c r="O3" s="247"/>
    </row>
    <row r="4" spans="1:15" ht="13.5" customHeight="1" x14ac:dyDescent="0.35">
      <c r="A4" s="239"/>
      <c r="B4" s="239"/>
      <c r="C4" s="247"/>
      <c r="D4" s="247"/>
      <c r="E4" s="247"/>
      <c r="F4" s="247"/>
      <c r="G4" s="247"/>
      <c r="H4" s="247"/>
      <c r="I4" s="247"/>
      <c r="J4" s="247"/>
      <c r="K4" s="247"/>
      <c r="L4" s="247"/>
      <c r="M4" s="247"/>
      <c r="N4" s="247"/>
      <c r="O4" s="247"/>
    </row>
    <row r="5" spans="1:15" ht="13.5" customHeight="1" x14ac:dyDescent="0.35">
      <c r="A5" s="239"/>
      <c r="B5" s="239"/>
      <c r="C5" s="247"/>
      <c r="D5" s="247"/>
      <c r="E5" s="247"/>
      <c r="F5" s="247"/>
      <c r="G5" s="247"/>
      <c r="H5" s="247"/>
      <c r="I5" s="247"/>
      <c r="J5" s="247"/>
      <c r="K5" s="247"/>
      <c r="L5" s="247"/>
      <c r="M5" s="247"/>
      <c r="N5" s="247"/>
      <c r="O5" s="247"/>
    </row>
    <row r="6" spans="1:15" ht="13.5" customHeight="1" x14ac:dyDescent="0.35">
      <c r="A6" s="239"/>
      <c r="B6" s="239"/>
      <c r="C6" s="248"/>
      <c r="D6" s="248"/>
      <c r="E6" s="248"/>
      <c r="F6" s="248"/>
      <c r="G6" s="248"/>
      <c r="H6" s="248"/>
      <c r="I6" s="248"/>
      <c r="J6" s="248"/>
      <c r="K6" s="248"/>
      <c r="L6" s="248"/>
      <c r="M6" s="248"/>
      <c r="N6" s="248"/>
      <c r="O6" s="248"/>
    </row>
    <row r="7" spans="1:15" ht="95.25" customHeight="1" x14ac:dyDescent="0.35">
      <c r="A7" s="44" t="s">
        <v>1</v>
      </c>
      <c r="B7" s="45" t="s">
        <v>4</v>
      </c>
      <c r="C7" s="45" t="s">
        <v>5</v>
      </c>
      <c r="D7" s="45" t="s">
        <v>6</v>
      </c>
      <c r="E7" s="45" t="s">
        <v>7</v>
      </c>
      <c r="F7" s="45" t="s">
        <v>8</v>
      </c>
      <c r="G7" s="45" t="s">
        <v>9</v>
      </c>
      <c r="H7" s="45" t="s">
        <v>241</v>
      </c>
      <c r="I7" s="46" t="s">
        <v>11</v>
      </c>
      <c r="J7" s="46" t="s">
        <v>242</v>
      </c>
      <c r="K7" s="54" t="s">
        <v>13</v>
      </c>
      <c r="L7" s="46" t="s">
        <v>14</v>
      </c>
      <c r="M7" s="45" t="s">
        <v>15</v>
      </c>
      <c r="N7" s="45" t="s">
        <v>16</v>
      </c>
      <c r="O7" s="45" t="s">
        <v>243</v>
      </c>
    </row>
    <row r="8" spans="1:15" ht="42" customHeight="1" x14ac:dyDescent="0.35">
      <c r="A8" s="47">
        <v>1</v>
      </c>
      <c r="B8" s="58" t="s">
        <v>244</v>
      </c>
      <c r="C8" s="47" t="e">
        <f>VLOOKUP(B8,#REF!,2,FALSE)</f>
        <v>#REF!</v>
      </c>
      <c r="D8" s="47" t="e">
        <f>VLOOKUP(B8,#REF!,3,FALSE)</f>
        <v>#REF!</v>
      </c>
      <c r="E8" s="47" t="e">
        <f>VLOOKUP(B8,#REF!,6,FALSE)</f>
        <v>#REF!</v>
      </c>
      <c r="F8" s="47" t="e">
        <f>VLOOKUP(B8,#REF!,7,FALSE)</f>
        <v>#REF!</v>
      </c>
      <c r="G8" s="47" t="e">
        <f>VLOOKUP(B8,#REF!,8,FALSE)</f>
        <v>#REF!</v>
      </c>
      <c r="H8" s="47" t="e">
        <f>VLOOKUP(B8,#REF!,29,FALSE)</f>
        <v>#REF!</v>
      </c>
      <c r="I8" s="59" t="e">
        <f>VLOOKUP(B8,#REF!,23,FALSE)</f>
        <v>#REF!</v>
      </c>
      <c r="J8" s="59" t="e">
        <f>VLOOKUP(B8,#REF!,4,FALSE)</f>
        <v>#REF!</v>
      </c>
      <c r="K8" s="55" t="e">
        <f>VLOOKUP(B8,#REF!,19,FALSE)</f>
        <v>#REF!</v>
      </c>
      <c r="L8" s="59" t="e">
        <f>VLOOKUP(B8,#REF!,26,FALSE)</f>
        <v>#REF!</v>
      </c>
      <c r="M8" s="47" t="e">
        <f>VLOOKUP(B8,#REF!,24,FALSE)</f>
        <v>#REF!</v>
      </c>
      <c r="N8" s="47" t="e">
        <f>VLOOKUP(B8,#REF!,25,FALSE)</f>
        <v>#REF!</v>
      </c>
      <c r="O8" s="47" t="e">
        <f>VLOOKUP(B8,#REF!,22,FALSE)</f>
        <v>#REF!</v>
      </c>
    </row>
    <row r="9" spans="1:15" ht="42" customHeight="1" x14ac:dyDescent="0.35">
      <c r="A9" s="47">
        <v>2</v>
      </c>
      <c r="B9" s="58" t="s">
        <v>245</v>
      </c>
      <c r="C9" s="47" t="e">
        <f>VLOOKUP(B9,#REF!,2,FALSE)</f>
        <v>#REF!</v>
      </c>
      <c r="D9" s="47" t="e">
        <f>VLOOKUP(B9,#REF!,3,FALSE)</f>
        <v>#REF!</v>
      </c>
      <c r="E9" s="47" t="e">
        <f>VLOOKUP(B9,#REF!,6,FALSE)</f>
        <v>#REF!</v>
      </c>
      <c r="F9" s="47" t="e">
        <f>VLOOKUP(B9,#REF!,7,FALSE)</f>
        <v>#REF!</v>
      </c>
      <c r="G9" s="47" t="e">
        <f>VLOOKUP(B9,#REF!,8,FALSE)</f>
        <v>#REF!</v>
      </c>
      <c r="H9" s="47" t="e">
        <f>VLOOKUP(B9,#REF!,29,FALSE)</f>
        <v>#REF!</v>
      </c>
      <c r="I9" s="59" t="e">
        <f>VLOOKUP(B9,#REF!,23,FALSE)</f>
        <v>#REF!</v>
      </c>
      <c r="J9" s="59" t="e">
        <f>VLOOKUP(B9,#REF!,4,FALSE)</f>
        <v>#REF!</v>
      </c>
      <c r="K9" s="55" t="e">
        <f>VLOOKUP(B9,#REF!,19,FALSE)</f>
        <v>#REF!</v>
      </c>
      <c r="L9" s="59" t="e">
        <f>VLOOKUP(B9,#REF!,26,FALSE)</f>
        <v>#REF!</v>
      </c>
      <c r="M9" s="47" t="e">
        <f>VLOOKUP(B9,#REF!,24,FALSE)</f>
        <v>#REF!</v>
      </c>
      <c r="N9" s="47" t="e">
        <f>VLOOKUP(B9,#REF!,25,FALSE)</f>
        <v>#REF!</v>
      </c>
      <c r="O9" s="47" t="e">
        <f>VLOOKUP(B9,#REF!,22,FALSE)</f>
        <v>#REF!</v>
      </c>
    </row>
    <row r="10" spans="1:15" ht="42" customHeight="1" x14ac:dyDescent="0.35">
      <c r="A10" s="47">
        <v>3</v>
      </c>
      <c r="B10" s="58" t="s">
        <v>246</v>
      </c>
      <c r="C10" s="47" t="e">
        <f>VLOOKUP(B10,#REF!,2,FALSE)</f>
        <v>#REF!</v>
      </c>
      <c r="D10" s="47" t="e">
        <f>VLOOKUP(B10,#REF!,3,FALSE)</f>
        <v>#REF!</v>
      </c>
      <c r="E10" s="47" t="e">
        <f>VLOOKUP(B10,#REF!,6,FALSE)</f>
        <v>#REF!</v>
      </c>
      <c r="F10" s="47" t="e">
        <f>VLOOKUP(B10,#REF!,7,FALSE)</f>
        <v>#REF!</v>
      </c>
      <c r="G10" s="47" t="e">
        <f>VLOOKUP(B10,#REF!,8,FALSE)</f>
        <v>#REF!</v>
      </c>
      <c r="H10" s="47" t="e">
        <f>VLOOKUP(B10,#REF!,29,FALSE)</f>
        <v>#REF!</v>
      </c>
      <c r="I10" s="59" t="e">
        <f>VLOOKUP(B10,#REF!,23,FALSE)</f>
        <v>#REF!</v>
      </c>
      <c r="J10" s="59" t="e">
        <f>VLOOKUP(B10,#REF!,4,FALSE)</f>
        <v>#REF!</v>
      </c>
      <c r="K10" s="55" t="e">
        <f>VLOOKUP(B10,#REF!,19,FALSE)</f>
        <v>#REF!</v>
      </c>
      <c r="L10" s="59" t="e">
        <f>VLOOKUP(B10,#REF!,26,FALSE)</f>
        <v>#REF!</v>
      </c>
      <c r="M10" s="47" t="e">
        <f>VLOOKUP(B10,#REF!,24,FALSE)</f>
        <v>#REF!</v>
      </c>
      <c r="N10" s="47" t="e">
        <f>VLOOKUP(B10,#REF!,25,FALSE)</f>
        <v>#REF!</v>
      </c>
      <c r="O10" s="47" t="e">
        <f>VLOOKUP(B10,#REF!,22,FALSE)</f>
        <v>#REF!</v>
      </c>
    </row>
    <row r="11" spans="1:15" ht="42" customHeight="1" x14ac:dyDescent="0.35">
      <c r="A11" s="47">
        <v>4</v>
      </c>
      <c r="B11" s="58" t="s">
        <v>247</v>
      </c>
      <c r="C11" s="47" t="e">
        <f>VLOOKUP(B11,#REF!,2,FALSE)</f>
        <v>#REF!</v>
      </c>
      <c r="D11" s="47" t="e">
        <f>VLOOKUP(B11,#REF!,3,FALSE)</f>
        <v>#REF!</v>
      </c>
      <c r="E11" s="47" t="e">
        <f>VLOOKUP(B11,#REF!,6,FALSE)</f>
        <v>#REF!</v>
      </c>
      <c r="F11" s="47" t="e">
        <f>VLOOKUP(B11,#REF!,7,FALSE)</f>
        <v>#REF!</v>
      </c>
      <c r="G11" s="47" t="e">
        <f>VLOOKUP(B11,#REF!,8,FALSE)</f>
        <v>#REF!</v>
      </c>
      <c r="H11" s="47" t="e">
        <f>VLOOKUP(B11,#REF!,29,FALSE)</f>
        <v>#REF!</v>
      </c>
      <c r="I11" s="59" t="e">
        <f>VLOOKUP(B11,#REF!,23,FALSE)</f>
        <v>#REF!</v>
      </c>
      <c r="J11" s="59" t="e">
        <f>VLOOKUP(B11,#REF!,4,FALSE)</f>
        <v>#REF!</v>
      </c>
      <c r="K11" s="55" t="e">
        <f>VLOOKUP(B11,#REF!,19,FALSE)</f>
        <v>#REF!</v>
      </c>
      <c r="L11" s="59" t="e">
        <f>VLOOKUP(B11,#REF!,26,FALSE)</f>
        <v>#REF!</v>
      </c>
      <c r="M11" s="47" t="e">
        <f>VLOOKUP(B11,#REF!,24,FALSE)</f>
        <v>#REF!</v>
      </c>
      <c r="N11" s="47" t="e">
        <f>VLOOKUP(B11,#REF!,25,FALSE)</f>
        <v>#REF!</v>
      </c>
      <c r="O11" s="47" t="e">
        <f>VLOOKUP(B11,#REF!,22,FALSE)</f>
        <v>#REF!</v>
      </c>
    </row>
    <row r="12" spans="1:15" ht="42" customHeight="1" x14ac:dyDescent="0.35">
      <c r="A12" s="47">
        <v>5</v>
      </c>
      <c r="B12" s="58" t="s">
        <v>248</v>
      </c>
      <c r="C12" s="47" t="e">
        <f>VLOOKUP(B12,#REF!,2,FALSE)</f>
        <v>#REF!</v>
      </c>
      <c r="D12" s="47" t="e">
        <f>VLOOKUP(B12,#REF!,3,FALSE)</f>
        <v>#REF!</v>
      </c>
      <c r="E12" s="47" t="e">
        <f>VLOOKUP(B12,#REF!,6,FALSE)</f>
        <v>#REF!</v>
      </c>
      <c r="F12" s="47" t="e">
        <f>VLOOKUP(B12,#REF!,7,FALSE)</f>
        <v>#REF!</v>
      </c>
      <c r="G12" s="47" t="e">
        <f>VLOOKUP(B12,#REF!,8,FALSE)</f>
        <v>#REF!</v>
      </c>
      <c r="H12" s="47" t="e">
        <f>VLOOKUP(B12,#REF!,29,FALSE)</f>
        <v>#REF!</v>
      </c>
      <c r="I12" s="59" t="e">
        <f>VLOOKUP(B12,#REF!,23,FALSE)</f>
        <v>#REF!</v>
      </c>
      <c r="J12" s="59" t="e">
        <f>VLOOKUP(B12,#REF!,4,FALSE)</f>
        <v>#REF!</v>
      </c>
      <c r="K12" s="55" t="e">
        <f>VLOOKUP(B12,#REF!,19,FALSE)</f>
        <v>#REF!</v>
      </c>
      <c r="L12" s="59" t="e">
        <f>VLOOKUP(B12,#REF!,26,FALSE)</f>
        <v>#REF!</v>
      </c>
      <c r="M12" s="47" t="e">
        <f>VLOOKUP(B12,#REF!,24,FALSE)</f>
        <v>#REF!</v>
      </c>
      <c r="N12" s="47" t="e">
        <f>VLOOKUP(B12,#REF!,25,FALSE)</f>
        <v>#REF!</v>
      </c>
      <c r="O12" s="47" t="e">
        <f>VLOOKUP(B12,#REF!,22,FALSE)</f>
        <v>#REF!</v>
      </c>
    </row>
    <row r="13" spans="1:15" ht="42" customHeight="1" x14ac:dyDescent="0.35">
      <c r="A13" s="47">
        <v>6</v>
      </c>
      <c r="B13" s="58" t="s">
        <v>249</v>
      </c>
      <c r="C13" s="47" t="e">
        <f>VLOOKUP(B13,#REF!,2,FALSE)</f>
        <v>#REF!</v>
      </c>
      <c r="D13" s="47" t="e">
        <f>VLOOKUP(B13,#REF!,3,FALSE)</f>
        <v>#REF!</v>
      </c>
      <c r="E13" s="47" t="e">
        <f>VLOOKUP(B13,#REF!,6,FALSE)</f>
        <v>#REF!</v>
      </c>
      <c r="F13" s="47" t="e">
        <f>VLOOKUP(B13,#REF!,7,FALSE)</f>
        <v>#REF!</v>
      </c>
      <c r="G13" s="47" t="e">
        <f>VLOOKUP(B13,#REF!,8,FALSE)</f>
        <v>#REF!</v>
      </c>
      <c r="H13" s="47" t="e">
        <f>VLOOKUP(B13,#REF!,29,FALSE)</f>
        <v>#REF!</v>
      </c>
      <c r="I13" s="59" t="e">
        <f>VLOOKUP(B13,#REF!,23,FALSE)</f>
        <v>#REF!</v>
      </c>
      <c r="J13" s="59" t="e">
        <f>VLOOKUP(B13,#REF!,4,FALSE)</f>
        <v>#REF!</v>
      </c>
      <c r="K13" s="55" t="e">
        <f>VLOOKUP(B13,#REF!,19,FALSE)</f>
        <v>#REF!</v>
      </c>
      <c r="L13" s="59" t="e">
        <f>VLOOKUP(B13,#REF!,26,FALSE)</f>
        <v>#REF!</v>
      </c>
      <c r="M13" s="47" t="e">
        <f>VLOOKUP(B13,#REF!,24,FALSE)</f>
        <v>#REF!</v>
      </c>
      <c r="N13" s="47" t="e">
        <f>VLOOKUP(B13,#REF!,25,FALSE)</f>
        <v>#REF!</v>
      </c>
      <c r="O13" s="47" t="e">
        <f>VLOOKUP(B13,#REF!,22,FALSE)</f>
        <v>#REF!</v>
      </c>
    </row>
    <row r="14" spans="1:15" ht="42" customHeight="1" x14ac:dyDescent="0.35">
      <c r="A14" s="47">
        <v>7</v>
      </c>
      <c r="B14" s="58" t="s">
        <v>250</v>
      </c>
      <c r="C14" s="47" t="e">
        <f>VLOOKUP(B14,#REF!,2,FALSE)</f>
        <v>#REF!</v>
      </c>
      <c r="D14" s="47" t="e">
        <f>VLOOKUP(B14,#REF!,3,FALSE)</f>
        <v>#REF!</v>
      </c>
      <c r="E14" s="47" t="e">
        <f>VLOOKUP(B14,#REF!,6,FALSE)</f>
        <v>#REF!</v>
      </c>
      <c r="F14" s="47" t="e">
        <f>VLOOKUP(B14,#REF!,7,FALSE)</f>
        <v>#REF!</v>
      </c>
      <c r="G14" s="47" t="e">
        <f>VLOOKUP(B14,#REF!,8,FALSE)</f>
        <v>#REF!</v>
      </c>
      <c r="H14" s="47" t="e">
        <f>VLOOKUP(B14,#REF!,29,FALSE)</f>
        <v>#REF!</v>
      </c>
      <c r="I14" s="59" t="e">
        <f>VLOOKUP(B14,#REF!,23,FALSE)</f>
        <v>#REF!</v>
      </c>
      <c r="J14" s="59" t="e">
        <f>VLOOKUP(B14,#REF!,4,FALSE)</f>
        <v>#REF!</v>
      </c>
      <c r="K14" s="55" t="e">
        <f>VLOOKUP(B14,#REF!,19,FALSE)</f>
        <v>#REF!</v>
      </c>
      <c r="L14" s="59" t="e">
        <f>VLOOKUP(B14,#REF!,26,FALSE)</f>
        <v>#REF!</v>
      </c>
      <c r="M14" s="47" t="e">
        <f>VLOOKUP(B14,#REF!,24,FALSE)</f>
        <v>#REF!</v>
      </c>
      <c r="N14" s="47" t="e">
        <f>VLOOKUP(B14,#REF!,25,FALSE)</f>
        <v>#REF!</v>
      </c>
      <c r="O14" s="47" t="e">
        <f>VLOOKUP(B14,#REF!,22,FALSE)</f>
        <v>#REF!</v>
      </c>
    </row>
    <row r="15" spans="1:15" ht="42" customHeight="1" x14ac:dyDescent="0.35">
      <c r="A15" s="47">
        <v>8</v>
      </c>
      <c r="B15" s="58" t="s">
        <v>251</v>
      </c>
      <c r="C15" s="47" t="e">
        <f>VLOOKUP(B15,#REF!,2,FALSE)</f>
        <v>#REF!</v>
      </c>
      <c r="D15" s="47" t="e">
        <f>VLOOKUP(B15,#REF!,3,FALSE)</f>
        <v>#REF!</v>
      </c>
      <c r="E15" s="47" t="e">
        <f>VLOOKUP(B15,#REF!,6,FALSE)</f>
        <v>#REF!</v>
      </c>
      <c r="F15" s="47" t="e">
        <f>VLOOKUP(B15,#REF!,7,FALSE)</f>
        <v>#REF!</v>
      </c>
      <c r="G15" s="47" t="e">
        <f>VLOOKUP(B15,#REF!,8,FALSE)</f>
        <v>#REF!</v>
      </c>
      <c r="H15" s="47" t="e">
        <f>VLOOKUP(B15,#REF!,29,FALSE)</f>
        <v>#REF!</v>
      </c>
      <c r="I15" s="59" t="e">
        <f>VLOOKUP(B15,#REF!,23,FALSE)</f>
        <v>#REF!</v>
      </c>
      <c r="J15" s="59" t="e">
        <f>VLOOKUP(B15,#REF!,4,FALSE)</f>
        <v>#REF!</v>
      </c>
      <c r="K15" s="55" t="e">
        <f>VLOOKUP(B15,#REF!,19,FALSE)</f>
        <v>#REF!</v>
      </c>
      <c r="L15" s="59" t="e">
        <f>VLOOKUP(B15,#REF!,26,FALSE)</f>
        <v>#REF!</v>
      </c>
      <c r="M15" s="47" t="e">
        <f>VLOOKUP(B15,#REF!,24,FALSE)</f>
        <v>#REF!</v>
      </c>
      <c r="N15" s="47" t="e">
        <f>VLOOKUP(B15,#REF!,25,FALSE)</f>
        <v>#REF!</v>
      </c>
      <c r="O15" s="47" t="e">
        <f>VLOOKUP(B15,#REF!,22,FALSE)</f>
        <v>#REF!</v>
      </c>
    </row>
    <row r="16" spans="1:15" ht="42" customHeight="1" x14ac:dyDescent="0.35">
      <c r="A16" s="47">
        <v>9</v>
      </c>
      <c r="B16" s="58" t="s">
        <v>252</v>
      </c>
      <c r="C16" s="47" t="e">
        <f>VLOOKUP(B16,#REF!,2,FALSE)</f>
        <v>#REF!</v>
      </c>
      <c r="D16" s="47" t="e">
        <f>VLOOKUP(B16,#REF!,3,FALSE)</f>
        <v>#REF!</v>
      </c>
      <c r="E16" s="47" t="e">
        <f>VLOOKUP(B16,#REF!,6,FALSE)</f>
        <v>#REF!</v>
      </c>
      <c r="F16" s="47" t="e">
        <f>VLOOKUP(B16,#REF!,7,FALSE)</f>
        <v>#REF!</v>
      </c>
      <c r="G16" s="47" t="e">
        <f>VLOOKUP(B16,#REF!,8,FALSE)</f>
        <v>#REF!</v>
      </c>
      <c r="H16" s="47" t="e">
        <f>VLOOKUP(B16,#REF!,29,FALSE)</f>
        <v>#REF!</v>
      </c>
      <c r="I16" s="59" t="e">
        <f>VLOOKUP(B16,#REF!,23,FALSE)</f>
        <v>#REF!</v>
      </c>
      <c r="J16" s="59" t="e">
        <f>VLOOKUP(B16,#REF!,4,FALSE)</f>
        <v>#REF!</v>
      </c>
      <c r="K16" s="55" t="e">
        <f>VLOOKUP(B16,#REF!,19,FALSE)</f>
        <v>#REF!</v>
      </c>
      <c r="L16" s="59" t="e">
        <f>VLOOKUP(B16,#REF!,26,FALSE)</f>
        <v>#REF!</v>
      </c>
      <c r="M16" s="47" t="e">
        <f>VLOOKUP(B16,#REF!,24,FALSE)</f>
        <v>#REF!</v>
      </c>
      <c r="N16" s="47" t="e">
        <f>VLOOKUP(B16,#REF!,25,FALSE)</f>
        <v>#REF!</v>
      </c>
      <c r="O16" s="47" t="e">
        <f>VLOOKUP(B16,#REF!,22,FALSE)</f>
        <v>#REF!</v>
      </c>
    </row>
    <row r="17" spans="1:15" ht="42" customHeight="1" x14ac:dyDescent="0.35">
      <c r="A17" s="47">
        <v>10</v>
      </c>
      <c r="B17" s="58" t="s">
        <v>253</v>
      </c>
      <c r="C17" s="47" t="e">
        <f>VLOOKUP(B17,#REF!,2,FALSE)</f>
        <v>#REF!</v>
      </c>
      <c r="D17" s="47" t="e">
        <f>VLOOKUP(B17,#REF!,3,FALSE)</f>
        <v>#REF!</v>
      </c>
      <c r="E17" s="47" t="e">
        <f>VLOOKUP(B17,#REF!,6,FALSE)</f>
        <v>#REF!</v>
      </c>
      <c r="F17" s="47" t="e">
        <f>VLOOKUP(B17,#REF!,7,FALSE)</f>
        <v>#REF!</v>
      </c>
      <c r="G17" s="47" t="e">
        <f>VLOOKUP(B17,#REF!,8,FALSE)</f>
        <v>#REF!</v>
      </c>
      <c r="H17" s="47" t="e">
        <f>VLOOKUP(B17,#REF!,29,FALSE)</f>
        <v>#REF!</v>
      </c>
      <c r="I17" s="59" t="e">
        <f>VLOOKUP(B17,#REF!,23,FALSE)</f>
        <v>#REF!</v>
      </c>
      <c r="J17" s="59" t="e">
        <f>VLOOKUP(B17,#REF!,4,FALSE)</f>
        <v>#REF!</v>
      </c>
      <c r="K17" s="55" t="e">
        <f>VLOOKUP(B17,#REF!,19,FALSE)</f>
        <v>#REF!</v>
      </c>
      <c r="L17" s="59" t="e">
        <f>VLOOKUP(B17,#REF!,26,FALSE)</f>
        <v>#REF!</v>
      </c>
      <c r="M17" s="47" t="e">
        <f>VLOOKUP(B17,#REF!,24,FALSE)</f>
        <v>#REF!</v>
      </c>
      <c r="N17" s="47" t="e">
        <f>VLOOKUP(B17,#REF!,25,FALSE)</f>
        <v>#REF!</v>
      </c>
      <c r="O17" s="47" t="e">
        <f>VLOOKUP(B17,#REF!,22,FALSE)</f>
        <v>#REF!</v>
      </c>
    </row>
    <row r="18" spans="1:15" ht="42" customHeight="1" x14ac:dyDescent="0.35">
      <c r="A18" s="47">
        <v>11</v>
      </c>
      <c r="B18" s="58" t="s">
        <v>254</v>
      </c>
      <c r="C18" s="47" t="e">
        <f>VLOOKUP(B18,#REF!,2,FALSE)</f>
        <v>#REF!</v>
      </c>
      <c r="D18" s="47" t="e">
        <f>VLOOKUP(B18,#REF!,3,FALSE)</f>
        <v>#REF!</v>
      </c>
      <c r="E18" s="47" t="e">
        <f>VLOOKUP(B18,#REF!,6,FALSE)</f>
        <v>#REF!</v>
      </c>
      <c r="F18" s="47" t="e">
        <f>VLOOKUP(B18,#REF!,7,FALSE)</f>
        <v>#REF!</v>
      </c>
      <c r="G18" s="47" t="e">
        <f>VLOOKUP(B18,#REF!,8,FALSE)</f>
        <v>#REF!</v>
      </c>
      <c r="H18" s="47" t="e">
        <f>VLOOKUP(B18,#REF!,29,FALSE)</f>
        <v>#REF!</v>
      </c>
      <c r="I18" s="59" t="e">
        <f>VLOOKUP(B18,#REF!,23,FALSE)</f>
        <v>#REF!</v>
      </c>
      <c r="J18" s="59" t="e">
        <f>VLOOKUP(B18,#REF!,4,FALSE)</f>
        <v>#REF!</v>
      </c>
      <c r="K18" s="55" t="e">
        <f>VLOOKUP(B18,#REF!,19,FALSE)</f>
        <v>#REF!</v>
      </c>
      <c r="L18" s="59" t="e">
        <f>VLOOKUP(B18,#REF!,26,FALSE)</f>
        <v>#REF!</v>
      </c>
      <c r="M18" s="47" t="e">
        <f>VLOOKUP(B18,#REF!,24,FALSE)</f>
        <v>#REF!</v>
      </c>
      <c r="N18" s="47" t="e">
        <f>VLOOKUP(B18,#REF!,25,FALSE)</f>
        <v>#REF!</v>
      </c>
      <c r="O18" s="47" t="e">
        <f>VLOOKUP(B18,#REF!,22,FALSE)</f>
        <v>#REF!</v>
      </c>
    </row>
    <row r="19" spans="1:15" ht="42" customHeight="1" x14ac:dyDescent="0.35">
      <c r="A19" s="47">
        <v>12</v>
      </c>
      <c r="B19" s="58" t="s">
        <v>255</v>
      </c>
      <c r="C19" s="47" t="e">
        <f>VLOOKUP(B19,#REF!,2,FALSE)</f>
        <v>#REF!</v>
      </c>
      <c r="D19" s="47" t="e">
        <f>VLOOKUP(B19,#REF!,3,FALSE)</f>
        <v>#REF!</v>
      </c>
      <c r="E19" s="47" t="e">
        <f>VLOOKUP(B19,#REF!,6,FALSE)</f>
        <v>#REF!</v>
      </c>
      <c r="F19" s="47" t="e">
        <f>VLOOKUP(B19,#REF!,7,FALSE)</f>
        <v>#REF!</v>
      </c>
      <c r="G19" s="47" t="e">
        <f>VLOOKUP(B19,#REF!,8,FALSE)</f>
        <v>#REF!</v>
      </c>
      <c r="H19" s="47" t="e">
        <f>VLOOKUP(B19,#REF!,29,FALSE)</f>
        <v>#REF!</v>
      </c>
      <c r="I19" s="59" t="e">
        <f>VLOOKUP(B19,#REF!,23,FALSE)</f>
        <v>#REF!</v>
      </c>
      <c r="J19" s="59" t="e">
        <f>VLOOKUP(B19,#REF!,4,FALSE)</f>
        <v>#REF!</v>
      </c>
      <c r="K19" s="55" t="e">
        <f>VLOOKUP(B19,#REF!,19,FALSE)</f>
        <v>#REF!</v>
      </c>
      <c r="L19" s="59" t="e">
        <f>VLOOKUP(B19,#REF!,26,FALSE)</f>
        <v>#REF!</v>
      </c>
      <c r="M19" s="47" t="e">
        <f>VLOOKUP(B19,#REF!,24,FALSE)</f>
        <v>#REF!</v>
      </c>
      <c r="N19" s="47" t="e">
        <f>VLOOKUP(B19,#REF!,25,FALSE)</f>
        <v>#REF!</v>
      </c>
      <c r="O19" s="47" t="e">
        <f>VLOOKUP(B19,#REF!,22,FALSE)</f>
        <v>#REF!</v>
      </c>
    </row>
    <row r="20" spans="1:15" ht="42" customHeight="1" x14ac:dyDescent="0.35">
      <c r="A20" s="47">
        <v>13</v>
      </c>
      <c r="B20" s="58" t="s">
        <v>256</v>
      </c>
      <c r="C20" s="47" t="e">
        <f>VLOOKUP(B20,#REF!,2,FALSE)</f>
        <v>#REF!</v>
      </c>
      <c r="D20" s="47" t="e">
        <f>VLOOKUP(B20,#REF!,3,FALSE)</f>
        <v>#REF!</v>
      </c>
      <c r="E20" s="47" t="e">
        <f>VLOOKUP(B20,#REF!,6,FALSE)</f>
        <v>#REF!</v>
      </c>
      <c r="F20" s="47" t="e">
        <f>VLOOKUP(B20,#REF!,7,FALSE)</f>
        <v>#REF!</v>
      </c>
      <c r="G20" s="47" t="e">
        <f>VLOOKUP(B20,#REF!,8,FALSE)</f>
        <v>#REF!</v>
      </c>
      <c r="H20" s="47" t="e">
        <f>VLOOKUP(B20,#REF!,29,FALSE)</f>
        <v>#REF!</v>
      </c>
      <c r="I20" s="59" t="e">
        <f>VLOOKUP(B20,#REF!,23,FALSE)</f>
        <v>#REF!</v>
      </c>
      <c r="J20" s="59" t="e">
        <f>VLOOKUP(B20,#REF!,4,FALSE)</f>
        <v>#REF!</v>
      </c>
      <c r="K20" s="55" t="e">
        <f>VLOOKUP(B20,#REF!,19,FALSE)</f>
        <v>#REF!</v>
      </c>
      <c r="L20" s="59" t="e">
        <f>VLOOKUP(B20,#REF!,26,FALSE)</f>
        <v>#REF!</v>
      </c>
      <c r="M20" s="47" t="e">
        <f>VLOOKUP(B20,#REF!,24,FALSE)</f>
        <v>#REF!</v>
      </c>
      <c r="N20" s="47" t="e">
        <f>VLOOKUP(B20,#REF!,25,FALSE)</f>
        <v>#REF!</v>
      </c>
      <c r="O20" s="47" t="e">
        <f>VLOOKUP(B20,#REF!,22,FALSE)</f>
        <v>#REF!</v>
      </c>
    </row>
    <row r="21" spans="1:15" ht="42" customHeight="1" x14ac:dyDescent="0.35">
      <c r="A21" s="47">
        <v>14</v>
      </c>
      <c r="B21" s="58" t="s">
        <v>257</v>
      </c>
      <c r="C21" s="47" t="e">
        <f>VLOOKUP(B21,#REF!,2,FALSE)</f>
        <v>#REF!</v>
      </c>
      <c r="D21" s="47" t="e">
        <f>VLOOKUP(B21,#REF!,3,FALSE)</f>
        <v>#REF!</v>
      </c>
      <c r="E21" s="47" t="e">
        <f>VLOOKUP(B21,#REF!,6,FALSE)</f>
        <v>#REF!</v>
      </c>
      <c r="F21" s="47" t="e">
        <f>VLOOKUP(B21,#REF!,7,FALSE)</f>
        <v>#REF!</v>
      </c>
      <c r="G21" s="47" t="e">
        <f>VLOOKUP(B21,#REF!,8,FALSE)</f>
        <v>#REF!</v>
      </c>
      <c r="H21" s="47" t="e">
        <f>VLOOKUP(B21,#REF!,29,FALSE)</f>
        <v>#REF!</v>
      </c>
      <c r="I21" s="59" t="e">
        <f>VLOOKUP(B21,#REF!,23,FALSE)</f>
        <v>#REF!</v>
      </c>
      <c r="J21" s="59" t="e">
        <f>VLOOKUP(B21,#REF!,4,FALSE)</f>
        <v>#REF!</v>
      </c>
      <c r="K21" s="55" t="e">
        <f>VLOOKUP(B21,#REF!,19,FALSE)</f>
        <v>#REF!</v>
      </c>
      <c r="L21" s="59" t="e">
        <f>VLOOKUP(B21,#REF!,26,FALSE)</f>
        <v>#REF!</v>
      </c>
      <c r="M21" s="47" t="e">
        <f>VLOOKUP(B21,#REF!,24,FALSE)</f>
        <v>#REF!</v>
      </c>
      <c r="N21" s="47" t="e">
        <f>VLOOKUP(B21,#REF!,25,FALSE)</f>
        <v>#REF!</v>
      </c>
      <c r="O21" s="47" t="e">
        <f>VLOOKUP(B21,#REF!,22,FALSE)</f>
        <v>#REF!</v>
      </c>
    </row>
    <row r="22" spans="1:15" ht="42" customHeight="1" x14ac:dyDescent="0.35">
      <c r="A22" s="47">
        <v>15</v>
      </c>
      <c r="B22" s="58" t="s">
        <v>258</v>
      </c>
      <c r="C22" s="47" t="e">
        <f>VLOOKUP(B22,#REF!,2,FALSE)</f>
        <v>#REF!</v>
      </c>
      <c r="D22" s="47" t="e">
        <f>VLOOKUP(B22,#REF!,3,FALSE)</f>
        <v>#REF!</v>
      </c>
      <c r="E22" s="47" t="e">
        <f>VLOOKUP(B22,#REF!,6,FALSE)</f>
        <v>#REF!</v>
      </c>
      <c r="F22" s="47" t="e">
        <f>VLOOKUP(B22,#REF!,7,FALSE)</f>
        <v>#REF!</v>
      </c>
      <c r="G22" s="47" t="e">
        <f>VLOOKUP(B22,#REF!,8,FALSE)</f>
        <v>#REF!</v>
      </c>
      <c r="H22" s="47" t="e">
        <f>VLOOKUP(B22,#REF!,29,FALSE)</f>
        <v>#REF!</v>
      </c>
      <c r="I22" s="59" t="e">
        <f>VLOOKUP(B22,#REF!,23,FALSE)</f>
        <v>#REF!</v>
      </c>
      <c r="J22" s="59" t="e">
        <f>VLOOKUP(B22,#REF!,4,FALSE)</f>
        <v>#REF!</v>
      </c>
      <c r="K22" s="55" t="e">
        <f>VLOOKUP(B22,#REF!,19,FALSE)</f>
        <v>#REF!</v>
      </c>
      <c r="L22" s="59" t="e">
        <f>VLOOKUP(B22,#REF!,26,FALSE)</f>
        <v>#REF!</v>
      </c>
      <c r="M22" s="47" t="e">
        <f>VLOOKUP(B22,#REF!,24,FALSE)</f>
        <v>#REF!</v>
      </c>
      <c r="N22" s="47" t="e">
        <f>VLOOKUP(B22,#REF!,25,FALSE)</f>
        <v>#REF!</v>
      </c>
      <c r="O22" s="47" t="e">
        <f>VLOOKUP(B22,#REF!,22,FALSE)</f>
        <v>#REF!</v>
      </c>
    </row>
    <row r="23" spans="1:15" ht="42" customHeight="1" x14ac:dyDescent="0.35">
      <c r="A23" s="47">
        <v>16</v>
      </c>
      <c r="B23" s="58" t="s">
        <v>259</v>
      </c>
      <c r="C23" s="47" t="e">
        <f>VLOOKUP(B23,#REF!,2,FALSE)</f>
        <v>#REF!</v>
      </c>
      <c r="D23" s="47" t="e">
        <f>VLOOKUP(B23,#REF!,3,FALSE)</f>
        <v>#REF!</v>
      </c>
      <c r="E23" s="47" t="e">
        <f>VLOOKUP(B23,#REF!,6,FALSE)</f>
        <v>#REF!</v>
      </c>
      <c r="F23" s="47" t="e">
        <f>VLOOKUP(B23,#REF!,7,FALSE)</f>
        <v>#REF!</v>
      </c>
      <c r="G23" s="47" t="e">
        <f>VLOOKUP(B23,#REF!,8,FALSE)</f>
        <v>#REF!</v>
      </c>
      <c r="H23" s="47" t="e">
        <f>VLOOKUP(B23,#REF!,29,FALSE)</f>
        <v>#REF!</v>
      </c>
      <c r="I23" s="59" t="e">
        <f>VLOOKUP(B23,#REF!,23,FALSE)</f>
        <v>#REF!</v>
      </c>
      <c r="J23" s="59" t="e">
        <f>VLOOKUP(B23,#REF!,4,FALSE)</f>
        <v>#REF!</v>
      </c>
      <c r="K23" s="55" t="e">
        <f>VLOOKUP(B23,#REF!,19,FALSE)</f>
        <v>#REF!</v>
      </c>
      <c r="L23" s="59" t="e">
        <f>VLOOKUP(B23,#REF!,26,FALSE)</f>
        <v>#REF!</v>
      </c>
      <c r="M23" s="47" t="e">
        <f>VLOOKUP(B23,#REF!,24,FALSE)</f>
        <v>#REF!</v>
      </c>
      <c r="N23" s="47" t="e">
        <f>VLOOKUP(B23,#REF!,25,FALSE)</f>
        <v>#REF!</v>
      </c>
      <c r="O23" s="47" t="e">
        <f>VLOOKUP(B23,#REF!,22,FALSE)</f>
        <v>#REF!</v>
      </c>
    </row>
    <row r="24" spans="1:15" ht="42" customHeight="1" x14ac:dyDescent="0.35">
      <c r="A24" s="47">
        <v>17</v>
      </c>
      <c r="B24" s="58" t="s">
        <v>260</v>
      </c>
      <c r="C24" s="47" t="e">
        <f>VLOOKUP(B24,#REF!,2,FALSE)</f>
        <v>#REF!</v>
      </c>
      <c r="D24" s="47" t="e">
        <f>VLOOKUP(B24,#REF!,3,FALSE)</f>
        <v>#REF!</v>
      </c>
      <c r="E24" s="47" t="e">
        <f>VLOOKUP(B24,#REF!,6,FALSE)</f>
        <v>#REF!</v>
      </c>
      <c r="F24" s="47" t="e">
        <f>VLOOKUP(B24,#REF!,7,FALSE)</f>
        <v>#REF!</v>
      </c>
      <c r="G24" s="47" t="e">
        <f>VLOOKUP(B24,#REF!,8,FALSE)</f>
        <v>#REF!</v>
      </c>
      <c r="H24" s="47" t="e">
        <f>VLOOKUP(B24,#REF!,29,FALSE)</f>
        <v>#REF!</v>
      </c>
      <c r="I24" s="59" t="e">
        <f>VLOOKUP(B24,#REF!,23,FALSE)</f>
        <v>#REF!</v>
      </c>
      <c r="J24" s="59" t="e">
        <f>VLOOKUP(B24,#REF!,4,FALSE)</f>
        <v>#REF!</v>
      </c>
      <c r="K24" s="55" t="e">
        <f>VLOOKUP(B24,#REF!,19,FALSE)</f>
        <v>#REF!</v>
      </c>
      <c r="L24" s="59" t="e">
        <f>VLOOKUP(B24,#REF!,26,FALSE)</f>
        <v>#REF!</v>
      </c>
      <c r="M24" s="47" t="e">
        <f>VLOOKUP(B24,#REF!,24,FALSE)</f>
        <v>#REF!</v>
      </c>
      <c r="N24" s="47" t="e">
        <f>VLOOKUP(B24,#REF!,25,FALSE)</f>
        <v>#REF!</v>
      </c>
      <c r="O24" s="47" t="e">
        <f>VLOOKUP(B24,#REF!,22,FALSE)</f>
        <v>#REF!</v>
      </c>
    </row>
    <row r="25" spans="1:15" ht="42" customHeight="1" x14ac:dyDescent="0.35">
      <c r="A25" s="47">
        <v>18</v>
      </c>
      <c r="B25" s="58" t="s">
        <v>261</v>
      </c>
      <c r="C25" s="47" t="e">
        <f>VLOOKUP(B25,#REF!,2,FALSE)</f>
        <v>#REF!</v>
      </c>
      <c r="D25" s="47" t="e">
        <f>VLOOKUP(B25,#REF!,3,FALSE)</f>
        <v>#REF!</v>
      </c>
      <c r="E25" s="47" t="e">
        <f>VLOOKUP(B25,#REF!,6,FALSE)</f>
        <v>#REF!</v>
      </c>
      <c r="F25" s="47" t="e">
        <f>VLOOKUP(B25,#REF!,7,FALSE)</f>
        <v>#REF!</v>
      </c>
      <c r="G25" s="47" t="e">
        <f>VLOOKUP(B25,#REF!,8,FALSE)</f>
        <v>#REF!</v>
      </c>
      <c r="H25" s="47" t="e">
        <f>VLOOKUP(B25,#REF!,29,FALSE)</f>
        <v>#REF!</v>
      </c>
      <c r="I25" s="59" t="e">
        <f>VLOOKUP(B25,#REF!,23,FALSE)</f>
        <v>#REF!</v>
      </c>
      <c r="J25" s="59" t="e">
        <f>VLOOKUP(B25,#REF!,4,FALSE)</f>
        <v>#REF!</v>
      </c>
      <c r="K25" s="55" t="e">
        <f>VLOOKUP(B25,#REF!,19,FALSE)</f>
        <v>#REF!</v>
      </c>
      <c r="L25" s="59" t="e">
        <f>VLOOKUP(B25,#REF!,26,FALSE)</f>
        <v>#REF!</v>
      </c>
      <c r="M25" s="47" t="e">
        <f>VLOOKUP(B25,#REF!,24,FALSE)</f>
        <v>#REF!</v>
      </c>
      <c r="N25" s="47" t="e">
        <f>VLOOKUP(B25,#REF!,25,FALSE)</f>
        <v>#REF!</v>
      </c>
      <c r="O25" s="47" t="e">
        <f>VLOOKUP(B25,#REF!,22,FALSE)</f>
        <v>#REF!</v>
      </c>
    </row>
    <row r="26" spans="1:15" ht="42" customHeight="1" x14ac:dyDescent="0.35">
      <c r="A26" s="47">
        <v>19</v>
      </c>
      <c r="B26" s="58" t="s">
        <v>262</v>
      </c>
      <c r="C26" s="47" t="e">
        <f>VLOOKUP(B26,#REF!,2,FALSE)</f>
        <v>#REF!</v>
      </c>
      <c r="D26" s="47" t="e">
        <f>VLOOKUP(B26,#REF!,3,FALSE)</f>
        <v>#REF!</v>
      </c>
      <c r="E26" s="47" t="e">
        <f>VLOOKUP(B26,#REF!,6,FALSE)</f>
        <v>#REF!</v>
      </c>
      <c r="F26" s="47" t="e">
        <f>VLOOKUP(B26,#REF!,7,FALSE)</f>
        <v>#REF!</v>
      </c>
      <c r="G26" s="47" t="e">
        <f>VLOOKUP(B26,#REF!,8,FALSE)</f>
        <v>#REF!</v>
      </c>
      <c r="H26" s="47" t="e">
        <f>VLOOKUP(B26,#REF!,29,FALSE)</f>
        <v>#REF!</v>
      </c>
      <c r="I26" s="59" t="e">
        <f>VLOOKUP(B26,#REF!,23,FALSE)</f>
        <v>#REF!</v>
      </c>
      <c r="J26" s="59" t="e">
        <f>VLOOKUP(B26,#REF!,4,FALSE)</f>
        <v>#REF!</v>
      </c>
      <c r="K26" s="55" t="e">
        <f>VLOOKUP(B26,#REF!,19,FALSE)</f>
        <v>#REF!</v>
      </c>
      <c r="L26" s="59" t="e">
        <f>VLOOKUP(B26,#REF!,26,FALSE)</f>
        <v>#REF!</v>
      </c>
      <c r="M26" s="47" t="e">
        <f>VLOOKUP(B26,#REF!,24,FALSE)</f>
        <v>#REF!</v>
      </c>
      <c r="N26" s="47" t="e">
        <f>VLOOKUP(B26,#REF!,25,FALSE)</f>
        <v>#REF!</v>
      </c>
      <c r="O26" s="47" t="e">
        <f>VLOOKUP(B26,#REF!,22,FALSE)</f>
        <v>#REF!</v>
      </c>
    </row>
    <row r="27" spans="1:15" ht="42" customHeight="1" x14ac:dyDescent="0.35">
      <c r="A27" s="47">
        <v>20</v>
      </c>
      <c r="B27" s="58" t="s">
        <v>263</v>
      </c>
      <c r="C27" s="47" t="e">
        <f>VLOOKUP(B27,#REF!,2,FALSE)</f>
        <v>#REF!</v>
      </c>
      <c r="D27" s="47" t="e">
        <f>VLOOKUP(B27,#REF!,3,FALSE)</f>
        <v>#REF!</v>
      </c>
      <c r="E27" s="47" t="e">
        <f>VLOOKUP(B27,#REF!,6,FALSE)</f>
        <v>#REF!</v>
      </c>
      <c r="F27" s="47" t="e">
        <f>VLOOKUP(B27,#REF!,7,FALSE)</f>
        <v>#REF!</v>
      </c>
      <c r="G27" s="47" t="e">
        <f>VLOOKUP(B27,#REF!,8,FALSE)</f>
        <v>#REF!</v>
      </c>
      <c r="H27" s="47" t="e">
        <f>VLOOKUP(B27,#REF!,29,FALSE)</f>
        <v>#REF!</v>
      </c>
      <c r="I27" s="59" t="e">
        <f>VLOOKUP(B27,#REF!,23,FALSE)</f>
        <v>#REF!</v>
      </c>
      <c r="J27" s="59" t="e">
        <f>VLOOKUP(B27,#REF!,4,FALSE)</f>
        <v>#REF!</v>
      </c>
      <c r="K27" s="55" t="e">
        <f>VLOOKUP(B27,#REF!,19,FALSE)</f>
        <v>#REF!</v>
      </c>
      <c r="L27" s="59" t="e">
        <f>VLOOKUP(B27,#REF!,26,FALSE)</f>
        <v>#REF!</v>
      </c>
      <c r="M27" s="47" t="e">
        <f>VLOOKUP(B27,#REF!,24,FALSE)</f>
        <v>#REF!</v>
      </c>
      <c r="N27" s="47" t="e">
        <f>VLOOKUP(B27,#REF!,25,FALSE)</f>
        <v>#REF!</v>
      </c>
      <c r="O27" s="47" t="e">
        <f>VLOOKUP(B27,#REF!,22,FALSE)</f>
        <v>#REF!</v>
      </c>
    </row>
    <row r="28" spans="1:15" ht="42" customHeight="1" x14ac:dyDescent="0.35">
      <c r="A28" s="47">
        <v>21</v>
      </c>
      <c r="B28" s="58" t="s">
        <v>264</v>
      </c>
      <c r="C28" s="47" t="e">
        <f>VLOOKUP(B28,#REF!,2,FALSE)</f>
        <v>#REF!</v>
      </c>
      <c r="D28" s="47" t="e">
        <f>VLOOKUP(B28,#REF!,3,FALSE)</f>
        <v>#REF!</v>
      </c>
      <c r="E28" s="47" t="e">
        <f>VLOOKUP(B28,#REF!,6,FALSE)</f>
        <v>#REF!</v>
      </c>
      <c r="F28" s="47" t="e">
        <f>VLOOKUP(B28,#REF!,7,FALSE)</f>
        <v>#REF!</v>
      </c>
      <c r="G28" s="47" t="e">
        <f>VLOOKUP(B28,#REF!,8,FALSE)</f>
        <v>#REF!</v>
      </c>
      <c r="H28" s="47" t="e">
        <f>VLOOKUP(B28,#REF!,29,FALSE)</f>
        <v>#REF!</v>
      </c>
      <c r="I28" s="59" t="e">
        <f>VLOOKUP(B28,#REF!,23,FALSE)</f>
        <v>#REF!</v>
      </c>
      <c r="J28" s="59" t="e">
        <f>VLOOKUP(B28,#REF!,4,FALSE)</f>
        <v>#REF!</v>
      </c>
      <c r="K28" s="55" t="e">
        <f>VLOOKUP(B28,#REF!,19,FALSE)</f>
        <v>#REF!</v>
      </c>
      <c r="L28" s="59" t="e">
        <f>VLOOKUP(B28,#REF!,26,FALSE)</f>
        <v>#REF!</v>
      </c>
      <c r="M28" s="47" t="e">
        <f>VLOOKUP(B28,#REF!,24,FALSE)</f>
        <v>#REF!</v>
      </c>
      <c r="N28" s="47" t="e">
        <f>VLOOKUP(B28,#REF!,25,FALSE)</f>
        <v>#REF!</v>
      </c>
      <c r="O28" s="47" t="e">
        <f>VLOOKUP(B28,#REF!,22,FALSE)</f>
        <v>#REF!</v>
      </c>
    </row>
    <row r="29" spans="1:15" ht="42" customHeight="1" x14ac:dyDescent="0.35">
      <c r="A29" s="47">
        <v>22</v>
      </c>
      <c r="B29" s="58" t="s">
        <v>265</v>
      </c>
      <c r="C29" s="47" t="e">
        <f>VLOOKUP(B29,#REF!,2,FALSE)</f>
        <v>#REF!</v>
      </c>
      <c r="D29" s="47" t="e">
        <f>VLOOKUP(B29,#REF!,3,FALSE)</f>
        <v>#REF!</v>
      </c>
      <c r="E29" s="47" t="e">
        <f>VLOOKUP(B29,#REF!,6,FALSE)</f>
        <v>#REF!</v>
      </c>
      <c r="F29" s="47" t="e">
        <f>VLOOKUP(B29,#REF!,7,FALSE)</f>
        <v>#REF!</v>
      </c>
      <c r="G29" s="47" t="e">
        <f>VLOOKUP(B29,#REF!,8,FALSE)</f>
        <v>#REF!</v>
      </c>
      <c r="H29" s="47" t="e">
        <f>VLOOKUP(B29,#REF!,29,FALSE)</f>
        <v>#REF!</v>
      </c>
      <c r="I29" s="59" t="e">
        <f>VLOOKUP(B29,#REF!,23,FALSE)</f>
        <v>#REF!</v>
      </c>
      <c r="J29" s="59" t="e">
        <f>VLOOKUP(B29,#REF!,4,FALSE)</f>
        <v>#REF!</v>
      </c>
      <c r="K29" s="55" t="e">
        <f>VLOOKUP(B29,#REF!,19,FALSE)</f>
        <v>#REF!</v>
      </c>
      <c r="L29" s="59" t="e">
        <f>VLOOKUP(B29,#REF!,26,FALSE)</f>
        <v>#REF!</v>
      </c>
      <c r="M29" s="47" t="e">
        <f>VLOOKUP(B29,#REF!,24,FALSE)</f>
        <v>#REF!</v>
      </c>
      <c r="N29" s="47" t="e">
        <f>VLOOKUP(B29,#REF!,25,FALSE)</f>
        <v>#REF!</v>
      </c>
      <c r="O29" s="47" t="e">
        <f>VLOOKUP(B29,#REF!,22,FALSE)</f>
        <v>#REF!</v>
      </c>
    </row>
    <row r="30" spans="1:15" ht="42" customHeight="1" x14ac:dyDescent="0.35">
      <c r="A30" s="47">
        <v>23</v>
      </c>
      <c r="B30" s="58" t="s">
        <v>266</v>
      </c>
      <c r="C30" s="47" t="e">
        <f>VLOOKUP(B30,#REF!,2,FALSE)</f>
        <v>#REF!</v>
      </c>
      <c r="D30" s="47" t="e">
        <f>VLOOKUP(B30,#REF!,3,FALSE)</f>
        <v>#REF!</v>
      </c>
      <c r="E30" s="47" t="e">
        <f>VLOOKUP(B30,#REF!,6,FALSE)</f>
        <v>#REF!</v>
      </c>
      <c r="F30" s="47" t="e">
        <f>VLOOKUP(B30,#REF!,7,FALSE)</f>
        <v>#REF!</v>
      </c>
      <c r="G30" s="47" t="e">
        <f>VLOOKUP(B30,#REF!,8,FALSE)</f>
        <v>#REF!</v>
      </c>
      <c r="H30" s="47" t="e">
        <f>VLOOKUP(B30,#REF!,29,FALSE)</f>
        <v>#REF!</v>
      </c>
      <c r="I30" s="59" t="e">
        <f>VLOOKUP(B30,#REF!,23,FALSE)</f>
        <v>#REF!</v>
      </c>
      <c r="J30" s="59" t="e">
        <f>VLOOKUP(B30,#REF!,4,FALSE)</f>
        <v>#REF!</v>
      </c>
      <c r="K30" s="55" t="e">
        <f>VLOOKUP(B30,#REF!,19,FALSE)</f>
        <v>#REF!</v>
      </c>
      <c r="L30" s="59" t="e">
        <f>VLOOKUP(B30,#REF!,26,FALSE)</f>
        <v>#REF!</v>
      </c>
      <c r="M30" s="47" t="e">
        <f>VLOOKUP(B30,#REF!,24,FALSE)</f>
        <v>#REF!</v>
      </c>
      <c r="N30" s="47" t="e">
        <f>VLOOKUP(B30,#REF!,25,FALSE)</f>
        <v>#REF!</v>
      </c>
      <c r="O30" s="47" t="e">
        <f>VLOOKUP(B30,#REF!,22,FALSE)</f>
        <v>#REF!</v>
      </c>
    </row>
    <row r="31" spans="1:15" ht="42" customHeight="1" x14ac:dyDescent="0.35">
      <c r="A31" s="47">
        <v>24</v>
      </c>
      <c r="B31" s="58" t="s">
        <v>267</v>
      </c>
      <c r="C31" s="47" t="e">
        <f>VLOOKUP(B31,#REF!,2,FALSE)</f>
        <v>#REF!</v>
      </c>
      <c r="D31" s="47" t="e">
        <f>VLOOKUP(B31,#REF!,3,FALSE)</f>
        <v>#REF!</v>
      </c>
      <c r="E31" s="47" t="e">
        <f>VLOOKUP(B31,#REF!,6,FALSE)</f>
        <v>#REF!</v>
      </c>
      <c r="F31" s="47" t="e">
        <f>VLOOKUP(B31,#REF!,7,FALSE)</f>
        <v>#REF!</v>
      </c>
      <c r="G31" s="47" t="e">
        <f>VLOOKUP(B31,#REF!,8,FALSE)</f>
        <v>#REF!</v>
      </c>
      <c r="H31" s="47" t="e">
        <f>VLOOKUP(B31,#REF!,29,FALSE)</f>
        <v>#REF!</v>
      </c>
      <c r="I31" s="59" t="e">
        <f>VLOOKUP(B31,#REF!,23,FALSE)</f>
        <v>#REF!</v>
      </c>
      <c r="J31" s="59" t="e">
        <f>VLOOKUP(B31,#REF!,4,FALSE)</f>
        <v>#REF!</v>
      </c>
      <c r="K31" s="55" t="e">
        <f>VLOOKUP(B31,#REF!,19,FALSE)</f>
        <v>#REF!</v>
      </c>
      <c r="L31" s="59" t="e">
        <f>VLOOKUP(B31,#REF!,26,FALSE)</f>
        <v>#REF!</v>
      </c>
      <c r="M31" s="47" t="e">
        <f>VLOOKUP(B31,#REF!,24,FALSE)</f>
        <v>#REF!</v>
      </c>
      <c r="N31" s="47" t="e">
        <f>VLOOKUP(B31,#REF!,25,FALSE)</f>
        <v>#REF!</v>
      </c>
      <c r="O31" s="47" t="e">
        <f>VLOOKUP(B31,#REF!,22,FALSE)</f>
        <v>#REF!</v>
      </c>
    </row>
    <row r="32" spans="1:15" ht="42" customHeight="1" x14ac:dyDescent="0.35">
      <c r="A32" s="47">
        <v>25</v>
      </c>
      <c r="B32" s="58" t="s">
        <v>268</v>
      </c>
      <c r="C32" s="47" t="e">
        <f>VLOOKUP(B32,#REF!,2,FALSE)</f>
        <v>#REF!</v>
      </c>
      <c r="D32" s="47" t="e">
        <f>VLOOKUP(B32,#REF!,3,FALSE)</f>
        <v>#REF!</v>
      </c>
      <c r="E32" s="47" t="e">
        <f>VLOOKUP(B32,#REF!,6,FALSE)</f>
        <v>#REF!</v>
      </c>
      <c r="F32" s="47" t="e">
        <f>VLOOKUP(B32,#REF!,7,FALSE)</f>
        <v>#REF!</v>
      </c>
      <c r="G32" s="47" t="e">
        <f>VLOOKUP(B32,#REF!,8,FALSE)</f>
        <v>#REF!</v>
      </c>
      <c r="H32" s="47" t="e">
        <f>VLOOKUP(B32,#REF!,29,FALSE)</f>
        <v>#REF!</v>
      </c>
      <c r="I32" s="59" t="e">
        <f>VLOOKUP(B32,#REF!,23,FALSE)</f>
        <v>#REF!</v>
      </c>
      <c r="J32" s="59" t="e">
        <f>VLOOKUP(B32,#REF!,4,FALSE)</f>
        <v>#REF!</v>
      </c>
      <c r="K32" s="55" t="e">
        <f>VLOOKUP(B32,#REF!,19,FALSE)</f>
        <v>#REF!</v>
      </c>
      <c r="L32" s="59" t="e">
        <f>VLOOKUP(B32,#REF!,26,FALSE)</f>
        <v>#REF!</v>
      </c>
      <c r="M32" s="47" t="e">
        <f>VLOOKUP(B32,#REF!,24,FALSE)</f>
        <v>#REF!</v>
      </c>
      <c r="N32" s="47" t="e">
        <f>VLOOKUP(B32,#REF!,25,FALSE)</f>
        <v>#REF!</v>
      </c>
      <c r="O32" s="47" t="e">
        <f>VLOOKUP(B32,#REF!,22,FALSE)</f>
        <v>#REF!</v>
      </c>
    </row>
    <row r="33" spans="1:15" ht="42" customHeight="1" x14ac:dyDescent="0.35">
      <c r="A33" s="47">
        <v>26</v>
      </c>
      <c r="B33" s="58" t="s">
        <v>269</v>
      </c>
      <c r="C33" s="47" t="e">
        <f>VLOOKUP(B33,#REF!,2,FALSE)</f>
        <v>#REF!</v>
      </c>
      <c r="D33" s="47" t="e">
        <f>VLOOKUP(B33,#REF!,3,FALSE)</f>
        <v>#REF!</v>
      </c>
      <c r="E33" s="47" t="e">
        <f>VLOOKUP(B33,#REF!,6,FALSE)</f>
        <v>#REF!</v>
      </c>
      <c r="F33" s="47" t="e">
        <f>VLOOKUP(B33,#REF!,7,FALSE)</f>
        <v>#REF!</v>
      </c>
      <c r="G33" s="47" t="e">
        <f>VLOOKUP(B33,#REF!,8,FALSE)</f>
        <v>#REF!</v>
      </c>
      <c r="H33" s="47" t="e">
        <f>VLOOKUP(B33,#REF!,29,FALSE)</f>
        <v>#REF!</v>
      </c>
      <c r="I33" s="59" t="e">
        <f>VLOOKUP(B33,#REF!,23,FALSE)</f>
        <v>#REF!</v>
      </c>
      <c r="J33" s="59" t="e">
        <f>VLOOKUP(B33,#REF!,4,FALSE)</f>
        <v>#REF!</v>
      </c>
      <c r="K33" s="55" t="e">
        <f>VLOOKUP(B33,#REF!,19,FALSE)</f>
        <v>#REF!</v>
      </c>
      <c r="L33" s="59" t="e">
        <f>VLOOKUP(B33,#REF!,26,FALSE)</f>
        <v>#REF!</v>
      </c>
      <c r="M33" s="47" t="e">
        <f>VLOOKUP(B33,#REF!,24,FALSE)</f>
        <v>#REF!</v>
      </c>
      <c r="N33" s="47" t="e">
        <f>VLOOKUP(B33,#REF!,25,FALSE)</f>
        <v>#REF!</v>
      </c>
      <c r="O33" s="47" t="e">
        <f>VLOOKUP(B33,#REF!,22,FALSE)</f>
        <v>#REF!</v>
      </c>
    </row>
    <row r="34" spans="1:15" ht="42" customHeight="1" x14ac:dyDescent="0.35">
      <c r="A34" s="47">
        <v>27</v>
      </c>
      <c r="B34" s="58" t="s">
        <v>270</v>
      </c>
      <c r="C34" s="47" t="e">
        <f>VLOOKUP(B34,#REF!,2,FALSE)</f>
        <v>#REF!</v>
      </c>
      <c r="D34" s="47" t="e">
        <f>VLOOKUP(B34,#REF!,3,FALSE)</f>
        <v>#REF!</v>
      </c>
      <c r="E34" s="47" t="e">
        <f>VLOOKUP(B34,#REF!,6,FALSE)</f>
        <v>#REF!</v>
      </c>
      <c r="F34" s="47" t="e">
        <f>VLOOKUP(B34,#REF!,7,FALSE)</f>
        <v>#REF!</v>
      </c>
      <c r="G34" s="47" t="e">
        <f>VLOOKUP(B34,#REF!,8,FALSE)</f>
        <v>#REF!</v>
      </c>
      <c r="H34" s="47" t="e">
        <f>VLOOKUP(B34,#REF!,29,FALSE)</f>
        <v>#REF!</v>
      </c>
      <c r="I34" s="59" t="e">
        <f>VLOOKUP(B34,#REF!,23,FALSE)</f>
        <v>#REF!</v>
      </c>
      <c r="J34" s="59" t="e">
        <f>VLOOKUP(B34,#REF!,4,FALSE)</f>
        <v>#REF!</v>
      </c>
      <c r="K34" s="55" t="e">
        <f>VLOOKUP(B34,#REF!,19,FALSE)</f>
        <v>#REF!</v>
      </c>
      <c r="L34" s="59" t="e">
        <f>VLOOKUP(B34,#REF!,26,FALSE)</f>
        <v>#REF!</v>
      </c>
      <c r="M34" s="47" t="e">
        <f>VLOOKUP(B34,#REF!,24,FALSE)</f>
        <v>#REF!</v>
      </c>
      <c r="N34" s="47" t="e">
        <f>VLOOKUP(B34,#REF!,25,FALSE)</f>
        <v>#REF!</v>
      </c>
      <c r="O34" s="47" t="e">
        <f>VLOOKUP(B34,#REF!,22,FALSE)</f>
        <v>#REF!</v>
      </c>
    </row>
    <row r="35" spans="1:15" ht="42" customHeight="1" x14ac:dyDescent="0.35">
      <c r="A35" s="47">
        <v>28</v>
      </c>
      <c r="B35" s="58" t="s">
        <v>271</v>
      </c>
      <c r="C35" s="47" t="e">
        <f>VLOOKUP(B35,#REF!,2,FALSE)</f>
        <v>#REF!</v>
      </c>
      <c r="D35" s="47" t="e">
        <f>VLOOKUP(B35,#REF!,3,FALSE)</f>
        <v>#REF!</v>
      </c>
      <c r="E35" s="47" t="e">
        <f>VLOOKUP(B35,#REF!,6,FALSE)</f>
        <v>#REF!</v>
      </c>
      <c r="F35" s="47" t="e">
        <f>VLOOKUP(B35,#REF!,7,FALSE)</f>
        <v>#REF!</v>
      </c>
      <c r="G35" s="47" t="e">
        <f>VLOOKUP(B35,#REF!,8,FALSE)</f>
        <v>#REF!</v>
      </c>
      <c r="H35" s="47" t="e">
        <f>VLOOKUP(B35,#REF!,29,FALSE)</f>
        <v>#REF!</v>
      </c>
      <c r="I35" s="59" t="e">
        <f>VLOOKUP(B35,#REF!,23,FALSE)</f>
        <v>#REF!</v>
      </c>
      <c r="J35" s="59" t="e">
        <f>VLOOKUP(B35,#REF!,4,FALSE)</f>
        <v>#REF!</v>
      </c>
      <c r="K35" s="55" t="e">
        <f>VLOOKUP(B35,#REF!,19,FALSE)</f>
        <v>#REF!</v>
      </c>
      <c r="L35" s="59" t="e">
        <f>VLOOKUP(B35,#REF!,26,FALSE)</f>
        <v>#REF!</v>
      </c>
      <c r="M35" s="47" t="e">
        <f>VLOOKUP(B35,#REF!,24,FALSE)</f>
        <v>#REF!</v>
      </c>
      <c r="N35" s="47" t="e">
        <f>VLOOKUP(B35,#REF!,25,FALSE)</f>
        <v>#REF!</v>
      </c>
      <c r="O35" s="47" t="e">
        <f>VLOOKUP(B35,#REF!,22,FALSE)</f>
        <v>#REF!</v>
      </c>
    </row>
    <row r="36" spans="1:15" ht="42" customHeight="1" x14ac:dyDescent="0.35">
      <c r="A36" s="47">
        <v>29</v>
      </c>
      <c r="B36" s="58" t="s">
        <v>272</v>
      </c>
      <c r="C36" s="47" t="e">
        <f>VLOOKUP(B36,#REF!,2,FALSE)</f>
        <v>#REF!</v>
      </c>
      <c r="D36" s="47" t="e">
        <f>VLOOKUP(B36,#REF!,3,FALSE)</f>
        <v>#REF!</v>
      </c>
      <c r="E36" s="47" t="e">
        <f>VLOOKUP(B36,#REF!,6,FALSE)</f>
        <v>#REF!</v>
      </c>
      <c r="F36" s="47" t="e">
        <f>VLOOKUP(B36,#REF!,7,FALSE)</f>
        <v>#REF!</v>
      </c>
      <c r="G36" s="47" t="e">
        <f>VLOOKUP(B36,#REF!,8,FALSE)</f>
        <v>#REF!</v>
      </c>
      <c r="H36" s="47" t="e">
        <f>VLOOKUP(B36,#REF!,29,FALSE)</f>
        <v>#REF!</v>
      </c>
      <c r="I36" s="59" t="e">
        <f>VLOOKUP(B36,#REF!,23,FALSE)</f>
        <v>#REF!</v>
      </c>
      <c r="J36" s="59" t="e">
        <f>VLOOKUP(B36,#REF!,4,FALSE)</f>
        <v>#REF!</v>
      </c>
      <c r="K36" s="55" t="e">
        <f>VLOOKUP(B36,#REF!,19,FALSE)</f>
        <v>#REF!</v>
      </c>
      <c r="L36" s="59" t="e">
        <f>VLOOKUP(B36,#REF!,26,FALSE)</f>
        <v>#REF!</v>
      </c>
      <c r="M36" s="47" t="e">
        <f>VLOOKUP(B36,#REF!,24,FALSE)</f>
        <v>#REF!</v>
      </c>
      <c r="N36" s="47" t="e">
        <f>VLOOKUP(B36,#REF!,25,FALSE)</f>
        <v>#REF!</v>
      </c>
      <c r="O36" s="47" t="e">
        <f>VLOOKUP(B36,#REF!,22,FALSE)</f>
        <v>#REF!</v>
      </c>
    </row>
    <row r="37" spans="1:15" ht="42" customHeight="1" x14ac:dyDescent="0.35">
      <c r="A37" s="47">
        <v>30</v>
      </c>
      <c r="B37" s="58" t="s">
        <v>273</v>
      </c>
      <c r="C37" s="47" t="e">
        <f>VLOOKUP(B37,#REF!,2,FALSE)</f>
        <v>#REF!</v>
      </c>
      <c r="D37" s="47" t="e">
        <f>VLOOKUP(B37,#REF!,3,FALSE)</f>
        <v>#REF!</v>
      </c>
      <c r="E37" s="47" t="e">
        <f>VLOOKUP(B37,#REF!,6,FALSE)</f>
        <v>#REF!</v>
      </c>
      <c r="F37" s="47" t="e">
        <f>VLOOKUP(B37,#REF!,7,FALSE)</f>
        <v>#REF!</v>
      </c>
      <c r="G37" s="47" t="e">
        <f>VLOOKUP(B37,#REF!,8,FALSE)</f>
        <v>#REF!</v>
      </c>
      <c r="H37" s="47" t="e">
        <f>VLOOKUP(B37,#REF!,29,FALSE)</f>
        <v>#REF!</v>
      </c>
      <c r="I37" s="59" t="e">
        <f>VLOOKUP(B37,#REF!,23,FALSE)</f>
        <v>#REF!</v>
      </c>
      <c r="J37" s="59" t="e">
        <f>VLOOKUP(B37,#REF!,4,FALSE)</f>
        <v>#REF!</v>
      </c>
      <c r="K37" s="55" t="e">
        <f>VLOOKUP(B37,#REF!,19,FALSE)</f>
        <v>#REF!</v>
      </c>
      <c r="L37" s="59" t="e">
        <f>VLOOKUP(B37,#REF!,26,FALSE)</f>
        <v>#REF!</v>
      </c>
      <c r="M37" s="47" t="e">
        <f>VLOOKUP(B37,#REF!,24,FALSE)</f>
        <v>#REF!</v>
      </c>
      <c r="N37" s="47" t="e">
        <f>VLOOKUP(B37,#REF!,25,FALSE)</f>
        <v>#REF!</v>
      </c>
      <c r="O37" s="47" t="e">
        <f>VLOOKUP(B37,#REF!,22,FALSE)</f>
        <v>#REF!</v>
      </c>
    </row>
    <row r="38" spans="1:15" ht="20.149999999999999" customHeight="1" x14ac:dyDescent="0.35">
      <c r="A38" s="49"/>
      <c r="B38" s="50"/>
      <c r="C38" s="50"/>
      <c r="D38" s="50"/>
      <c r="E38" s="50"/>
      <c r="F38" s="50"/>
      <c r="G38" s="50"/>
      <c r="H38" s="50"/>
      <c r="I38" s="60" t="e">
        <f>SUM(I8:I37)</f>
        <v>#REF!</v>
      </c>
      <c r="J38" s="60" t="e">
        <f>SUM(J8:J37)</f>
        <v>#REF!</v>
      </c>
      <c r="K38" s="56"/>
      <c r="L38" s="51"/>
      <c r="M38" s="48" t="e">
        <f>SUM(M8:M37)</f>
        <v>#REF!</v>
      </c>
      <c r="N38" s="48" t="e">
        <f>SUM(N8:N37)</f>
        <v>#REF!</v>
      </c>
      <c r="O38" s="52"/>
    </row>
    <row r="39" spans="1:15" ht="27.75" customHeight="1" x14ac:dyDescent="0.35"/>
    <row r="40" spans="1:15" ht="13.5" customHeight="1" x14ac:dyDescent="0.35">
      <c r="A40" s="240" t="s">
        <v>220</v>
      </c>
      <c r="B40" s="240"/>
      <c r="C40" s="114" t="s">
        <v>221</v>
      </c>
      <c r="D40" s="114">
        <f>'FY22-23 Grp 1 Intake Rpt'!L82</f>
        <v>9</v>
      </c>
      <c r="F40" s="268" t="s">
        <v>225</v>
      </c>
      <c r="G40" s="268"/>
      <c r="H40" s="268"/>
      <c r="I40" s="268"/>
      <c r="J40" s="268"/>
      <c r="K40" s="268"/>
      <c r="L40" s="268"/>
      <c r="M40" s="268"/>
      <c r="N40" s="268"/>
      <c r="O40" s="268"/>
    </row>
    <row r="41" spans="1:15" x14ac:dyDescent="0.35">
      <c r="A41" s="240"/>
      <c r="B41" s="240"/>
      <c r="C41" s="114" t="s">
        <v>184</v>
      </c>
      <c r="D41" s="114">
        <f>'FY22-23 Grp 1 Intake Rpt'!L83</f>
        <v>67</v>
      </c>
      <c r="F41" s="268"/>
      <c r="G41" s="268"/>
      <c r="H41" s="268"/>
      <c r="I41" s="268"/>
      <c r="J41" s="268"/>
      <c r="K41" s="268"/>
      <c r="L41" s="268"/>
      <c r="M41" s="268"/>
      <c r="N41" s="268"/>
      <c r="O41" s="268"/>
    </row>
    <row r="42" spans="1:15" x14ac:dyDescent="0.35">
      <c r="A42" s="240"/>
      <c r="B42" s="240"/>
      <c r="C42" s="114" t="s">
        <v>226</v>
      </c>
      <c r="D42" s="114">
        <f>COUNTIF(H8:H37, "Fed Disaster" )</f>
        <v>0</v>
      </c>
      <c r="F42" s="268"/>
      <c r="G42" s="268"/>
      <c r="H42" s="268"/>
      <c r="I42" s="268"/>
      <c r="J42" s="268"/>
      <c r="K42" s="268"/>
      <c r="L42" s="268"/>
      <c r="M42" s="268"/>
      <c r="N42" s="268"/>
      <c r="O42" s="268"/>
    </row>
    <row r="43" spans="1:15" x14ac:dyDescent="0.35">
      <c r="A43" s="240"/>
      <c r="B43" s="240"/>
      <c r="C43" s="114" t="s">
        <v>274</v>
      </c>
      <c r="D43" s="114">
        <f>COUNTIF(H8:H37, "NAE" )</f>
        <v>0</v>
      </c>
      <c r="F43" s="268"/>
      <c r="G43" s="268"/>
      <c r="H43" s="268"/>
      <c r="I43" s="268"/>
      <c r="J43" s="268"/>
      <c r="K43" s="268"/>
      <c r="L43" s="268"/>
      <c r="M43" s="268"/>
      <c r="N43" s="268"/>
      <c r="O43" s="268"/>
    </row>
    <row r="44" spans="1:15" ht="13.5" customHeight="1" x14ac:dyDescent="0.35">
      <c r="F44" s="268" t="s">
        <v>230</v>
      </c>
      <c r="G44" s="268"/>
      <c r="H44" s="268"/>
      <c r="I44" s="268"/>
      <c r="J44" s="268"/>
      <c r="K44" s="268"/>
      <c r="L44" s="268"/>
      <c r="M44" s="268"/>
      <c r="N44" s="268"/>
      <c r="O44" s="268"/>
    </row>
    <row r="45" spans="1:15" ht="13.5" customHeight="1" x14ac:dyDescent="0.35">
      <c r="A45" s="241" t="s">
        <v>275</v>
      </c>
      <c r="B45" s="242"/>
      <c r="C45" s="53">
        <v>0.04</v>
      </c>
      <c r="D45" s="61">
        <f>COUNTIF(K8:K37,"4%")+'FY22-23 Grp 1 Intake Rpt'!Z82</f>
        <v>0</v>
      </c>
      <c r="F45" s="256" t="s">
        <v>276</v>
      </c>
      <c r="G45" s="256"/>
      <c r="H45" s="256"/>
      <c r="I45" s="263">
        <v>86000000</v>
      </c>
      <c r="J45" s="251" t="s">
        <v>232</v>
      </c>
      <c r="K45" s="251"/>
      <c r="L45" s="251"/>
      <c r="M45" s="252">
        <v>940964798</v>
      </c>
      <c r="N45" s="252"/>
      <c r="O45" s="253">
        <f>M45/I45</f>
        <v>10.941451139534884</v>
      </c>
    </row>
    <row r="46" spans="1:15" x14ac:dyDescent="0.35">
      <c r="A46" s="243"/>
      <c r="B46" s="244"/>
      <c r="C46" s="53">
        <v>0.09</v>
      </c>
      <c r="D46" s="61">
        <f>COUNTIF(K8:K37,"9%")+'FY22-23 Grp 1 Intake Rpt'!Z83</f>
        <v>0</v>
      </c>
      <c r="F46" s="256"/>
      <c r="G46" s="256"/>
      <c r="H46" s="256"/>
      <c r="I46" s="267"/>
      <c r="J46" s="251"/>
      <c r="K46" s="251"/>
      <c r="L46" s="251"/>
      <c r="M46" s="252"/>
      <c r="N46" s="252"/>
      <c r="O46" s="254"/>
    </row>
    <row r="47" spans="1:15" x14ac:dyDescent="0.35">
      <c r="A47" s="241" t="s">
        <v>228</v>
      </c>
      <c r="B47" s="242"/>
      <c r="C47" s="245" t="s">
        <v>135</v>
      </c>
      <c r="D47" s="249">
        <f>COUNTIF(K8:K37,"N/A")+'FY22-23 Grp 1 Intake Rpt'!Z84</f>
        <v>0</v>
      </c>
      <c r="F47" s="256" t="s">
        <v>277</v>
      </c>
      <c r="G47" s="256"/>
      <c r="H47" s="256"/>
      <c r="I47" s="263">
        <v>34400000</v>
      </c>
      <c r="J47" s="251" t="s">
        <v>234</v>
      </c>
      <c r="K47" s="251"/>
      <c r="L47" s="251"/>
      <c r="M47" s="252">
        <v>58011164</v>
      </c>
      <c r="N47" s="252"/>
      <c r="O47" s="253">
        <f>M47/I47</f>
        <v>1.6863710465116279</v>
      </c>
    </row>
    <row r="48" spans="1:15" x14ac:dyDescent="0.35">
      <c r="A48" s="243"/>
      <c r="B48" s="244"/>
      <c r="C48" s="246"/>
      <c r="D48" s="250"/>
      <c r="F48" s="256"/>
      <c r="G48" s="256"/>
      <c r="H48" s="256"/>
      <c r="I48" s="267"/>
      <c r="J48" s="251"/>
      <c r="K48" s="251"/>
      <c r="L48" s="251"/>
      <c r="M48" s="252"/>
      <c r="N48" s="252"/>
      <c r="O48" s="254"/>
    </row>
    <row r="49" spans="1:15" x14ac:dyDescent="0.35">
      <c r="F49" s="256" t="s">
        <v>278</v>
      </c>
      <c r="G49" s="256"/>
      <c r="H49" s="256"/>
      <c r="I49" s="263">
        <v>17200000</v>
      </c>
      <c r="J49" s="251" t="s">
        <v>236</v>
      </c>
      <c r="K49" s="251"/>
      <c r="L49" s="251"/>
      <c r="M49" s="252">
        <f>SUMIF(H8:H37, "NAE",J8:J37)</f>
        <v>0</v>
      </c>
      <c r="N49" s="252"/>
      <c r="O49" s="253">
        <f>M49/I49</f>
        <v>0</v>
      </c>
    </row>
    <row r="50" spans="1:15" ht="13.5" customHeight="1" x14ac:dyDescent="0.35">
      <c r="A50" s="240" t="s">
        <v>223</v>
      </c>
      <c r="B50" s="240"/>
      <c r="C50" s="255" t="s">
        <v>279</v>
      </c>
      <c r="F50" s="256"/>
      <c r="G50" s="256"/>
      <c r="H50" s="256"/>
      <c r="I50" s="264"/>
      <c r="J50" s="251"/>
      <c r="K50" s="251"/>
      <c r="L50" s="251"/>
      <c r="M50" s="252"/>
      <c r="N50" s="252"/>
      <c r="O50" s="254"/>
    </row>
    <row r="51" spans="1:15" x14ac:dyDescent="0.35">
      <c r="A51" s="240"/>
      <c r="B51" s="240"/>
      <c r="C51" s="255"/>
      <c r="F51" s="256" t="s">
        <v>280</v>
      </c>
      <c r="G51" s="256"/>
      <c r="H51" s="257"/>
      <c r="I51" s="258">
        <v>34400000</v>
      </c>
      <c r="J51" s="259" t="s">
        <v>234</v>
      </c>
      <c r="K51" s="251"/>
      <c r="L51" s="251"/>
      <c r="M51" s="252">
        <f>SUMIF(H8:H37, "Fed Disaster",J8:J37)</f>
        <v>0</v>
      </c>
      <c r="N51" s="252"/>
      <c r="O51" s="262">
        <f>M51/I51</f>
        <v>0</v>
      </c>
    </row>
    <row r="52" spans="1:15" x14ac:dyDescent="0.35">
      <c r="A52" s="240"/>
      <c r="B52" s="240"/>
      <c r="C52" s="255"/>
      <c r="F52" s="256"/>
      <c r="G52" s="256"/>
      <c r="H52" s="257"/>
      <c r="I52" s="258"/>
      <c r="J52" s="260"/>
      <c r="K52" s="261"/>
      <c r="L52" s="261"/>
      <c r="M52" s="252"/>
      <c r="N52" s="252"/>
      <c r="O52" s="262"/>
    </row>
    <row r="53" spans="1:15" ht="13.5" customHeight="1" x14ac:dyDescent="0.35">
      <c r="A53" s="240"/>
      <c r="B53" s="240"/>
      <c r="C53" s="255"/>
      <c r="I53" s="63"/>
      <c r="J53" s="265" t="s">
        <v>281</v>
      </c>
      <c r="K53" s="265"/>
      <c r="L53" s="265"/>
      <c r="M53" s="270">
        <f>M45+M47</f>
        <v>998975962</v>
      </c>
      <c r="N53" s="271"/>
      <c r="O53" s="266">
        <f>M53/(I45+I47)</f>
        <v>8.29714254152824</v>
      </c>
    </row>
    <row r="54" spans="1:15" x14ac:dyDescent="0.35">
      <c r="I54" s="63"/>
      <c r="J54" s="265"/>
      <c r="K54" s="265"/>
      <c r="L54" s="265"/>
      <c r="M54" s="271"/>
      <c r="N54" s="271"/>
      <c r="O54" s="266"/>
    </row>
    <row r="55" spans="1:15" x14ac:dyDescent="0.35">
      <c r="I55" s="62"/>
      <c r="J55" s="269" t="s">
        <v>282</v>
      </c>
      <c r="K55" s="269"/>
      <c r="L55" s="269"/>
      <c r="M55" s="270">
        <f>M49+M51</f>
        <v>0</v>
      </c>
      <c r="N55" s="271"/>
      <c r="O55" s="266">
        <f>M55/(I49+I51)</f>
        <v>0</v>
      </c>
    </row>
    <row r="56" spans="1:15" x14ac:dyDescent="0.35">
      <c r="I56" s="62"/>
      <c r="J56" s="269"/>
      <c r="K56" s="269"/>
      <c r="L56" s="269"/>
      <c r="M56" s="271"/>
      <c r="N56" s="271"/>
      <c r="O56" s="266"/>
    </row>
    <row r="57" spans="1:15" x14ac:dyDescent="0.35">
      <c r="J57" s="269" t="s">
        <v>283</v>
      </c>
      <c r="K57" s="269"/>
      <c r="L57" s="269"/>
      <c r="M57" s="270">
        <f>SUM(M45:N52)</f>
        <v>998975962</v>
      </c>
      <c r="N57" s="271"/>
      <c r="O57" s="266">
        <f>M57/(SUM(I45:I52))</f>
        <v>5.8079997790697675</v>
      </c>
    </row>
    <row r="58" spans="1:15" ht="12.75" customHeight="1" x14ac:dyDescent="0.35">
      <c r="J58" s="269"/>
      <c r="K58" s="269"/>
      <c r="L58" s="269"/>
      <c r="M58" s="271"/>
      <c r="N58" s="271"/>
      <c r="O58" s="266"/>
    </row>
  </sheetData>
  <mergeCells count="41">
    <mergeCell ref="O55:O56"/>
    <mergeCell ref="O57:O58"/>
    <mergeCell ref="J57:L58"/>
    <mergeCell ref="M53:N54"/>
    <mergeCell ref="M55:N56"/>
    <mergeCell ref="M57:N58"/>
    <mergeCell ref="J55:L56"/>
    <mergeCell ref="O1:O6"/>
    <mergeCell ref="F47:H48"/>
    <mergeCell ref="I47:I48"/>
    <mergeCell ref="J47:L48"/>
    <mergeCell ref="M47:N48"/>
    <mergeCell ref="O47:O48"/>
    <mergeCell ref="F40:O43"/>
    <mergeCell ref="F44:O44"/>
    <mergeCell ref="F45:H46"/>
    <mergeCell ref="J45:L46"/>
    <mergeCell ref="O45:O46"/>
    <mergeCell ref="M45:N46"/>
    <mergeCell ref="I45:I46"/>
    <mergeCell ref="J49:L50"/>
    <mergeCell ref="M49:N50"/>
    <mergeCell ref="O49:O50"/>
    <mergeCell ref="C50:C53"/>
    <mergeCell ref="A50:B53"/>
    <mergeCell ref="F51:H52"/>
    <mergeCell ref="I51:I52"/>
    <mergeCell ref="J51:L52"/>
    <mergeCell ref="M51:N52"/>
    <mergeCell ref="O51:O52"/>
    <mergeCell ref="F49:H50"/>
    <mergeCell ref="I49:I50"/>
    <mergeCell ref="J53:L54"/>
    <mergeCell ref="O53:O54"/>
    <mergeCell ref="A1:B6"/>
    <mergeCell ref="A40:B43"/>
    <mergeCell ref="A45:B46"/>
    <mergeCell ref="A47:B48"/>
    <mergeCell ref="C47:C48"/>
    <mergeCell ref="C1:N6"/>
    <mergeCell ref="D47:D48"/>
  </mergeCells>
  <pageMargins left="0.7" right="0.7" top="0.75" bottom="0.75" header="0.3" footer="0.3"/>
  <pageSetup scale="44"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0063A-1809-4331-B7AD-07E8AD1EACEA}">
  <sheetPr>
    <pageSetUpPr fitToPage="1"/>
  </sheetPr>
  <dimension ref="A1:N71"/>
  <sheetViews>
    <sheetView tabSelected="1" zoomScale="130" zoomScaleNormal="130" workbookViewId="0">
      <pane xSplit="2" ySplit="7" topLeftCell="G58" activePane="bottomRight" state="frozen"/>
      <selection pane="topRight" activeCell="C1" sqref="C1"/>
      <selection pane="bottomLeft" activeCell="A8" sqref="A8"/>
      <selection pane="bottomRight" activeCell="L53" sqref="L53:L54"/>
    </sheetView>
  </sheetViews>
  <sheetFormatPr defaultColWidth="9.26953125" defaultRowHeight="13.5" x14ac:dyDescent="0.35"/>
  <cols>
    <col min="1" max="1" width="8.7265625" style="40" customWidth="1"/>
    <col min="2" max="2" width="30" style="40" bestFit="1" customWidth="1"/>
    <col min="3" max="3" width="19.453125" style="40" customWidth="1"/>
    <col min="4" max="4" width="15.7265625" style="40" customWidth="1"/>
    <col min="5" max="7" width="25.7265625" style="40" customWidth="1"/>
    <col min="8" max="8" width="16.7265625" style="40" customWidth="1"/>
    <col min="9" max="9" width="17.54296875" style="43" customWidth="1"/>
    <col min="10" max="10" width="20.26953125" style="43" customWidth="1"/>
    <col min="11" max="11" width="16.453125" style="57" customWidth="1"/>
    <col min="12" max="14" width="15.7265625" style="40" customWidth="1"/>
    <col min="15" max="16384" width="9.26953125" style="40"/>
  </cols>
  <sheetData>
    <row r="1" spans="1:14" ht="13.5" customHeight="1" x14ac:dyDescent="0.35">
      <c r="A1" s="343"/>
      <c r="B1" s="343"/>
      <c r="C1" s="344" t="s">
        <v>284</v>
      </c>
      <c r="D1" s="344"/>
      <c r="E1" s="344"/>
      <c r="F1" s="344"/>
      <c r="G1" s="344"/>
      <c r="H1" s="344"/>
      <c r="I1" s="344"/>
      <c r="J1" s="344"/>
      <c r="K1" s="344"/>
      <c r="L1" s="344"/>
      <c r="M1" s="344"/>
      <c r="N1" s="344"/>
    </row>
    <row r="2" spans="1:14" ht="13.5" customHeight="1" x14ac:dyDescent="0.35">
      <c r="A2" s="343"/>
      <c r="B2" s="343"/>
      <c r="C2" s="344"/>
      <c r="D2" s="344"/>
      <c r="E2" s="344"/>
      <c r="F2" s="344"/>
      <c r="G2" s="344"/>
      <c r="H2" s="344"/>
      <c r="I2" s="344"/>
      <c r="J2" s="344"/>
      <c r="K2" s="344"/>
      <c r="L2" s="344"/>
      <c r="M2" s="344"/>
      <c r="N2" s="344"/>
    </row>
    <row r="3" spans="1:14" ht="13.5" customHeight="1" x14ac:dyDescent="0.35">
      <c r="A3" s="343"/>
      <c r="B3" s="343"/>
      <c r="C3" s="344"/>
      <c r="D3" s="344"/>
      <c r="E3" s="344"/>
      <c r="F3" s="344"/>
      <c r="G3" s="344"/>
      <c r="H3" s="344"/>
      <c r="I3" s="344"/>
      <c r="J3" s="344"/>
      <c r="K3" s="344"/>
      <c r="L3" s="344"/>
      <c r="M3" s="344"/>
      <c r="N3" s="344"/>
    </row>
    <row r="4" spans="1:14" ht="13.5" customHeight="1" x14ac:dyDescent="0.35">
      <c r="A4" s="343"/>
      <c r="B4" s="343"/>
      <c r="C4" s="344"/>
      <c r="D4" s="344"/>
      <c r="E4" s="344"/>
      <c r="F4" s="344"/>
      <c r="G4" s="344"/>
      <c r="H4" s="344"/>
      <c r="I4" s="344"/>
      <c r="J4" s="344"/>
      <c r="K4" s="344"/>
      <c r="L4" s="344"/>
      <c r="M4" s="344"/>
      <c r="N4" s="344"/>
    </row>
    <row r="5" spans="1:14" ht="13.5" customHeight="1" x14ac:dyDescent="0.35">
      <c r="A5" s="343"/>
      <c r="B5" s="343"/>
      <c r="C5" s="344"/>
      <c r="D5" s="344"/>
      <c r="E5" s="344"/>
      <c r="F5" s="344"/>
      <c r="G5" s="344"/>
      <c r="H5" s="344"/>
      <c r="I5" s="344"/>
      <c r="J5" s="344"/>
      <c r="K5" s="344"/>
      <c r="L5" s="344"/>
      <c r="M5" s="344"/>
      <c r="N5" s="344"/>
    </row>
    <row r="6" spans="1:14" ht="46.5" customHeight="1" x14ac:dyDescent="0.35">
      <c r="A6" s="343"/>
      <c r="B6" s="343"/>
      <c r="C6" s="345" t="s">
        <v>285</v>
      </c>
      <c r="D6" s="345"/>
      <c r="E6" s="345"/>
      <c r="F6" s="345"/>
      <c r="G6" s="345"/>
      <c r="H6" s="345"/>
      <c r="I6" s="345"/>
      <c r="J6" s="345"/>
      <c r="K6" s="345"/>
      <c r="L6" s="345"/>
      <c r="M6" s="345"/>
      <c r="N6" s="345"/>
    </row>
    <row r="7" spans="1:14" ht="63" customHeight="1" x14ac:dyDescent="0.35">
      <c r="A7" s="272" t="s">
        <v>1</v>
      </c>
      <c r="B7" s="273" t="s">
        <v>4</v>
      </c>
      <c r="C7" s="273" t="s">
        <v>5</v>
      </c>
      <c r="D7" s="273" t="s">
        <v>6</v>
      </c>
      <c r="E7" s="273" t="s">
        <v>286</v>
      </c>
      <c r="F7" s="273" t="s">
        <v>287</v>
      </c>
      <c r="G7" s="273" t="s">
        <v>288</v>
      </c>
      <c r="H7" s="273" t="s">
        <v>289</v>
      </c>
      <c r="I7" s="274" t="s">
        <v>11</v>
      </c>
      <c r="J7" s="274" t="s">
        <v>290</v>
      </c>
      <c r="K7" s="275" t="s">
        <v>13</v>
      </c>
      <c r="L7" s="273" t="s">
        <v>291</v>
      </c>
      <c r="M7" s="273" t="s">
        <v>16</v>
      </c>
      <c r="N7" s="273" t="s">
        <v>292</v>
      </c>
    </row>
    <row r="8" spans="1:14" ht="42" customHeight="1" x14ac:dyDescent="0.35">
      <c r="A8" s="276">
        <v>1</v>
      </c>
      <c r="B8" s="277" t="s">
        <v>293</v>
      </c>
      <c r="C8" s="276" t="s">
        <v>294</v>
      </c>
      <c r="D8" s="276" t="s">
        <v>50</v>
      </c>
      <c r="E8" s="276" t="s">
        <v>295</v>
      </c>
      <c r="F8" s="276"/>
      <c r="G8" s="276"/>
      <c r="H8" s="276" t="s">
        <v>296</v>
      </c>
      <c r="I8" s="278">
        <v>27734188</v>
      </c>
      <c r="J8" s="278">
        <v>10867656</v>
      </c>
      <c r="K8" s="279">
        <v>0.09</v>
      </c>
      <c r="L8" s="276">
        <v>46</v>
      </c>
      <c r="M8" s="276">
        <v>47</v>
      </c>
      <c r="N8" s="276">
        <v>102</v>
      </c>
    </row>
    <row r="9" spans="1:14" ht="42" customHeight="1" x14ac:dyDescent="0.35">
      <c r="A9" s="276">
        <v>2</v>
      </c>
      <c r="B9" s="277" t="s">
        <v>297</v>
      </c>
      <c r="C9" s="276" t="s">
        <v>148</v>
      </c>
      <c r="D9" s="276" t="s">
        <v>148</v>
      </c>
      <c r="E9" s="276" t="s">
        <v>298</v>
      </c>
      <c r="F9" s="276"/>
      <c r="G9" s="276"/>
      <c r="H9" s="276" t="s">
        <v>299</v>
      </c>
      <c r="I9" s="278">
        <v>41950629</v>
      </c>
      <c r="J9" s="278">
        <v>10216054</v>
      </c>
      <c r="K9" s="279">
        <v>0.09</v>
      </c>
      <c r="L9" s="276">
        <v>43</v>
      </c>
      <c r="M9" s="276">
        <v>44</v>
      </c>
      <c r="N9" s="276">
        <v>107</v>
      </c>
    </row>
    <row r="10" spans="1:14" ht="42" customHeight="1" x14ac:dyDescent="0.35">
      <c r="A10" s="276">
        <v>3</v>
      </c>
      <c r="B10" s="277" t="s">
        <v>300</v>
      </c>
      <c r="C10" s="276" t="s">
        <v>301</v>
      </c>
      <c r="D10" s="276" t="s">
        <v>74</v>
      </c>
      <c r="E10" s="276" t="s">
        <v>302</v>
      </c>
      <c r="F10" s="276" t="s">
        <v>303</v>
      </c>
      <c r="G10" s="276" t="s">
        <v>304</v>
      </c>
      <c r="H10" s="276" t="s">
        <v>296</v>
      </c>
      <c r="I10" s="278">
        <v>36130315</v>
      </c>
      <c r="J10" s="278">
        <v>13292809</v>
      </c>
      <c r="K10" s="279">
        <v>0.09</v>
      </c>
      <c r="L10" s="276">
        <v>57</v>
      </c>
      <c r="M10" s="276">
        <v>60</v>
      </c>
      <c r="N10" s="276">
        <v>117</v>
      </c>
    </row>
    <row r="11" spans="1:14" ht="42" customHeight="1" x14ac:dyDescent="0.35">
      <c r="A11" s="276">
        <v>4</v>
      </c>
      <c r="B11" s="277" t="s">
        <v>305</v>
      </c>
      <c r="C11" s="276" t="s">
        <v>148</v>
      </c>
      <c r="D11" s="276" t="s">
        <v>148</v>
      </c>
      <c r="E11" s="276" t="s">
        <v>306</v>
      </c>
      <c r="F11" s="276"/>
      <c r="G11" s="276"/>
      <c r="H11" s="276" t="s">
        <v>299</v>
      </c>
      <c r="I11" s="278">
        <v>97605247</v>
      </c>
      <c r="J11" s="278">
        <v>26780431</v>
      </c>
      <c r="K11" s="279">
        <v>0.04</v>
      </c>
      <c r="L11" s="276">
        <v>89</v>
      </c>
      <c r="M11" s="276">
        <v>90</v>
      </c>
      <c r="N11" s="276">
        <v>112</v>
      </c>
    </row>
    <row r="12" spans="1:14" ht="42" customHeight="1" x14ac:dyDescent="0.35">
      <c r="A12" s="276">
        <v>5</v>
      </c>
      <c r="B12" s="277" t="s">
        <v>307</v>
      </c>
      <c r="C12" s="276" t="s">
        <v>308</v>
      </c>
      <c r="D12" s="276" t="s">
        <v>160</v>
      </c>
      <c r="E12" s="276" t="s">
        <v>306</v>
      </c>
      <c r="F12" s="276" t="s">
        <v>309</v>
      </c>
      <c r="G12" s="276"/>
      <c r="H12" s="276" t="s">
        <v>310</v>
      </c>
      <c r="I12" s="278">
        <v>68103392</v>
      </c>
      <c r="J12" s="278">
        <v>7640000</v>
      </c>
      <c r="K12" s="279">
        <v>0.04</v>
      </c>
      <c r="L12" s="276">
        <v>24</v>
      </c>
      <c r="M12" s="276">
        <v>97</v>
      </c>
      <c r="N12" s="276">
        <v>107</v>
      </c>
    </row>
    <row r="13" spans="1:14" ht="42" customHeight="1" x14ac:dyDescent="0.35">
      <c r="A13" s="276">
        <v>6</v>
      </c>
      <c r="B13" s="277" t="s">
        <v>311</v>
      </c>
      <c r="C13" s="276" t="s">
        <v>50</v>
      </c>
      <c r="D13" s="276" t="s">
        <v>50</v>
      </c>
      <c r="E13" s="276" t="s">
        <v>312</v>
      </c>
      <c r="F13" s="276" t="s">
        <v>313</v>
      </c>
      <c r="G13" s="276"/>
      <c r="H13" s="276" t="s">
        <v>296</v>
      </c>
      <c r="I13" s="278">
        <v>31905267</v>
      </c>
      <c r="J13" s="278">
        <v>4952221</v>
      </c>
      <c r="K13" s="279">
        <v>0.09</v>
      </c>
      <c r="L13" s="276">
        <v>16</v>
      </c>
      <c r="M13" s="276">
        <v>45</v>
      </c>
      <c r="N13" s="276">
        <v>112</v>
      </c>
    </row>
    <row r="14" spans="1:14" ht="42" customHeight="1" x14ac:dyDescent="0.35">
      <c r="A14" s="276">
        <v>7</v>
      </c>
      <c r="B14" s="277" t="s">
        <v>314</v>
      </c>
      <c r="C14" s="276" t="s">
        <v>315</v>
      </c>
      <c r="D14" s="276" t="s">
        <v>74</v>
      </c>
      <c r="E14" s="276" t="s">
        <v>316</v>
      </c>
      <c r="F14" s="276"/>
      <c r="G14" s="276"/>
      <c r="H14" s="276" t="s">
        <v>296</v>
      </c>
      <c r="I14" s="278">
        <v>45912129</v>
      </c>
      <c r="J14" s="278">
        <v>4900176</v>
      </c>
      <c r="K14" s="279">
        <v>0.09</v>
      </c>
      <c r="L14" s="276">
        <v>24</v>
      </c>
      <c r="M14" s="276">
        <v>57</v>
      </c>
      <c r="N14" s="276">
        <v>112</v>
      </c>
    </row>
    <row r="15" spans="1:14" ht="42" customHeight="1" x14ac:dyDescent="0.35">
      <c r="A15" s="276">
        <v>8</v>
      </c>
      <c r="B15" s="277" t="s">
        <v>317</v>
      </c>
      <c r="C15" s="276" t="s">
        <v>318</v>
      </c>
      <c r="D15" s="276" t="s">
        <v>148</v>
      </c>
      <c r="E15" s="276" t="s">
        <v>319</v>
      </c>
      <c r="F15" s="276"/>
      <c r="G15" s="276"/>
      <c r="H15" s="276" t="s">
        <v>299</v>
      </c>
      <c r="I15" s="278">
        <v>21894304</v>
      </c>
      <c r="J15" s="278">
        <v>7000000</v>
      </c>
      <c r="K15" s="279">
        <v>0.04</v>
      </c>
      <c r="L15" s="276">
        <v>24</v>
      </c>
      <c r="M15" s="276">
        <v>25</v>
      </c>
      <c r="N15" s="276">
        <v>112</v>
      </c>
    </row>
    <row r="16" spans="1:14" ht="42" customHeight="1" x14ac:dyDescent="0.35">
      <c r="A16" s="276">
        <v>9</v>
      </c>
      <c r="B16" s="277" t="s">
        <v>330</v>
      </c>
      <c r="C16" s="276" t="s">
        <v>321</v>
      </c>
      <c r="D16" s="276" t="s">
        <v>36</v>
      </c>
      <c r="E16" s="276" t="s">
        <v>306</v>
      </c>
      <c r="F16" s="276"/>
      <c r="G16" s="276"/>
      <c r="H16" s="276" t="s">
        <v>323</v>
      </c>
      <c r="I16" s="278">
        <v>35885145</v>
      </c>
      <c r="J16" s="278">
        <v>13905414</v>
      </c>
      <c r="K16" s="279">
        <v>0.09</v>
      </c>
      <c r="L16" s="276">
        <v>47</v>
      </c>
      <c r="M16" s="276">
        <v>48</v>
      </c>
      <c r="N16" s="276">
        <v>107</v>
      </c>
    </row>
    <row r="17" spans="1:14" ht="42" customHeight="1" x14ac:dyDescent="0.35">
      <c r="A17" s="276">
        <v>10</v>
      </c>
      <c r="B17" s="277" t="s">
        <v>324</v>
      </c>
      <c r="C17" s="276" t="s">
        <v>325</v>
      </c>
      <c r="D17" s="276" t="s">
        <v>148</v>
      </c>
      <c r="E17" s="276" t="s">
        <v>326</v>
      </c>
      <c r="F17" s="276"/>
      <c r="G17" s="276"/>
      <c r="H17" s="276" t="s">
        <v>299</v>
      </c>
      <c r="I17" s="278">
        <v>47053631</v>
      </c>
      <c r="J17" s="278">
        <v>14218537</v>
      </c>
      <c r="K17" s="279">
        <v>0.09</v>
      </c>
      <c r="L17" s="276">
        <v>51</v>
      </c>
      <c r="M17" s="276">
        <v>52</v>
      </c>
      <c r="N17" s="276">
        <v>110</v>
      </c>
    </row>
    <row r="18" spans="1:14" ht="42" customHeight="1" x14ac:dyDescent="0.35">
      <c r="A18" s="276">
        <v>11</v>
      </c>
      <c r="B18" s="277" t="s">
        <v>327</v>
      </c>
      <c r="C18" s="276" t="s">
        <v>328</v>
      </c>
      <c r="D18" s="276" t="s">
        <v>50</v>
      </c>
      <c r="E18" s="276" t="s">
        <v>329</v>
      </c>
      <c r="F18" s="276"/>
      <c r="G18" s="276"/>
      <c r="H18" s="276" t="s">
        <v>296</v>
      </c>
      <c r="I18" s="278">
        <v>34834750</v>
      </c>
      <c r="J18" s="278">
        <v>13292809</v>
      </c>
      <c r="K18" s="279">
        <v>0.09</v>
      </c>
      <c r="L18" s="276">
        <v>45</v>
      </c>
      <c r="M18" s="276">
        <v>64</v>
      </c>
      <c r="N18" s="276">
        <v>112</v>
      </c>
    </row>
    <row r="19" spans="1:14" ht="42" customHeight="1" x14ac:dyDescent="0.35">
      <c r="A19" s="276">
        <v>12</v>
      </c>
      <c r="B19" s="277" t="s">
        <v>320</v>
      </c>
      <c r="C19" s="276" t="s">
        <v>321</v>
      </c>
      <c r="D19" s="276" t="s">
        <v>36</v>
      </c>
      <c r="E19" s="276" t="s">
        <v>306</v>
      </c>
      <c r="F19" s="276" t="s">
        <v>322</v>
      </c>
      <c r="G19" s="276"/>
      <c r="H19" s="276" t="s">
        <v>323</v>
      </c>
      <c r="I19" s="278">
        <v>46592365</v>
      </c>
      <c r="J19" s="278">
        <v>4500000</v>
      </c>
      <c r="K19" s="279">
        <v>0.09</v>
      </c>
      <c r="L19" s="276">
        <v>18</v>
      </c>
      <c r="M19" s="276">
        <v>72</v>
      </c>
      <c r="N19" s="276">
        <v>112</v>
      </c>
    </row>
    <row r="20" spans="1:14" ht="42" customHeight="1" x14ac:dyDescent="0.35">
      <c r="A20" s="276">
        <v>13</v>
      </c>
      <c r="B20" s="277" t="s">
        <v>355</v>
      </c>
      <c r="C20" s="276" t="s">
        <v>321</v>
      </c>
      <c r="D20" s="276" t="s">
        <v>36</v>
      </c>
      <c r="E20" s="276" t="s">
        <v>349</v>
      </c>
      <c r="F20" s="276"/>
      <c r="G20" s="276"/>
      <c r="H20" s="276" t="s">
        <v>323</v>
      </c>
      <c r="I20" s="278">
        <v>37678708</v>
      </c>
      <c r="J20" s="278">
        <v>8660035</v>
      </c>
      <c r="K20" s="279">
        <v>0.09</v>
      </c>
      <c r="L20" s="276">
        <v>36</v>
      </c>
      <c r="M20" s="276">
        <v>70</v>
      </c>
      <c r="N20" s="276">
        <v>97</v>
      </c>
    </row>
    <row r="21" spans="1:14" ht="42" customHeight="1" x14ac:dyDescent="0.35">
      <c r="A21" s="276">
        <v>14</v>
      </c>
      <c r="B21" s="277" t="s">
        <v>336</v>
      </c>
      <c r="C21" s="276" t="s">
        <v>337</v>
      </c>
      <c r="D21" s="276" t="s">
        <v>162</v>
      </c>
      <c r="E21" s="276" t="s">
        <v>338</v>
      </c>
      <c r="F21" s="276"/>
      <c r="G21" s="276"/>
      <c r="H21" s="276" t="s">
        <v>310</v>
      </c>
      <c r="I21" s="278">
        <v>51680280</v>
      </c>
      <c r="J21" s="278">
        <v>10058005</v>
      </c>
      <c r="K21" s="279">
        <v>0.04</v>
      </c>
      <c r="L21" s="276">
        <v>36</v>
      </c>
      <c r="M21" s="276">
        <v>58</v>
      </c>
      <c r="N21" s="276">
        <v>117</v>
      </c>
    </row>
    <row r="22" spans="1:14" ht="42" customHeight="1" x14ac:dyDescent="0.35">
      <c r="A22" s="276">
        <v>15</v>
      </c>
      <c r="B22" s="277" t="s">
        <v>249</v>
      </c>
      <c r="C22" s="276" t="s">
        <v>339</v>
      </c>
      <c r="D22" s="276" t="s">
        <v>36</v>
      </c>
      <c r="E22" s="276" t="s">
        <v>340</v>
      </c>
      <c r="F22" s="276" t="s">
        <v>341</v>
      </c>
      <c r="G22" s="276" t="s">
        <v>342</v>
      </c>
      <c r="H22" s="276" t="s">
        <v>323</v>
      </c>
      <c r="I22" s="278">
        <v>39245430</v>
      </c>
      <c r="J22" s="278">
        <v>10020943</v>
      </c>
      <c r="K22" s="279">
        <v>0.04</v>
      </c>
      <c r="L22" s="276">
        <v>63</v>
      </c>
      <c r="M22" s="276">
        <v>64</v>
      </c>
      <c r="N22" s="276">
        <v>102</v>
      </c>
    </row>
    <row r="23" spans="1:14" ht="42" customHeight="1" x14ac:dyDescent="0.35">
      <c r="A23" s="276">
        <v>16</v>
      </c>
      <c r="B23" s="277" t="s">
        <v>343</v>
      </c>
      <c r="C23" s="276" t="s">
        <v>339</v>
      </c>
      <c r="D23" s="276" t="s">
        <v>36</v>
      </c>
      <c r="E23" s="276" t="s">
        <v>344</v>
      </c>
      <c r="F23" s="276"/>
      <c r="G23" s="276"/>
      <c r="H23" s="276" t="s">
        <v>323</v>
      </c>
      <c r="I23" s="278">
        <v>48652682</v>
      </c>
      <c r="J23" s="278">
        <v>18490345</v>
      </c>
      <c r="K23" s="279">
        <v>0.09</v>
      </c>
      <c r="L23" s="276">
        <v>79</v>
      </c>
      <c r="M23" s="276">
        <v>80</v>
      </c>
      <c r="N23" s="276">
        <v>102</v>
      </c>
    </row>
    <row r="24" spans="1:14" ht="42" customHeight="1" x14ac:dyDescent="0.35">
      <c r="A24" s="276">
        <v>17</v>
      </c>
      <c r="B24" s="277" t="s">
        <v>359</v>
      </c>
      <c r="C24" s="276" t="s">
        <v>360</v>
      </c>
      <c r="D24" s="276" t="s">
        <v>36</v>
      </c>
      <c r="E24" s="276" t="s">
        <v>361</v>
      </c>
      <c r="F24" s="276"/>
      <c r="G24" s="276"/>
      <c r="H24" s="276" t="s">
        <v>323</v>
      </c>
      <c r="I24" s="278">
        <v>40392454</v>
      </c>
      <c r="J24" s="278">
        <v>11300000</v>
      </c>
      <c r="K24" s="279">
        <v>0.04</v>
      </c>
      <c r="L24" s="276">
        <v>64</v>
      </c>
      <c r="M24" s="276">
        <v>64</v>
      </c>
      <c r="N24" s="276">
        <v>92</v>
      </c>
    </row>
    <row r="25" spans="1:14" ht="42" customHeight="1" x14ac:dyDescent="0.35">
      <c r="A25" s="276">
        <v>18</v>
      </c>
      <c r="B25" s="277" t="s">
        <v>345</v>
      </c>
      <c r="C25" s="276" t="s">
        <v>346</v>
      </c>
      <c r="D25" s="276" t="s">
        <v>162</v>
      </c>
      <c r="E25" s="276" t="s">
        <v>347</v>
      </c>
      <c r="F25" s="276" t="s">
        <v>338</v>
      </c>
      <c r="G25" s="276"/>
      <c r="H25" s="276" t="s">
        <v>310</v>
      </c>
      <c r="I25" s="278">
        <v>26785778</v>
      </c>
      <c r="J25" s="278">
        <v>7021650</v>
      </c>
      <c r="K25" s="279">
        <v>0.09</v>
      </c>
      <c r="L25" s="276">
        <v>30</v>
      </c>
      <c r="M25" s="276">
        <v>30</v>
      </c>
      <c r="N25" s="276">
        <v>102</v>
      </c>
    </row>
    <row r="26" spans="1:14" ht="42" customHeight="1" x14ac:dyDescent="0.35">
      <c r="A26" s="276">
        <v>19</v>
      </c>
      <c r="B26" s="277" t="s">
        <v>331</v>
      </c>
      <c r="C26" s="276" t="s">
        <v>332</v>
      </c>
      <c r="D26" s="276" t="s">
        <v>36</v>
      </c>
      <c r="E26" s="276" t="s">
        <v>333</v>
      </c>
      <c r="F26" s="276" t="s">
        <v>334</v>
      </c>
      <c r="G26" s="276" t="s">
        <v>335</v>
      </c>
      <c r="H26" s="276" t="s">
        <v>323</v>
      </c>
      <c r="I26" s="278">
        <v>31842725</v>
      </c>
      <c r="J26" s="278">
        <v>5617320</v>
      </c>
      <c r="K26" s="279">
        <v>0.09</v>
      </c>
      <c r="L26" s="276">
        <v>24</v>
      </c>
      <c r="M26" s="276">
        <v>61</v>
      </c>
      <c r="N26" s="276">
        <v>107</v>
      </c>
    </row>
    <row r="27" spans="1:14" ht="42" customHeight="1" x14ac:dyDescent="0.35">
      <c r="A27" s="276">
        <v>20</v>
      </c>
      <c r="B27" s="277" t="s">
        <v>171</v>
      </c>
      <c r="C27" s="276" t="s">
        <v>348</v>
      </c>
      <c r="D27" s="276" t="s">
        <v>74</v>
      </c>
      <c r="E27" s="276" t="s">
        <v>349</v>
      </c>
      <c r="F27" s="276"/>
      <c r="G27" s="276"/>
      <c r="H27" s="276" t="s">
        <v>296</v>
      </c>
      <c r="I27" s="278">
        <v>51269474</v>
      </c>
      <c r="J27" s="278">
        <v>13292809</v>
      </c>
      <c r="K27" s="279">
        <v>0.09</v>
      </c>
      <c r="L27" s="276">
        <v>51</v>
      </c>
      <c r="M27" s="276">
        <v>74</v>
      </c>
      <c r="N27" s="276">
        <v>110</v>
      </c>
    </row>
    <row r="28" spans="1:14" ht="42" customHeight="1" x14ac:dyDescent="0.35">
      <c r="A28" s="276">
        <v>21</v>
      </c>
      <c r="B28" s="277" t="s">
        <v>350</v>
      </c>
      <c r="C28" s="276" t="s">
        <v>101</v>
      </c>
      <c r="D28" s="276" t="s">
        <v>101</v>
      </c>
      <c r="E28" s="276" t="s">
        <v>351</v>
      </c>
      <c r="F28" s="276"/>
      <c r="G28" s="276"/>
      <c r="H28" s="276" t="s">
        <v>310</v>
      </c>
      <c r="I28" s="278">
        <v>66451014</v>
      </c>
      <c r="J28" s="278">
        <v>12500000</v>
      </c>
      <c r="K28" s="279">
        <v>0.04</v>
      </c>
      <c r="L28" s="276">
        <v>43</v>
      </c>
      <c r="M28" s="276">
        <v>77</v>
      </c>
      <c r="N28" s="276">
        <v>101</v>
      </c>
    </row>
    <row r="29" spans="1:14" ht="42" customHeight="1" x14ac:dyDescent="0.35">
      <c r="A29" s="276">
        <v>22</v>
      </c>
      <c r="B29" s="277" t="s">
        <v>352</v>
      </c>
      <c r="C29" s="276" t="s">
        <v>353</v>
      </c>
      <c r="D29" s="276" t="s">
        <v>160</v>
      </c>
      <c r="E29" s="276" t="s">
        <v>354</v>
      </c>
      <c r="F29" s="276"/>
      <c r="G29" s="276"/>
      <c r="H29" s="276" t="s">
        <v>310</v>
      </c>
      <c r="I29" s="278">
        <v>43760720</v>
      </c>
      <c r="J29" s="278">
        <v>14011497</v>
      </c>
      <c r="K29" s="279">
        <v>0.04</v>
      </c>
      <c r="L29" s="276">
        <v>59</v>
      </c>
      <c r="M29" s="276">
        <v>60</v>
      </c>
      <c r="N29" s="276">
        <v>112</v>
      </c>
    </row>
    <row r="30" spans="1:14" ht="42" customHeight="1" x14ac:dyDescent="0.35">
      <c r="A30" s="276">
        <v>23</v>
      </c>
      <c r="B30" s="277" t="s">
        <v>247</v>
      </c>
      <c r="C30" s="276" t="s">
        <v>339</v>
      </c>
      <c r="D30" s="276" t="s">
        <v>36</v>
      </c>
      <c r="E30" s="276" t="s">
        <v>340</v>
      </c>
      <c r="F30" s="276" t="s">
        <v>341</v>
      </c>
      <c r="G30" s="276" t="s">
        <v>342</v>
      </c>
      <c r="H30" s="276" t="s">
        <v>323</v>
      </c>
      <c r="I30" s="278">
        <v>38830609</v>
      </c>
      <c r="J30" s="278">
        <v>7855343</v>
      </c>
      <c r="K30" s="279">
        <v>0.04</v>
      </c>
      <c r="L30" s="276">
        <v>75</v>
      </c>
      <c r="M30" s="276">
        <v>76</v>
      </c>
      <c r="N30" s="276">
        <v>102</v>
      </c>
    </row>
    <row r="31" spans="1:14" ht="42" customHeight="1" x14ac:dyDescent="0.35">
      <c r="A31" s="276">
        <v>24</v>
      </c>
      <c r="B31" s="277" t="s">
        <v>248</v>
      </c>
      <c r="C31" s="276" t="s">
        <v>339</v>
      </c>
      <c r="D31" s="276" t="s">
        <v>36</v>
      </c>
      <c r="E31" s="276" t="s">
        <v>340</v>
      </c>
      <c r="F31" s="276" t="s">
        <v>341</v>
      </c>
      <c r="G31" s="276" t="s">
        <v>342</v>
      </c>
      <c r="H31" s="276" t="s">
        <v>323</v>
      </c>
      <c r="I31" s="278">
        <v>24079346</v>
      </c>
      <c r="J31" s="278">
        <v>7156054</v>
      </c>
      <c r="K31" s="279">
        <v>0.04</v>
      </c>
      <c r="L31" s="276">
        <v>59</v>
      </c>
      <c r="M31" s="276">
        <v>60</v>
      </c>
      <c r="N31" s="276">
        <v>102</v>
      </c>
    </row>
    <row r="32" spans="1:14" ht="42" customHeight="1" x14ac:dyDescent="0.35">
      <c r="A32" s="276">
        <v>25</v>
      </c>
      <c r="B32" s="277" t="s">
        <v>356</v>
      </c>
      <c r="C32" s="276" t="s">
        <v>357</v>
      </c>
      <c r="D32" s="276" t="s">
        <v>36</v>
      </c>
      <c r="E32" s="276" t="s">
        <v>358</v>
      </c>
      <c r="F32" s="276"/>
      <c r="G32" s="276"/>
      <c r="H32" s="276" t="s">
        <v>323</v>
      </c>
      <c r="I32" s="278">
        <v>18654491</v>
      </c>
      <c r="J32" s="278">
        <v>8500000</v>
      </c>
      <c r="K32" s="279">
        <v>0.09</v>
      </c>
      <c r="L32" s="276">
        <v>36</v>
      </c>
      <c r="M32" s="276">
        <v>36</v>
      </c>
      <c r="N32" s="276">
        <v>97</v>
      </c>
    </row>
    <row r="33" spans="1:14" ht="42" customHeight="1" x14ac:dyDescent="0.35">
      <c r="A33" s="276">
        <v>26</v>
      </c>
      <c r="B33" s="277" t="s">
        <v>362</v>
      </c>
      <c r="C33" s="276" t="s">
        <v>363</v>
      </c>
      <c r="D33" s="276" t="s">
        <v>151</v>
      </c>
      <c r="E33" s="276" t="s">
        <v>364</v>
      </c>
      <c r="F33" s="276"/>
      <c r="G33" s="276"/>
      <c r="H33" s="276" t="s">
        <v>365</v>
      </c>
      <c r="I33" s="278">
        <v>40129133</v>
      </c>
      <c r="J33" s="278">
        <v>4833749</v>
      </c>
      <c r="K33" s="279">
        <v>0.09</v>
      </c>
      <c r="L33" s="276">
        <v>63</v>
      </c>
      <c r="M33" s="276">
        <v>64</v>
      </c>
      <c r="N33" s="276">
        <v>107</v>
      </c>
    </row>
    <row r="34" spans="1:14" ht="42" customHeight="1" x14ac:dyDescent="0.35">
      <c r="A34" s="276">
        <v>27</v>
      </c>
      <c r="B34" s="277" t="s">
        <v>366</v>
      </c>
      <c r="C34" s="276" t="s">
        <v>346</v>
      </c>
      <c r="D34" s="276" t="s">
        <v>162</v>
      </c>
      <c r="E34" s="276" t="s">
        <v>367</v>
      </c>
      <c r="F34" s="276"/>
      <c r="G34" s="276"/>
      <c r="H34" s="276" t="s">
        <v>310</v>
      </c>
      <c r="I34" s="278">
        <v>30506745</v>
      </c>
      <c r="J34" s="280">
        <v>14291995</v>
      </c>
      <c r="K34" s="279" t="s">
        <v>135</v>
      </c>
      <c r="L34" s="276">
        <v>49</v>
      </c>
      <c r="M34" s="276">
        <v>50</v>
      </c>
      <c r="N34" s="276">
        <v>102</v>
      </c>
    </row>
    <row r="35" spans="1:14" ht="42" customHeight="1" x14ac:dyDescent="0.35">
      <c r="A35" s="276">
        <v>28</v>
      </c>
      <c r="B35" s="277" t="s">
        <v>147</v>
      </c>
      <c r="C35" s="276" t="s">
        <v>368</v>
      </c>
      <c r="D35" s="276" t="s">
        <v>162</v>
      </c>
      <c r="E35" s="276" t="s">
        <v>369</v>
      </c>
      <c r="F35" s="276" t="s">
        <v>341</v>
      </c>
      <c r="G35" s="276" t="s">
        <v>370</v>
      </c>
      <c r="H35" s="276" t="s">
        <v>310</v>
      </c>
      <c r="I35" s="278">
        <v>32822535</v>
      </c>
      <c r="J35" s="278">
        <v>6895587</v>
      </c>
      <c r="K35" s="279">
        <v>0.09</v>
      </c>
      <c r="L35" s="276">
        <v>20</v>
      </c>
      <c r="M35" s="276">
        <v>43</v>
      </c>
      <c r="N35" s="276">
        <v>112</v>
      </c>
    </row>
    <row r="36" spans="1:14" ht="42" customHeight="1" x14ac:dyDescent="0.35">
      <c r="A36" s="276">
        <v>29</v>
      </c>
      <c r="B36" s="277" t="s">
        <v>371</v>
      </c>
      <c r="C36" s="276" t="s">
        <v>372</v>
      </c>
      <c r="D36" s="276" t="s">
        <v>74</v>
      </c>
      <c r="E36" s="276" t="s">
        <v>373</v>
      </c>
      <c r="F36" s="276" t="s">
        <v>374</v>
      </c>
      <c r="G36" s="276" t="s">
        <v>375</v>
      </c>
      <c r="H36" s="276" t="s">
        <v>296</v>
      </c>
      <c r="I36" s="278">
        <v>40335918</v>
      </c>
      <c r="J36" s="278">
        <v>4000000</v>
      </c>
      <c r="K36" s="279">
        <v>0.09</v>
      </c>
      <c r="L36" s="276">
        <v>49</v>
      </c>
      <c r="M36" s="276">
        <v>50</v>
      </c>
      <c r="N36" s="276">
        <v>107</v>
      </c>
    </row>
    <row r="37" spans="1:14" ht="42" customHeight="1" x14ac:dyDescent="0.35">
      <c r="A37" s="276">
        <v>30</v>
      </c>
      <c r="B37" s="277" t="s">
        <v>376</v>
      </c>
      <c r="C37" s="276" t="s">
        <v>372</v>
      </c>
      <c r="D37" s="276" t="s">
        <v>74</v>
      </c>
      <c r="E37" s="276" t="s">
        <v>316</v>
      </c>
      <c r="F37" s="276" t="s">
        <v>374</v>
      </c>
      <c r="G37" s="276" t="s">
        <v>375</v>
      </c>
      <c r="H37" s="276" t="s">
        <v>296</v>
      </c>
      <c r="I37" s="278">
        <v>34415076</v>
      </c>
      <c r="J37" s="278">
        <v>3500000</v>
      </c>
      <c r="K37" s="279">
        <v>0.09</v>
      </c>
      <c r="L37" s="276">
        <v>39</v>
      </c>
      <c r="M37" s="276">
        <v>40</v>
      </c>
      <c r="N37" s="276">
        <v>107</v>
      </c>
    </row>
    <row r="38" spans="1:14" ht="42" customHeight="1" x14ac:dyDescent="0.35">
      <c r="A38" s="276">
        <v>31</v>
      </c>
      <c r="B38" s="277" t="s">
        <v>377</v>
      </c>
      <c r="C38" s="276" t="s">
        <v>337</v>
      </c>
      <c r="D38" s="276" t="s">
        <v>162</v>
      </c>
      <c r="E38" s="276" t="s">
        <v>378</v>
      </c>
      <c r="F38" s="276" t="s">
        <v>379</v>
      </c>
      <c r="G38" s="276"/>
      <c r="H38" s="276" t="s">
        <v>310</v>
      </c>
      <c r="I38" s="278">
        <v>34717659</v>
      </c>
      <c r="J38" s="278">
        <v>11598206</v>
      </c>
      <c r="K38" s="279">
        <v>0.09</v>
      </c>
      <c r="L38" s="276">
        <v>41</v>
      </c>
      <c r="M38" s="276">
        <v>42</v>
      </c>
      <c r="N38" s="276">
        <v>117</v>
      </c>
    </row>
    <row r="39" spans="1:14" ht="42" customHeight="1" x14ac:dyDescent="0.35">
      <c r="A39" s="276">
        <v>32</v>
      </c>
      <c r="B39" s="277" t="s">
        <v>380</v>
      </c>
      <c r="C39" s="276" t="s">
        <v>101</v>
      </c>
      <c r="D39" s="276" t="s">
        <v>101</v>
      </c>
      <c r="E39" s="276" t="s">
        <v>326</v>
      </c>
      <c r="F39" s="276" t="s">
        <v>351</v>
      </c>
      <c r="G39" s="276"/>
      <c r="H39" s="276" t="s">
        <v>310</v>
      </c>
      <c r="I39" s="278">
        <v>63162408</v>
      </c>
      <c r="J39" s="278">
        <v>5838715</v>
      </c>
      <c r="K39" s="279">
        <v>0.04</v>
      </c>
      <c r="L39" s="276">
        <v>21</v>
      </c>
      <c r="M39" s="276">
        <v>85</v>
      </c>
      <c r="N39" s="276">
        <v>91</v>
      </c>
    </row>
    <row r="40" spans="1:14" ht="42" customHeight="1" x14ac:dyDescent="0.35">
      <c r="A40" s="276">
        <v>33</v>
      </c>
      <c r="B40" s="277" t="s">
        <v>381</v>
      </c>
      <c r="C40" s="276" t="s">
        <v>382</v>
      </c>
      <c r="D40" s="276" t="s">
        <v>148</v>
      </c>
      <c r="E40" s="276" t="s">
        <v>383</v>
      </c>
      <c r="F40" s="276"/>
      <c r="G40" s="276"/>
      <c r="H40" s="276" t="s">
        <v>299</v>
      </c>
      <c r="I40" s="278">
        <v>19814899</v>
      </c>
      <c r="J40" s="278">
        <v>2340550</v>
      </c>
      <c r="K40" s="279">
        <v>0.09</v>
      </c>
      <c r="L40" s="276">
        <v>20</v>
      </c>
      <c r="M40" s="276">
        <v>21</v>
      </c>
      <c r="N40" s="276">
        <v>100</v>
      </c>
    </row>
    <row r="41" spans="1:14" ht="42" customHeight="1" x14ac:dyDescent="0.35">
      <c r="A41" s="276">
        <v>34</v>
      </c>
      <c r="B41" s="277" t="s">
        <v>384</v>
      </c>
      <c r="C41" s="276" t="s">
        <v>385</v>
      </c>
      <c r="D41" s="276" t="s">
        <v>151</v>
      </c>
      <c r="E41" s="276" t="s">
        <v>386</v>
      </c>
      <c r="F41" s="276" t="s">
        <v>306</v>
      </c>
      <c r="G41" s="276"/>
      <c r="H41" s="276" t="s">
        <v>365</v>
      </c>
      <c r="I41" s="278">
        <v>18578376</v>
      </c>
      <c r="J41" s="278">
        <v>4110000</v>
      </c>
      <c r="K41" s="279">
        <v>0.09</v>
      </c>
      <c r="L41" s="276">
        <v>18</v>
      </c>
      <c r="M41" s="276">
        <v>30</v>
      </c>
      <c r="N41" s="276">
        <v>107</v>
      </c>
    </row>
    <row r="42" spans="1:14" ht="42" customHeight="1" x14ac:dyDescent="0.35">
      <c r="A42" s="276">
        <v>35</v>
      </c>
      <c r="B42" s="277" t="s">
        <v>81</v>
      </c>
      <c r="C42" s="276" t="s">
        <v>101</v>
      </c>
      <c r="D42" s="276" t="s">
        <v>101</v>
      </c>
      <c r="E42" s="276" t="s">
        <v>378</v>
      </c>
      <c r="F42" s="276"/>
      <c r="G42" s="276"/>
      <c r="H42" s="276" t="s">
        <v>310</v>
      </c>
      <c r="I42" s="278">
        <v>36967699</v>
      </c>
      <c r="J42" s="278">
        <v>9362200</v>
      </c>
      <c r="K42" s="279">
        <v>0.09</v>
      </c>
      <c r="L42" s="276">
        <v>40</v>
      </c>
      <c r="M42" s="276">
        <v>41</v>
      </c>
      <c r="N42" s="276">
        <v>107</v>
      </c>
    </row>
    <row r="43" spans="1:14" ht="42" customHeight="1" x14ac:dyDescent="0.35">
      <c r="A43" s="276">
        <v>36</v>
      </c>
      <c r="B43" s="277" t="s">
        <v>387</v>
      </c>
      <c r="C43" s="276" t="s">
        <v>388</v>
      </c>
      <c r="D43" s="276" t="s">
        <v>151</v>
      </c>
      <c r="E43" s="276" t="s">
        <v>389</v>
      </c>
      <c r="F43" s="276"/>
      <c r="G43" s="276"/>
      <c r="H43" s="276" t="s">
        <v>365</v>
      </c>
      <c r="I43" s="278">
        <v>24442837</v>
      </c>
      <c r="J43" s="278">
        <v>4833749</v>
      </c>
      <c r="K43" s="279">
        <v>0.09</v>
      </c>
      <c r="L43" s="276">
        <v>21</v>
      </c>
      <c r="M43" s="276">
        <v>45</v>
      </c>
      <c r="N43" s="276">
        <v>112</v>
      </c>
    </row>
    <row r="44" spans="1:14" ht="42" customHeight="1" x14ac:dyDescent="0.35">
      <c r="A44" s="276">
        <v>37</v>
      </c>
      <c r="B44" s="277" t="s">
        <v>390</v>
      </c>
      <c r="C44" s="276" t="s">
        <v>391</v>
      </c>
      <c r="D44" s="276" t="s">
        <v>148</v>
      </c>
      <c r="E44" s="276" t="s">
        <v>326</v>
      </c>
      <c r="F44" s="276"/>
      <c r="G44" s="276"/>
      <c r="H44" s="276" t="s">
        <v>299</v>
      </c>
      <c r="I44" s="278">
        <v>61722565</v>
      </c>
      <c r="J44" s="278">
        <v>16813980</v>
      </c>
      <c r="K44" s="279">
        <v>0.04</v>
      </c>
      <c r="L44" s="276">
        <v>60</v>
      </c>
      <c r="M44" s="276">
        <v>61</v>
      </c>
      <c r="N44" s="276">
        <v>100</v>
      </c>
    </row>
    <row r="45" spans="1:14" s="115" customFormat="1" ht="42" customHeight="1" x14ac:dyDescent="0.35">
      <c r="A45" s="276">
        <v>38</v>
      </c>
      <c r="B45" s="277" t="s">
        <v>392</v>
      </c>
      <c r="C45" s="276" t="s">
        <v>148</v>
      </c>
      <c r="D45" s="276" t="s">
        <v>148</v>
      </c>
      <c r="E45" s="276" t="s">
        <v>319</v>
      </c>
      <c r="F45" s="276"/>
      <c r="G45" s="276"/>
      <c r="H45" s="276" t="s">
        <v>299</v>
      </c>
      <c r="I45" s="278">
        <v>30323304</v>
      </c>
      <c r="J45" s="278">
        <v>10000000</v>
      </c>
      <c r="K45" s="279">
        <v>0.04</v>
      </c>
      <c r="L45" s="276">
        <v>33</v>
      </c>
      <c r="M45" s="276">
        <v>38</v>
      </c>
      <c r="N45" s="276">
        <v>112</v>
      </c>
    </row>
    <row r="46" spans="1:14" ht="42" customHeight="1" x14ac:dyDescent="0.35">
      <c r="A46" s="276">
        <v>39</v>
      </c>
      <c r="B46" s="277" t="s">
        <v>599</v>
      </c>
      <c r="C46" s="276" t="s">
        <v>600</v>
      </c>
      <c r="D46" s="276" t="s">
        <v>74</v>
      </c>
      <c r="E46" s="276" t="s">
        <v>601</v>
      </c>
      <c r="F46" s="276"/>
      <c r="G46" s="276"/>
      <c r="H46" s="276" t="s">
        <v>416</v>
      </c>
      <c r="I46" s="278">
        <v>64211781</v>
      </c>
      <c r="J46" s="278">
        <v>26112880</v>
      </c>
      <c r="K46" s="279">
        <v>0.04</v>
      </c>
      <c r="L46" s="276">
        <v>80</v>
      </c>
      <c r="M46" s="276">
        <v>81</v>
      </c>
      <c r="N46" s="276">
        <v>97</v>
      </c>
    </row>
    <row r="47" spans="1:14" ht="27.75" customHeight="1" x14ac:dyDescent="0.35"/>
    <row r="48" spans="1:14" ht="23.15" customHeight="1" x14ac:dyDescent="0.35">
      <c r="B48" s="281" t="str">
        <f>_xlfn.CONCAT("Number of applications by",CHAR(10),"Geographical Set-Aside",CHAR(10),"(Total Applications: ",SUM(D48:D53),")")</f>
        <v>Number of applications by
Geographical Set-Aside
(Total Applications: 39)</v>
      </c>
      <c r="C48" s="282" t="s">
        <v>393</v>
      </c>
      <c r="D48" s="283">
        <f>COUNTIF(H8:H46, Validations!A2)</f>
        <v>7</v>
      </c>
      <c r="F48" s="301" t="s">
        <v>394</v>
      </c>
      <c r="G48" s="302"/>
      <c r="H48" s="302"/>
      <c r="I48" s="302"/>
      <c r="J48" s="302"/>
      <c r="K48" s="302"/>
      <c r="L48" s="303"/>
      <c r="M48" s="101"/>
      <c r="N48" s="101"/>
    </row>
    <row r="49" spans="2:14" ht="13.5" customHeight="1" x14ac:dyDescent="0.35">
      <c r="B49" s="284"/>
      <c r="C49" s="282" t="s">
        <v>395</v>
      </c>
      <c r="D49" s="283">
        <f>COUNTIF(H8:H46, Validations!A3)</f>
        <v>10</v>
      </c>
      <c r="F49" s="304"/>
      <c r="G49" s="305"/>
      <c r="H49" s="305"/>
      <c r="I49" s="305"/>
      <c r="J49" s="305"/>
      <c r="K49" s="305"/>
      <c r="L49" s="306"/>
      <c r="M49" s="101"/>
      <c r="N49" s="101"/>
    </row>
    <row r="50" spans="2:14" ht="23" x14ac:dyDescent="0.35">
      <c r="B50" s="284"/>
      <c r="C50" s="282" t="s">
        <v>396</v>
      </c>
      <c r="D50" s="283">
        <f>COUNTIF(H8:H46, Validations!A4)</f>
        <v>10</v>
      </c>
      <c r="F50" s="304"/>
      <c r="G50" s="305"/>
      <c r="H50" s="305"/>
      <c r="I50" s="305"/>
      <c r="J50" s="305"/>
      <c r="K50" s="305"/>
      <c r="L50" s="306"/>
      <c r="M50" s="101"/>
      <c r="N50" s="101"/>
    </row>
    <row r="51" spans="2:14" ht="23" x14ac:dyDescent="0.35">
      <c r="B51" s="284"/>
      <c r="C51" s="282" t="s">
        <v>397</v>
      </c>
      <c r="D51" s="283">
        <f>COUNTIF(H8:H46, Validations!A5)</f>
        <v>8</v>
      </c>
      <c r="F51" s="307"/>
      <c r="G51" s="308"/>
      <c r="H51" s="308"/>
      <c r="I51" s="308"/>
      <c r="J51" s="308"/>
      <c r="K51" s="308"/>
      <c r="L51" s="309"/>
      <c r="M51" s="101"/>
      <c r="N51" s="101"/>
    </row>
    <row r="52" spans="2:14" ht="23.15" customHeight="1" x14ac:dyDescent="0.35">
      <c r="B52" s="284"/>
      <c r="C52" s="283" t="s">
        <v>398</v>
      </c>
      <c r="D52" s="283">
        <f>COUNTIF(H8:H46, Validations!A6)</f>
        <v>3</v>
      </c>
      <c r="F52" s="310" t="s">
        <v>399</v>
      </c>
      <c r="G52" s="311"/>
      <c r="H52" s="311"/>
      <c r="I52" s="311"/>
      <c r="J52" s="311"/>
      <c r="K52" s="311"/>
      <c r="L52" s="312"/>
      <c r="M52" s="96"/>
      <c r="N52" s="96"/>
    </row>
    <row r="53" spans="2:14" ht="34.5" customHeight="1" x14ac:dyDescent="0.35">
      <c r="B53" s="285"/>
      <c r="C53" s="283" t="s">
        <v>400</v>
      </c>
      <c r="D53" s="283">
        <f>COUNTIF(H8:H46, Validations!A7)</f>
        <v>1</v>
      </c>
      <c r="F53" s="313" t="s">
        <v>401</v>
      </c>
      <c r="G53" s="314"/>
      <c r="H53" s="315">
        <v>41086865</v>
      </c>
      <c r="I53" s="313" t="str">
        <f>_xlfn.CONCAT("Total funds requested vs. ",TEXT(H53,"$#,##"), " available")</f>
        <v>Total funds requested vs. $41,086,865 available</v>
      </c>
      <c r="J53" s="314"/>
      <c r="K53" s="315">
        <f>SUMIF(H8:H46, Validations!A2,J8:J46)</f>
        <v>87369552</v>
      </c>
      <c r="L53" s="316">
        <f>K53/H53</f>
        <v>2.1264594414784384</v>
      </c>
      <c r="M53" s="102"/>
    </row>
    <row r="54" spans="2:14" x14ac:dyDescent="0.35">
      <c r="B54" s="96"/>
      <c r="C54" s="94"/>
      <c r="D54" s="95"/>
      <c r="F54" s="317"/>
      <c r="G54" s="318"/>
      <c r="H54" s="319"/>
      <c r="I54" s="317"/>
      <c r="J54" s="318"/>
      <c r="K54" s="319"/>
      <c r="L54" s="320"/>
      <c r="M54" s="102"/>
    </row>
    <row r="55" spans="2:14" ht="13.5" customHeight="1" x14ac:dyDescent="0.35">
      <c r="B55" s="96"/>
      <c r="C55" s="96"/>
      <c r="D55" s="97"/>
      <c r="F55" s="313" t="s">
        <v>402</v>
      </c>
      <c r="G55" s="314"/>
      <c r="H55" s="315">
        <v>31419367</v>
      </c>
      <c r="I55" s="313" t="str">
        <f t="shared" ref="I55" si="0">_xlfn.CONCAT("Total funds requested vs. ",TEXT(H55,"$#,##"), " available")</f>
        <v>Total funds requested vs. $31,419,367 available</v>
      </c>
      <c r="J55" s="314"/>
      <c r="K55" s="315">
        <f>SUMIF(H8:H46, Validations!A3,J8:J46)</f>
        <v>96005454</v>
      </c>
      <c r="L55" s="316">
        <f>K55/H55</f>
        <v>3.0556138829913411</v>
      </c>
      <c r="M55" s="102"/>
    </row>
    <row r="56" spans="2:14" x14ac:dyDescent="0.35">
      <c r="B56" s="96"/>
      <c r="C56" s="96"/>
      <c r="D56" s="97"/>
      <c r="F56" s="317"/>
      <c r="G56" s="318"/>
      <c r="H56" s="319"/>
      <c r="I56" s="317"/>
      <c r="J56" s="318"/>
      <c r="K56" s="319"/>
      <c r="L56" s="320"/>
      <c r="M56" s="102"/>
    </row>
    <row r="57" spans="2:14" ht="13.5" customHeight="1" x14ac:dyDescent="0.35">
      <c r="F57" s="313" t="s">
        <v>403</v>
      </c>
      <c r="G57" s="314"/>
      <c r="H57" s="315">
        <v>30210930</v>
      </c>
      <c r="I57" s="313" t="str">
        <f t="shared" ref="I57" si="1">_xlfn.CONCAT("Total funds requested vs. ",TEXT(H57,"$#,##"), " available")</f>
        <v>Total funds requested vs. $30,210,930 available</v>
      </c>
      <c r="J57" s="314"/>
      <c r="K57" s="315">
        <f>SUMIF(H8:H46, Validations!A4,J8:J46)</f>
        <v>99217855</v>
      </c>
      <c r="L57" s="316">
        <f>K57/H57</f>
        <v>3.284170828239978</v>
      </c>
      <c r="M57" s="102"/>
    </row>
    <row r="58" spans="2:14" ht="13.5" customHeight="1" x14ac:dyDescent="0.35">
      <c r="F58" s="321"/>
      <c r="G58" s="322"/>
      <c r="H58" s="323"/>
      <c r="I58" s="317"/>
      <c r="J58" s="318"/>
      <c r="K58" s="324"/>
      <c r="L58" s="325"/>
      <c r="M58" s="102"/>
    </row>
    <row r="59" spans="2:14" ht="13.5" customHeight="1" x14ac:dyDescent="0.35">
      <c r="B59" s="286" t="s">
        <v>404</v>
      </c>
      <c r="C59" s="287">
        <v>0.04</v>
      </c>
      <c r="D59" s="288">
        <f>COUNTIF(K8:K46,"4%")</f>
        <v>14</v>
      </c>
      <c r="F59" s="326" t="s">
        <v>405</v>
      </c>
      <c r="G59" s="327"/>
      <c r="H59" s="328">
        <v>13292809</v>
      </c>
      <c r="I59" s="329" t="str">
        <f t="shared" ref="I59" si="2">_xlfn.CONCAT("Total funds requested vs. ",TEXT(H59,"$#,##"), " available")</f>
        <v>Total funds requested vs. $13,292,809 available</v>
      </c>
      <c r="J59" s="314"/>
      <c r="K59" s="330">
        <f>SUMIF(H8:H46, Validations!A5,J8:J46)</f>
        <v>68098480</v>
      </c>
      <c r="L59" s="331">
        <f>K59/H59</f>
        <v>5.1229563292453841</v>
      </c>
      <c r="M59" s="102"/>
    </row>
    <row r="60" spans="2:14" x14ac:dyDescent="0.35">
      <c r="B60" s="286"/>
      <c r="C60" s="287">
        <v>0.09</v>
      </c>
      <c r="D60" s="288">
        <f>COUNTIF(K8:K46,"9%")</f>
        <v>24</v>
      </c>
      <c r="F60" s="332"/>
      <c r="G60" s="333"/>
      <c r="H60" s="328"/>
      <c r="I60" s="334"/>
      <c r="J60" s="318"/>
      <c r="K60" s="335"/>
      <c r="L60" s="331"/>
      <c r="M60" s="102"/>
    </row>
    <row r="61" spans="2:14" ht="13.5" customHeight="1" x14ac:dyDescent="0.35">
      <c r="B61" s="286"/>
      <c r="C61" s="283" t="s">
        <v>406</v>
      </c>
      <c r="D61" s="288">
        <f>COUNTIF(K8:K46,"Hybrid")</f>
        <v>0</v>
      </c>
      <c r="F61" s="326" t="s">
        <v>407</v>
      </c>
      <c r="G61" s="327"/>
      <c r="H61" s="328">
        <v>4833749</v>
      </c>
      <c r="I61" s="329" t="str">
        <f t="shared" ref="I61" si="3">_xlfn.CONCAT("Total funds requested vs. ",TEXT(H61,"$#,##"), " available")</f>
        <v>Total funds requested vs. $4,833,749 available</v>
      </c>
      <c r="J61" s="314"/>
      <c r="K61" s="330">
        <f>SUMIF(H8:H46, Validations!A6,J8:J46)</f>
        <v>13777498</v>
      </c>
      <c r="L61" s="336">
        <f>K61/H61</f>
        <v>2.8502717042196442</v>
      </c>
      <c r="M61" s="102"/>
    </row>
    <row r="62" spans="2:14" x14ac:dyDescent="0.35">
      <c r="B62" s="283" t="s">
        <v>408</v>
      </c>
      <c r="C62" s="283" t="s">
        <v>135</v>
      </c>
      <c r="D62" s="288">
        <f>COUNTIF(K8:K46,"N/A")</f>
        <v>1</v>
      </c>
      <c r="F62" s="332"/>
      <c r="G62" s="333"/>
      <c r="H62" s="328"/>
      <c r="I62" s="334"/>
      <c r="J62" s="318"/>
      <c r="K62" s="335"/>
      <c r="L62" s="336"/>
      <c r="M62" s="102"/>
    </row>
    <row r="63" spans="2:14" ht="13.5" customHeight="1" x14ac:dyDescent="0.35">
      <c r="F63" s="337" t="s">
        <v>409</v>
      </c>
      <c r="G63" s="338"/>
      <c r="H63" s="324">
        <v>26699371</v>
      </c>
      <c r="I63" s="313" t="str">
        <f t="shared" ref="I63" si="4">_xlfn.CONCAT("Total funds requested vs. ",TEXT(H63,"$#,##"), " available")</f>
        <v>Total funds requested vs. $26,699,371 available</v>
      </c>
      <c r="J63" s="314"/>
      <c r="K63" s="339">
        <f>SUMIF(H8:H46, Validations!A7,J8:J46)</f>
        <v>26112880</v>
      </c>
      <c r="L63" s="340">
        <f>K63/H63</f>
        <v>0.97803352745650829</v>
      </c>
      <c r="M63" s="102"/>
    </row>
    <row r="64" spans="2:14" x14ac:dyDescent="0.35">
      <c r="F64" s="317"/>
      <c r="G64" s="318"/>
      <c r="H64" s="341"/>
      <c r="I64" s="317"/>
      <c r="J64" s="318"/>
      <c r="K64" s="319"/>
      <c r="L64" s="342"/>
      <c r="M64" s="102"/>
    </row>
    <row r="65" spans="6:10" ht="13.5" customHeight="1" x14ac:dyDescent="0.35"/>
    <row r="66" spans="6:10" ht="12.75" customHeight="1" x14ac:dyDescent="0.35">
      <c r="F66" s="289" t="str">
        <f>_xlfn.CONCAT("2020 CDBG-DR MHP (",Validations!G8," applications): Total funds requested vs. ", TEXT(SUM(H53:H61),"$#,##")," available")</f>
        <v>2020 CDBG-DR MHP (38 applications): Total funds requested vs. $120,843,720 available</v>
      </c>
      <c r="G66" s="290"/>
      <c r="H66" s="291">
        <f>SUM(K53:K61)</f>
        <v>364468839</v>
      </c>
      <c r="I66" s="292"/>
      <c r="J66" s="293">
        <f>H66/SUM(H53:H61)</f>
        <v>3.0160345858270499</v>
      </c>
    </row>
    <row r="67" spans="6:10" x14ac:dyDescent="0.35">
      <c r="F67" s="294"/>
      <c r="G67" s="295"/>
      <c r="H67" s="296"/>
      <c r="I67" s="297"/>
      <c r="J67" s="298"/>
    </row>
    <row r="68" spans="6:10" x14ac:dyDescent="0.35">
      <c r="F68" s="291" t="str">
        <f>_xlfn.CONCAT("2018 CDBG-DR MHP (",Validations!I7," applications): Total funds requested vs. ",TEXT(H63,"$#,##")," available")</f>
        <v>2018 CDBG-DR MHP (1 applications): Total funds requested vs. $26,699,371 available</v>
      </c>
      <c r="G68" s="299"/>
      <c r="H68" s="291">
        <f>K63</f>
        <v>26112880</v>
      </c>
      <c r="I68" s="292"/>
      <c r="J68" s="293">
        <f>H68/H63</f>
        <v>0.97803352745650829</v>
      </c>
    </row>
    <row r="69" spans="6:10" x14ac:dyDescent="0.35">
      <c r="F69" s="296"/>
      <c r="G69" s="300"/>
      <c r="H69" s="296"/>
      <c r="I69" s="297"/>
      <c r="J69" s="298"/>
    </row>
    <row r="70" spans="6:10" x14ac:dyDescent="0.35">
      <c r="F70" s="291" t="s">
        <v>410</v>
      </c>
      <c r="G70" s="299"/>
      <c r="H70" s="291">
        <f>SUM(K53:M63)</f>
        <v>390581736.41750568</v>
      </c>
      <c r="I70" s="292"/>
      <c r="J70" s="293">
        <f>H70/(SUM(H53:H63))</f>
        <v>2.6472384018137838</v>
      </c>
    </row>
    <row r="71" spans="6:10" x14ac:dyDescent="0.35">
      <c r="F71" s="296"/>
      <c r="G71" s="300"/>
      <c r="H71" s="296"/>
      <c r="I71" s="297"/>
      <c r="J71" s="298"/>
    </row>
  </sheetData>
  <sheetProtection sheet="1" objects="1" scenarios="1" selectLockedCells="1"/>
  <autoFilter ref="A7:N46" xr:uid="{34B0063A-1809-4331-B7AD-07E8AD1EACEA}">
    <sortState xmlns:xlrd2="http://schemas.microsoft.com/office/spreadsheetml/2017/richdata2" ref="A8:N46">
      <sortCondition ref="A7:A46"/>
    </sortState>
  </autoFilter>
  <mergeCells count="46">
    <mergeCell ref="L63:L64"/>
    <mergeCell ref="B48:B53"/>
    <mergeCell ref="B59:B61"/>
    <mergeCell ref="L53:L54"/>
    <mergeCell ref="A1:B6"/>
    <mergeCell ref="C1:N5"/>
    <mergeCell ref="C6:N6"/>
    <mergeCell ref="L55:L56"/>
    <mergeCell ref="L59:L60"/>
    <mergeCell ref="L57:L58"/>
    <mergeCell ref="L61:L62"/>
    <mergeCell ref="H53:H54"/>
    <mergeCell ref="H55:H56"/>
    <mergeCell ref="H57:H58"/>
    <mergeCell ref="H59:H60"/>
    <mergeCell ref="H61:H62"/>
    <mergeCell ref="F70:G71"/>
    <mergeCell ref="H70:I71"/>
    <mergeCell ref="J70:J71"/>
    <mergeCell ref="F66:G67"/>
    <mergeCell ref="H66:I67"/>
    <mergeCell ref="J66:J67"/>
    <mergeCell ref="F68:G69"/>
    <mergeCell ref="H68:I69"/>
    <mergeCell ref="J68:J69"/>
    <mergeCell ref="I59:J60"/>
    <mergeCell ref="F61:G62"/>
    <mergeCell ref="I61:J62"/>
    <mergeCell ref="F63:G64"/>
    <mergeCell ref="I63:J64"/>
    <mergeCell ref="K63:K64"/>
    <mergeCell ref="F48:L51"/>
    <mergeCell ref="F52:L52"/>
    <mergeCell ref="K53:K54"/>
    <mergeCell ref="K55:K56"/>
    <mergeCell ref="K57:K58"/>
    <mergeCell ref="K59:K60"/>
    <mergeCell ref="K61:K62"/>
    <mergeCell ref="H63:H64"/>
    <mergeCell ref="F53:G54"/>
    <mergeCell ref="F55:G56"/>
    <mergeCell ref="I53:J54"/>
    <mergeCell ref="I55:J56"/>
    <mergeCell ref="F57:G58"/>
    <mergeCell ref="I57:J58"/>
    <mergeCell ref="F59:G60"/>
  </mergeCells>
  <pageMargins left="0.25" right="0.25" top="0.75" bottom="0.75" header="0.3" footer="0.3"/>
  <pageSetup scale="56" fitToHeight="0" orientation="landscape" horizontalDpi="1200" verticalDpi="1200" r:id="rId1"/>
  <ignoredErrors>
    <ignoredError sqref="J66 F66" formulaRange="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F33CF748-45CF-4828-9394-2FF1F80D2718}">
          <x14:formula1>
            <xm:f>Validations!$A$2:$A$7</xm:f>
          </x14:formula1>
          <xm:sqref>H8:H46</xm:sqref>
        </x14:dataValidation>
        <x14:dataValidation type="list" allowBlank="1" showInputMessage="1" showErrorMessage="1" xr:uid="{8E6CE1A3-C073-48D7-AD81-E8C034D67F5F}">
          <x14:formula1>
            <xm:f>Validations!$C$2:$C$10</xm:f>
          </x14:formula1>
          <xm:sqref>D8:D46</xm:sqref>
        </x14:dataValidation>
        <x14:dataValidation type="list" allowBlank="1" showInputMessage="1" showErrorMessage="1" xr:uid="{980A4B01-CEBD-494E-A2FC-682B8C800CEF}">
          <x14:formula1>
            <xm:f>Validations!$E$2:$E$5</xm:f>
          </x14:formula1>
          <xm:sqref>K8:K46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03964-AF19-4AFE-98DA-24B627BA1115}">
  <dimension ref="A1:I10"/>
  <sheetViews>
    <sheetView workbookViewId="0">
      <selection activeCell="E10" sqref="E10"/>
    </sheetView>
  </sheetViews>
  <sheetFormatPr defaultRowHeight="14.5" x14ac:dyDescent="0.35"/>
  <cols>
    <col min="1" max="1" width="37" bestFit="1" customWidth="1"/>
    <col min="3" max="3" width="10.453125" bestFit="1" customWidth="1"/>
    <col min="5" max="5" width="9.26953125" bestFit="1" customWidth="1"/>
    <col min="7" max="7" width="10.54296875" bestFit="1" customWidth="1"/>
    <col min="9" max="9" width="10.54296875" bestFit="1" customWidth="1"/>
  </cols>
  <sheetData>
    <row r="1" spans="1:9" x14ac:dyDescent="0.35">
      <c r="A1" s="99" t="s">
        <v>411</v>
      </c>
      <c r="C1" s="99" t="s">
        <v>412</v>
      </c>
      <c r="E1" s="99" t="s">
        <v>413</v>
      </c>
      <c r="G1" s="99" t="s">
        <v>414</v>
      </c>
      <c r="I1" s="99" t="s">
        <v>415</v>
      </c>
    </row>
    <row r="2" spans="1:9" x14ac:dyDescent="0.35">
      <c r="A2" t="s">
        <v>299</v>
      </c>
      <c r="C2" t="s">
        <v>148</v>
      </c>
      <c r="E2" s="100">
        <v>0.04</v>
      </c>
      <c r="G2">
        <f>COUNTIF('Intake Report'!H8:H46, A2)</f>
        <v>7</v>
      </c>
    </row>
    <row r="3" spans="1:9" x14ac:dyDescent="0.35">
      <c r="A3" t="s">
        <v>323</v>
      </c>
      <c r="C3" t="s">
        <v>36</v>
      </c>
      <c r="E3" s="100">
        <v>0.09</v>
      </c>
      <c r="G3">
        <f>COUNTIF('Intake Report'!H8:H46, A3)</f>
        <v>10</v>
      </c>
    </row>
    <row r="4" spans="1:9" x14ac:dyDescent="0.35">
      <c r="A4" t="s">
        <v>310</v>
      </c>
      <c r="C4" t="s">
        <v>101</v>
      </c>
      <c r="E4" s="98" t="s">
        <v>406</v>
      </c>
      <c r="G4">
        <f>COUNTIF('Intake Report'!H8:H46, A4)</f>
        <v>10</v>
      </c>
    </row>
    <row r="5" spans="1:9" x14ac:dyDescent="0.35">
      <c r="A5" t="s">
        <v>296</v>
      </c>
      <c r="C5" t="s">
        <v>160</v>
      </c>
      <c r="E5" s="98" t="s">
        <v>135</v>
      </c>
      <c r="G5">
        <f>COUNTIF('Intake Report'!H8:H46, A5)</f>
        <v>8</v>
      </c>
    </row>
    <row r="6" spans="1:9" x14ac:dyDescent="0.35">
      <c r="A6" t="s">
        <v>365</v>
      </c>
      <c r="C6" t="s">
        <v>162</v>
      </c>
      <c r="G6">
        <f>COUNTIF('Intake Report'!H8:H46, A6)</f>
        <v>3</v>
      </c>
    </row>
    <row r="7" spans="1:9" x14ac:dyDescent="0.35">
      <c r="A7" t="s">
        <v>416</v>
      </c>
      <c r="C7" t="s">
        <v>74</v>
      </c>
      <c r="I7">
        <f>COUNTIF('Intake Report'!H8:H46, A7)</f>
        <v>1</v>
      </c>
    </row>
    <row r="8" spans="1:9" x14ac:dyDescent="0.35">
      <c r="C8" t="s">
        <v>50</v>
      </c>
      <c r="G8">
        <f>SUM($G$2:$G$6)</f>
        <v>38</v>
      </c>
    </row>
    <row r="9" spans="1:9" x14ac:dyDescent="0.35">
      <c r="C9" t="s">
        <v>151</v>
      </c>
    </row>
    <row r="10" spans="1:9" x14ac:dyDescent="0.35">
      <c r="C10" t="s">
        <v>157</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1B92F-0EFF-477D-87E1-E44A0E146C58}">
  <sheetPr codeName="Sheet7"/>
  <dimension ref="A1:AE101"/>
  <sheetViews>
    <sheetView zoomScale="60" zoomScaleNormal="60" workbookViewId="0">
      <pane xSplit="1" ySplit="1" topLeftCell="B2" activePane="bottomRight" state="frozen"/>
      <selection pane="topRight" activeCell="B1" sqref="B1"/>
      <selection pane="bottomLeft" activeCell="A2" sqref="A2"/>
      <selection pane="bottomRight" activeCell="B3" sqref="B3"/>
    </sheetView>
  </sheetViews>
  <sheetFormatPr defaultColWidth="9.26953125" defaultRowHeight="14.5" x14ac:dyDescent="0.35"/>
  <cols>
    <col min="1" max="1" width="25.26953125" style="64" customWidth="1"/>
    <col min="2" max="2" width="51.26953125" style="64" bestFit="1" customWidth="1"/>
    <col min="3" max="5" width="34.26953125" style="64" customWidth="1"/>
    <col min="6" max="6" width="30.7265625" style="64" customWidth="1"/>
    <col min="7" max="8" width="29.54296875" style="64" customWidth="1"/>
    <col min="9" max="10" width="34.7265625" style="64" customWidth="1"/>
    <col min="11" max="17" width="30.453125" style="64" customWidth="1"/>
    <col min="18" max="18" width="51.54296875" style="64" customWidth="1"/>
    <col min="19" max="19" width="42.7265625" style="64" customWidth="1"/>
    <col min="20" max="20" width="43.26953125" style="64" customWidth="1"/>
    <col min="21" max="21" width="19.453125" style="64" customWidth="1"/>
    <col min="22" max="22" width="15.26953125" style="64" customWidth="1"/>
    <col min="23" max="23" width="35.7265625" style="64" customWidth="1"/>
    <col min="24" max="26" width="31.453125" style="64" customWidth="1"/>
    <col min="27" max="30" width="31.453125" style="85" customWidth="1"/>
    <col min="31" max="16384" width="9.26953125" style="64"/>
  </cols>
  <sheetData>
    <row r="1" spans="1:31" ht="43.5" x14ac:dyDescent="0.35">
      <c r="A1" s="66" t="s">
        <v>4</v>
      </c>
      <c r="B1" s="66" t="s">
        <v>417</v>
      </c>
      <c r="C1" s="66" t="s">
        <v>418</v>
      </c>
      <c r="D1" s="66" t="s">
        <v>419</v>
      </c>
      <c r="E1" s="66" t="s">
        <v>420</v>
      </c>
      <c r="F1" s="67" t="s">
        <v>421</v>
      </c>
      <c r="G1" s="67" t="s">
        <v>422</v>
      </c>
      <c r="H1" s="67" t="s">
        <v>423</v>
      </c>
      <c r="I1" s="68" t="s">
        <v>424</v>
      </c>
      <c r="J1" s="68" t="s">
        <v>425</v>
      </c>
      <c r="K1" s="68" t="s">
        <v>426</v>
      </c>
      <c r="L1" s="69" t="s">
        <v>427</v>
      </c>
      <c r="M1" s="69" t="s">
        <v>428</v>
      </c>
      <c r="N1" s="69" t="s">
        <v>429</v>
      </c>
      <c r="O1" s="70" t="s">
        <v>430</v>
      </c>
      <c r="P1" s="70" t="s">
        <v>431</v>
      </c>
      <c r="Q1" s="71" t="s">
        <v>432</v>
      </c>
      <c r="R1" s="72" t="s">
        <v>433</v>
      </c>
      <c r="S1" s="66" t="s">
        <v>434</v>
      </c>
      <c r="T1" s="66" t="s">
        <v>435</v>
      </c>
      <c r="U1" s="66" t="s">
        <v>436</v>
      </c>
      <c r="V1" s="66" t="s">
        <v>437</v>
      </c>
      <c r="W1" s="66" t="s">
        <v>438</v>
      </c>
      <c r="X1" s="66" t="s">
        <v>439</v>
      </c>
      <c r="Y1" s="72" t="s">
        <v>440</v>
      </c>
      <c r="Z1" s="72" t="s">
        <v>441</v>
      </c>
      <c r="AA1" s="75" t="s">
        <v>442</v>
      </c>
      <c r="AB1" s="75" t="s">
        <v>443</v>
      </c>
      <c r="AC1" s="75" t="s">
        <v>444</v>
      </c>
      <c r="AD1" s="75" t="s">
        <v>445</v>
      </c>
      <c r="AE1" s="92" t="s">
        <v>446</v>
      </c>
    </row>
    <row r="2" spans="1:31" ht="409.5" x14ac:dyDescent="0.35">
      <c r="A2" s="73" t="s">
        <v>201</v>
      </c>
      <c r="B2" s="73" t="s">
        <v>347</v>
      </c>
      <c r="C2" s="73" t="s">
        <v>447</v>
      </c>
      <c r="D2" s="73" t="s">
        <v>135</v>
      </c>
      <c r="E2" s="73" t="s">
        <v>135</v>
      </c>
      <c r="F2" s="73" t="s">
        <v>448</v>
      </c>
      <c r="G2" s="73" t="s">
        <v>449</v>
      </c>
      <c r="H2" s="73" t="s">
        <v>450</v>
      </c>
      <c r="I2" s="73" t="s">
        <v>451</v>
      </c>
      <c r="J2" s="73" t="s">
        <v>135</v>
      </c>
      <c r="K2" s="73" t="s">
        <v>452</v>
      </c>
      <c r="L2" s="73" t="s">
        <v>135</v>
      </c>
      <c r="M2" s="73" t="s">
        <v>135</v>
      </c>
      <c r="N2" s="73" t="s">
        <v>135</v>
      </c>
      <c r="O2" s="73" t="s">
        <v>135</v>
      </c>
      <c r="P2" s="73" t="s">
        <v>135</v>
      </c>
      <c r="Q2" s="73" t="s">
        <v>135</v>
      </c>
      <c r="R2" s="73" t="s">
        <v>453</v>
      </c>
      <c r="S2" s="73" t="s">
        <v>454</v>
      </c>
      <c r="T2" s="73" t="s">
        <v>455</v>
      </c>
      <c r="U2" s="73" t="s">
        <v>456</v>
      </c>
      <c r="V2" s="73" t="s">
        <v>457</v>
      </c>
      <c r="W2" s="73" t="s">
        <v>458</v>
      </c>
      <c r="X2" s="74">
        <v>45327</v>
      </c>
      <c r="Y2" s="74"/>
      <c r="Z2" s="74"/>
      <c r="AA2" s="76" t="s">
        <v>459</v>
      </c>
      <c r="AB2" s="77"/>
      <c r="AC2" s="77"/>
      <c r="AD2" s="77"/>
    </row>
    <row r="3" spans="1:31" x14ac:dyDescent="0.35">
      <c r="A3" s="73" t="e">
        <f>IF(ISBLANK(#REF!),"",#REF!)</f>
        <v>#REF!</v>
      </c>
      <c r="B3" s="73" t="str">
        <f>IFERROR(VLOOKUP($A3,#REF!,2,FALSE),"")</f>
        <v/>
      </c>
      <c r="C3" s="73" t="str">
        <f>IFERROR(VLOOKUP($A3,#REF!,3,FALSE),"")</f>
        <v/>
      </c>
      <c r="D3" s="73" t="str">
        <f>IFERROR(VLOOKUP($A3,#REF!,4,FALSE),"")</f>
        <v/>
      </c>
      <c r="E3" s="73" t="str">
        <f>IFERROR(VLOOKUP($A3,#REF!,5,FALSE),"")</f>
        <v/>
      </c>
      <c r="F3" s="73" t="str">
        <f>IFERROR(VLOOKUP($A3,#REF!,6,FALSE),"")</f>
        <v/>
      </c>
      <c r="G3" s="73" t="str">
        <f>IFERROR(VLOOKUP($A3,#REF!,7,FALSE),"")</f>
        <v/>
      </c>
      <c r="H3" s="73" t="str">
        <f>IFERROR(VLOOKUP($A3,#REF!,8,FALSE),"")</f>
        <v/>
      </c>
      <c r="I3" s="73" t="str">
        <f>IFERROR(VLOOKUP($A3,#REF!,9,FALSE),"")</f>
        <v/>
      </c>
      <c r="J3" s="73" t="str">
        <f>IFERROR(VLOOKUP($A3,#REF!,10,FALSE),"")</f>
        <v/>
      </c>
      <c r="K3" s="73" t="str">
        <f>IFERROR(VLOOKUP($A3,#REF!,11,FALSE),"")</f>
        <v/>
      </c>
      <c r="L3" s="73" t="str">
        <f>IFERROR(VLOOKUP($A3,#REF!,12,FALSE),"")</f>
        <v/>
      </c>
      <c r="M3" s="73" t="str">
        <f>IFERROR(VLOOKUP($A3,#REF!,13,FALSE),"")</f>
        <v/>
      </c>
      <c r="N3" s="73" t="str">
        <f>IFERROR(VLOOKUP($A3,#REF!,14,FALSE),"")</f>
        <v/>
      </c>
      <c r="O3" s="73" t="str">
        <f>IFERROR(VLOOKUP($A3,#REF!,15,FALSE),"")</f>
        <v/>
      </c>
      <c r="P3" s="73" t="str">
        <f>IFERROR(VLOOKUP($A3,#REF!,16,FALSE),"")</f>
        <v/>
      </c>
      <c r="Q3" s="73" t="str">
        <f>IFERROR(VLOOKUP($A3,#REF!,17,FALSE),"")</f>
        <v/>
      </c>
      <c r="R3" s="73" t="str">
        <f>IFERROR(VLOOKUP($A3,#REF!,18,FALSE),"")</f>
        <v/>
      </c>
      <c r="S3" s="73" t="str">
        <f>IFERROR(VLOOKUP($A3,#REF!,19,FALSE),"")</f>
        <v/>
      </c>
      <c r="T3" s="73" t="str">
        <f>IFERROR(VLOOKUP($A3,#REF!,20,FALSE),"")</f>
        <v/>
      </c>
      <c r="U3" s="73" t="str">
        <f>IFERROR(VLOOKUP($A3,#REF!,21,FALSE),"")</f>
        <v/>
      </c>
      <c r="V3" s="73" t="str">
        <f>IFERROR(VLOOKUP($A3,#REF!,22,FALSE),"")</f>
        <v/>
      </c>
      <c r="W3" s="74">
        <v>45320</v>
      </c>
      <c r="X3" s="74">
        <v>45327</v>
      </c>
      <c r="Y3" s="74"/>
      <c r="Z3" s="74"/>
      <c r="AA3" s="77" t="s">
        <v>460</v>
      </c>
      <c r="AB3" s="77"/>
      <c r="AC3" s="77"/>
      <c r="AD3" s="77"/>
    </row>
    <row r="4" spans="1:31" x14ac:dyDescent="0.35">
      <c r="A4" s="73" t="e">
        <f>IF(ISBLANK(#REF!),"",#REF!)</f>
        <v>#REF!</v>
      </c>
      <c r="B4" s="73" t="str">
        <f>IFERROR(VLOOKUP($A4,#REF!,2,FALSE),"")</f>
        <v/>
      </c>
      <c r="C4" s="73" t="str">
        <f>IFERROR(VLOOKUP($A4,#REF!,3,FALSE),"")</f>
        <v/>
      </c>
      <c r="D4" s="73" t="str">
        <f>IFERROR(VLOOKUP($A4,#REF!,4,FALSE),"")</f>
        <v/>
      </c>
      <c r="E4" s="73" t="str">
        <f>IFERROR(VLOOKUP($A4,#REF!,5,FALSE),"")</f>
        <v/>
      </c>
      <c r="F4" s="73" t="str">
        <f>IFERROR(VLOOKUP($A4,#REF!,6,FALSE),"")</f>
        <v/>
      </c>
      <c r="G4" s="73" t="str">
        <f>IFERROR(VLOOKUP($A4,#REF!,7,FALSE),"")</f>
        <v/>
      </c>
      <c r="H4" s="73" t="str">
        <f>IFERROR(VLOOKUP($A4,#REF!,8,FALSE),"")</f>
        <v/>
      </c>
      <c r="I4" s="73" t="str">
        <f>IFERROR(VLOOKUP($A4,#REF!,9,FALSE),"")</f>
        <v/>
      </c>
      <c r="J4" s="73" t="str">
        <f>IFERROR(VLOOKUP($A4,#REF!,10,FALSE),"")</f>
        <v/>
      </c>
      <c r="K4" s="73" t="str">
        <f>IFERROR(VLOOKUP($A4,#REF!,11,FALSE),"")</f>
        <v/>
      </c>
      <c r="L4" s="73" t="str">
        <f>IFERROR(VLOOKUP($A4,#REF!,12,FALSE),"")</f>
        <v/>
      </c>
      <c r="M4" s="73" t="str">
        <f>IFERROR(VLOOKUP($A4,#REF!,13,FALSE),"")</f>
        <v/>
      </c>
      <c r="N4" s="73" t="str">
        <f>IFERROR(VLOOKUP($A4,#REF!,14,FALSE),"")</f>
        <v/>
      </c>
      <c r="O4" s="73" t="str">
        <f>IFERROR(VLOOKUP($A4,#REF!,15,FALSE),"")</f>
        <v/>
      </c>
      <c r="P4" s="73" t="str">
        <f>IFERROR(VLOOKUP($A4,#REF!,16,FALSE),"")</f>
        <v/>
      </c>
      <c r="Q4" s="73" t="str">
        <f>IFERROR(VLOOKUP($A4,#REF!,17,FALSE),"")</f>
        <v/>
      </c>
      <c r="R4" s="73" t="str">
        <f>IFERROR(VLOOKUP($A4,#REF!,18,FALSE),"")</f>
        <v/>
      </c>
      <c r="S4" s="73" t="str">
        <f>IFERROR(VLOOKUP($A4,#REF!,19,FALSE),"")</f>
        <v/>
      </c>
      <c r="T4" s="73" t="str">
        <f>IFERROR(VLOOKUP($A4,#REF!,20,FALSE),"")</f>
        <v/>
      </c>
      <c r="U4" s="73" t="str">
        <f>IFERROR(VLOOKUP($A4,#REF!,21,FALSE),"")</f>
        <v/>
      </c>
      <c r="V4" s="73" t="str">
        <f>IFERROR(VLOOKUP($A4,#REF!,22,FALSE),"")</f>
        <v/>
      </c>
      <c r="W4" s="74">
        <v>45320</v>
      </c>
      <c r="X4" s="74">
        <v>45327</v>
      </c>
      <c r="Y4" s="74"/>
      <c r="Z4" s="74"/>
      <c r="AA4" s="77" t="s">
        <v>461</v>
      </c>
      <c r="AB4" s="78"/>
      <c r="AC4" s="77"/>
      <c r="AD4" s="77"/>
    </row>
    <row r="5" spans="1:31" x14ac:dyDescent="0.35">
      <c r="A5" s="73" t="e">
        <f>IF(ISBLANK(#REF!),"",#REF!)</f>
        <v>#REF!</v>
      </c>
      <c r="B5" s="73" t="str">
        <f>IFERROR(VLOOKUP($A5,#REF!,2,FALSE),"")</f>
        <v/>
      </c>
      <c r="C5" s="73" t="str">
        <f>IFERROR(VLOOKUP($A5,#REF!,3,FALSE),"")</f>
        <v/>
      </c>
      <c r="D5" s="73" t="str">
        <f>IFERROR(VLOOKUP($A5,#REF!,4,FALSE),"")</f>
        <v/>
      </c>
      <c r="E5" s="73" t="str">
        <f>IFERROR(VLOOKUP($A5,#REF!,5,FALSE),"")</f>
        <v/>
      </c>
      <c r="F5" s="73" t="str">
        <f>IFERROR(VLOOKUP($A5,#REF!,6,FALSE),"")</f>
        <v/>
      </c>
      <c r="G5" s="73" t="str">
        <f>IFERROR(VLOOKUP($A5,#REF!,7,FALSE),"")</f>
        <v/>
      </c>
      <c r="H5" s="73" t="str">
        <f>IFERROR(VLOOKUP($A5,#REF!,8,FALSE),"")</f>
        <v/>
      </c>
      <c r="I5" s="73" t="str">
        <f>IFERROR(VLOOKUP($A5,#REF!,9,FALSE),"")</f>
        <v/>
      </c>
      <c r="J5" s="73" t="str">
        <f>IFERROR(VLOOKUP($A5,#REF!,10,FALSE),"")</f>
        <v/>
      </c>
      <c r="K5" s="73" t="str">
        <f>IFERROR(VLOOKUP($A5,#REF!,11,FALSE),"")</f>
        <v/>
      </c>
      <c r="L5" s="73" t="str">
        <f>IFERROR(VLOOKUP($A5,#REF!,12,FALSE),"")</f>
        <v/>
      </c>
      <c r="M5" s="73" t="str">
        <f>IFERROR(VLOOKUP($A5,#REF!,13,FALSE),"")</f>
        <v/>
      </c>
      <c r="N5" s="73" t="str">
        <f>IFERROR(VLOOKUP($A5,#REF!,14,FALSE),"")</f>
        <v/>
      </c>
      <c r="O5" s="73" t="str">
        <f>IFERROR(VLOOKUP($A5,#REF!,15,FALSE),"")</f>
        <v/>
      </c>
      <c r="P5" s="73" t="str">
        <f>IFERROR(VLOOKUP($A5,#REF!,16,FALSE),"")</f>
        <v/>
      </c>
      <c r="Q5" s="73" t="str">
        <f>IFERROR(VLOOKUP($A5,#REF!,17,FALSE),"")</f>
        <v/>
      </c>
      <c r="R5" s="73" t="str">
        <f>IFERROR(VLOOKUP($A5,#REF!,18,FALSE),"")</f>
        <v/>
      </c>
      <c r="S5" s="73" t="str">
        <f>IFERROR(VLOOKUP($A5,#REF!,19,FALSE),"")</f>
        <v/>
      </c>
      <c r="T5" s="73" t="str">
        <f>IFERROR(VLOOKUP($A5,#REF!,20,FALSE),"")</f>
        <v/>
      </c>
      <c r="U5" s="73" t="str">
        <f>IFERROR(VLOOKUP($A5,#REF!,21,FALSE),"")</f>
        <v/>
      </c>
      <c r="V5" s="73" t="str">
        <f>IFERROR(VLOOKUP($A5,#REF!,22,FALSE),"")</f>
        <v/>
      </c>
      <c r="W5" s="74">
        <v>45320</v>
      </c>
      <c r="X5" s="74">
        <v>45327</v>
      </c>
      <c r="Y5" s="74"/>
      <c r="Z5" s="74"/>
      <c r="AA5" s="77"/>
      <c r="AB5" s="77"/>
      <c r="AC5" s="77"/>
      <c r="AD5" s="77"/>
    </row>
    <row r="6" spans="1:31" x14ac:dyDescent="0.35">
      <c r="A6" s="73" t="e">
        <f>IF(ISBLANK(#REF!),"",#REF!)</f>
        <v>#REF!</v>
      </c>
      <c r="B6" s="73" t="str">
        <f>IFERROR(VLOOKUP($A6,#REF!,2,FALSE),"")</f>
        <v/>
      </c>
      <c r="C6" s="73" t="str">
        <f>IFERROR(VLOOKUP($A6,#REF!,3,FALSE),"")</f>
        <v/>
      </c>
      <c r="D6" s="73" t="str">
        <f>IFERROR(VLOOKUP($A6,#REF!,4,FALSE),"")</f>
        <v/>
      </c>
      <c r="E6" s="73" t="str">
        <f>IFERROR(VLOOKUP($A6,#REF!,5,FALSE),"")</f>
        <v/>
      </c>
      <c r="F6" s="73" t="str">
        <f>IFERROR(VLOOKUP($A6,#REF!,6,FALSE),"")</f>
        <v/>
      </c>
      <c r="G6" s="73" t="str">
        <f>IFERROR(VLOOKUP($A6,#REF!,7,FALSE),"")</f>
        <v/>
      </c>
      <c r="H6" s="73" t="str">
        <f>IFERROR(VLOOKUP($A6,#REF!,8,FALSE),"")</f>
        <v/>
      </c>
      <c r="I6" s="73" t="str">
        <f>IFERROR(VLOOKUP($A6,#REF!,9,FALSE),"")</f>
        <v/>
      </c>
      <c r="J6" s="73" t="str">
        <f>IFERROR(VLOOKUP($A6,#REF!,10,FALSE),"")</f>
        <v/>
      </c>
      <c r="K6" s="73" t="str">
        <f>IFERROR(VLOOKUP($A6,#REF!,11,FALSE),"")</f>
        <v/>
      </c>
      <c r="L6" s="73" t="str">
        <f>IFERROR(VLOOKUP($A6,#REF!,12,FALSE),"")</f>
        <v/>
      </c>
      <c r="M6" s="73" t="str">
        <f>IFERROR(VLOOKUP($A6,#REF!,13,FALSE),"")</f>
        <v/>
      </c>
      <c r="N6" s="73" t="str">
        <f>IFERROR(VLOOKUP($A6,#REF!,14,FALSE),"")</f>
        <v/>
      </c>
      <c r="O6" s="73" t="str">
        <f>IFERROR(VLOOKUP($A6,#REF!,15,FALSE),"")</f>
        <v/>
      </c>
      <c r="P6" s="73" t="str">
        <f>IFERROR(VLOOKUP($A6,#REF!,16,FALSE),"")</f>
        <v/>
      </c>
      <c r="Q6" s="73" t="str">
        <f>IFERROR(VLOOKUP($A6,#REF!,17,FALSE),"")</f>
        <v/>
      </c>
      <c r="R6" s="73" t="str">
        <f>IFERROR(VLOOKUP($A6,#REF!,18,FALSE),"")</f>
        <v/>
      </c>
      <c r="S6" s="73" t="str">
        <f>IFERROR(VLOOKUP($A6,#REF!,19,FALSE),"")</f>
        <v/>
      </c>
      <c r="T6" s="73" t="str">
        <f>IFERROR(VLOOKUP($A6,#REF!,20,FALSE),"")</f>
        <v/>
      </c>
      <c r="U6" s="73" t="str">
        <f>IFERROR(VLOOKUP($A6,#REF!,21,FALSE),"")</f>
        <v/>
      </c>
      <c r="V6" s="73" t="str">
        <f>IFERROR(VLOOKUP($A6,#REF!,22,FALSE),"")</f>
        <v/>
      </c>
      <c r="W6" s="74">
        <v>45320</v>
      </c>
      <c r="X6" s="74">
        <v>45327</v>
      </c>
      <c r="Y6" s="74"/>
      <c r="Z6" s="74"/>
      <c r="AA6" s="77" t="s">
        <v>462</v>
      </c>
      <c r="AB6" s="78"/>
      <c r="AC6" s="77"/>
      <c r="AD6" s="77"/>
    </row>
    <row r="7" spans="1:31" ht="43.5" x14ac:dyDescent="0.35">
      <c r="A7" s="73" t="e">
        <f>IF(ISBLANK(#REF!),"",#REF!)</f>
        <v>#REF!</v>
      </c>
      <c r="B7" s="73" t="str">
        <f>IFERROR(VLOOKUP($A7,#REF!,2,FALSE),"")</f>
        <v/>
      </c>
      <c r="C7" s="73" t="str">
        <f>IFERROR(VLOOKUP($A7,#REF!,3,FALSE),"")</f>
        <v/>
      </c>
      <c r="D7" s="73" t="str">
        <f>IFERROR(VLOOKUP($A7,#REF!,4,FALSE),"")</f>
        <v/>
      </c>
      <c r="E7" s="73" t="str">
        <f>IFERROR(VLOOKUP($A7,#REF!,5,FALSE),"")</f>
        <v/>
      </c>
      <c r="F7" s="73" t="str">
        <f>IFERROR(VLOOKUP($A7,#REF!,6,FALSE),"")</f>
        <v/>
      </c>
      <c r="G7" s="73" t="str">
        <f>IFERROR(VLOOKUP($A7,#REF!,7,FALSE),"")</f>
        <v/>
      </c>
      <c r="H7" s="73" t="str">
        <f>IFERROR(VLOOKUP($A7,#REF!,8,FALSE),"")</f>
        <v/>
      </c>
      <c r="I7" s="73" t="str">
        <f>IFERROR(VLOOKUP($A7,#REF!,9,FALSE),"")</f>
        <v/>
      </c>
      <c r="J7" s="73" t="str">
        <f>IFERROR(VLOOKUP($A7,#REF!,10,FALSE),"")</f>
        <v/>
      </c>
      <c r="K7" s="73" t="str">
        <f>IFERROR(VLOOKUP($A7,#REF!,11,FALSE),"")</f>
        <v/>
      </c>
      <c r="L7" s="73" t="str">
        <f>IFERROR(VLOOKUP($A7,#REF!,12,FALSE),"")</f>
        <v/>
      </c>
      <c r="M7" s="73" t="str">
        <f>IFERROR(VLOOKUP($A7,#REF!,13,FALSE),"")</f>
        <v/>
      </c>
      <c r="N7" s="73" t="str">
        <f>IFERROR(VLOOKUP($A7,#REF!,14,FALSE),"")</f>
        <v/>
      </c>
      <c r="O7" s="73" t="str">
        <f>IFERROR(VLOOKUP($A7,#REF!,15,FALSE),"")</f>
        <v/>
      </c>
      <c r="P7" s="73" t="str">
        <f>IFERROR(VLOOKUP($A7,#REF!,16,FALSE),"")</f>
        <v/>
      </c>
      <c r="Q7" s="73" t="str">
        <f>IFERROR(VLOOKUP($A7,#REF!,17,FALSE),"")</f>
        <v/>
      </c>
      <c r="R7" s="73" t="str">
        <f>IFERROR(VLOOKUP($A7,#REF!,18,FALSE),"")</f>
        <v/>
      </c>
      <c r="S7" s="73" t="str">
        <f>IFERROR(VLOOKUP($A7,#REF!,19,FALSE),"")</f>
        <v/>
      </c>
      <c r="T7" s="73" t="str">
        <f>IFERROR(VLOOKUP($A7,#REF!,20,FALSE),"")</f>
        <v/>
      </c>
      <c r="U7" s="73" t="str">
        <f>IFERROR(VLOOKUP($A7,#REF!,21,FALSE),"")</f>
        <v/>
      </c>
      <c r="V7" s="73" t="str">
        <f>IFERROR(VLOOKUP($A7,#REF!,22,FALSE),"")</f>
        <v/>
      </c>
      <c r="W7" s="74">
        <v>45320</v>
      </c>
      <c r="X7" s="74">
        <v>45327</v>
      </c>
      <c r="Y7" s="74"/>
      <c r="Z7" s="74"/>
      <c r="AA7" s="79" t="s">
        <v>463</v>
      </c>
      <c r="AB7" s="78" t="s">
        <v>464</v>
      </c>
      <c r="AC7" s="77"/>
      <c r="AD7" s="77"/>
    </row>
    <row r="8" spans="1:31" ht="130.5" x14ac:dyDescent="0.35">
      <c r="A8" s="73" t="e">
        <f>IF(ISBLANK(#REF!),"",#REF!)</f>
        <v>#REF!</v>
      </c>
      <c r="B8" s="73" t="str">
        <f>IFERROR(VLOOKUP($A8,#REF!,2,FALSE),"")</f>
        <v/>
      </c>
      <c r="C8" s="73" t="str">
        <f>IFERROR(VLOOKUP($A8,#REF!,3,FALSE),"")</f>
        <v/>
      </c>
      <c r="D8" s="73" t="str">
        <f>IFERROR(VLOOKUP($A8,#REF!,4,FALSE),"")</f>
        <v/>
      </c>
      <c r="E8" s="73" t="str">
        <f>IFERROR(VLOOKUP($A8,#REF!,5,FALSE),"")</f>
        <v/>
      </c>
      <c r="F8" s="73" t="str">
        <f>IFERROR(VLOOKUP($A8,#REF!,6,FALSE),"")</f>
        <v/>
      </c>
      <c r="G8" s="73" t="str">
        <f>IFERROR(VLOOKUP($A8,#REF!,7,FALSE),"")</f>
        <v/>
      </c>
      <c r="H8" s="73" t="str">
        <f>IFERROR(VLOOKUP($A8,#REF!,8,FALSE),"")</f>
        <v/>
      </c>
      <c r="I8" s="73" t="str">
        <f>IFERROR(VLOOKUP($A8,#REF!,9,FALSE),"")</f>
        <v/>
      </c>
      <c r="J8" s="73" t="str">
        <f>IFERROR(VLOOKUP($A8,#REF!,10,FALSE),"")</f>
        <v/>
      </c>
      <c r="K8" s="73" t="str">
        <f>IFERROR(VLOOKUP($A8,#REF!,11,FALSE),"")</f>
        <v/>
      </c>
      <c r="L8" s="73" t="str">
        <f>IFERROR(VLOOKUP($A8,#REF!,12,FALSE),"")</f>
        <v/>
      </c>
      <c r="M8" s="73" t="str">
        <f>IFERROR(VLOOKUP($A8,#REF!,13,FALSE),"")</f>
        <v/>
      </c>
      <c r="N8" s="73" t="str">
        <f>IFERROR(VLOOKUP($A8,#REF!,14,FALSE),"")</f>
        <v/>
      </c>
      <c r="O8" s="73" t="str">
        <f>IFERROR(VLOOKUP($A8,#REF!,15,FALSE),"")</f>
        <v/>
      </c>
      <c r="P8" s="73" t="str">
        <f>IFERROR(VLOOKUP($A8,#REF!,16,FALSE),"")</f>
        <v/>
      </c>
      <c r="Q8" s="73" t="str">
        <f>IFERROR(VLOOKUP($A8,#REF!,17,FALSE),"")</f>
        <v/>
      </c>
      <c r="R8" s="73" t="str">
        <f>IFERROR(VLOOKUP($A8,#REF!,18,FALSE),"")</f>
        <v/>
      </c>
      <c r="S8" s="73" t="str">
        <f>IFERROR(VLOOKUP($A8,#REF!,19,FALSE),"")</f>
        <v/>
      </c>
      <c r="T8" s="73" t="str">
        <f>IFERROR(VLOOKUP($A8,#REF!,20,FALSE),"")</f>
        <v/>
      </c>
      <c r="U8" s="73" t="str">
        <f>IFERROR(VLOOKUP($A8,#REF!,21,FALSE),"")</f>
        <v/>
      </c>
      <c r="V8" s="73" t="str">
        <f>IFERROR(VLOOKUP($A8,#REF!,22,FALSE),"")</f>
        <v/>
      </c>
      <c r="W8" s="73" t="s">
        <v>465</v>
      </c>
      <c r="X8" s="74">
        <v>45327</v>
      </c>
      <c r="Y8" s="74"/>
      <c r="Z8" s="74"/>
      <c r="AA8" s="77" t="s">
        <v>466</v>
      </c>
      <c r="AB8" s="77"/>
      <c r="AC8" s="77"/>
      <c r="AD8" s="77"/>
    </row>
    <row r="9" spans="1:31" ht="203" x14ac:dyDescent="0.35">
      <c r="A9" s="73" t="e">
        <f>IF(ISBLANK(#REF!),"",#REF!)</f>
        <v>#REF!</v>
      </c>
      <c r="B9" s="73" t="str">
        <f>IFERROR(VLOOKUP($A9,#REF!,2,FALSE),"")</f>
        <v/>
      </c>
      <c r="C9" s="73" t="str">
        <f>IFERROR(VLOOKUP($A9,#REF!,3,FALSE),"")</f>
        <v/>
      </c>
      <c r="D9" s="73" t="str">
        <f>IFERROR(VLOOKUP($A9,#REF!,4,FALSE),"")</f>
        <v/>
      </c>
      <c r="E9" s="73" t="str">
        <f>IFERROR(VLOOKUP($A9,#REF!,5,FALSE),"")</f>
        <v/>
      </c>
      <c r="F9" s="73" t="str">
        <f>IFERROR(VLOOKUP($A9,#REF!,6,FALSE),"")</f>
        <v/>
      </c>
      <c r="G9" s="73" t="str">
        <f>IFERROR(VLOOKUP($A9,#REF!,7,FALSE),"")</f>
        <v/>
      </c>
      <c r="H9" s="73" t="str">
        <f>IFERROR(VLOOKUP($A9,#REF!,8,FALSE),"")</f>
        <v/>
      </c>
      <c r="I9" s="73" t="str">
        <f>IFERROR(VLOOKUP($A9,#REF!,9,FALSE),"")</f>
        <v/>
      </c>
      <c r="J9" s="73" t="str">
        <f>IFERROR(VLOOKUP($A9,#REF!,10,FALSE),"")</f>
        <v/>
      </c>
      <c r="K9" s="73" t="str">
        <f>IFERROR(VLOOKUP($A9,#REF!,11,FALSE),"")</f>
        <v/>
      </c>
      <c r="L9" s="73" t="str">
        <f>IFERROR(VLOOKUP($A9,#REF!,12,FALSE),"")</f>
        <v/>
      </c>
      <c r="M9" s="73" t="str">
        <f>IFERROR(VLOOKUP($A9,#REF!,13,FALSE),"")</f>
        <v/>
      </c>
      <c r="N9" s="73" t="str">
        <f>IFERROR(VLOOKUP($A9,#REF!,14,FALSE),"")</f>
        <v/>
      </c>
      <c r="O9" s="73" t="str">
        <f>IFERROR(VLOOKUP($A9,#REF!,15,FALSE),"")</f>
        <v/>
      </c>
      <c r="P9" s="73" t="str">
        <f>IFERROR(VLOOKUP($A9,#REF!,16,FALSE),"")</f>
        <v/>
      </c>
      <c r="Q9" s="73" t="str">
        <f>IFERROR(VLOOKUP($A9,#REF!,17,FALSE),"")</f>
        <v/>
      </c>
      <c r="R9" s="73" t="str">
        <f>IFERROR(VLOOKUP($A9,#REF!,18,FALSE),"")</f>
        <v/>
      </c>
      <c r="S9" s="73" t="str">
        <f>IFERROR(VLOOKUP($A9,#REF!,19,FALSE),"")</f>
        <v/>
      </c>
      <c r="T9" s="73" t="str">
        <f>IFERROR(VLOOKUP($A9,#REF!,20,FALSE),"")</f>
        <v/>
      </c>
      <c r="U9" s="73" t="str">
        <f>IFERROR(VLOOKUP($A9,#REF!,21,FALSE),"")</f>
        <v/>
      </c>
      <c r="V9" s="73" t="str">
        <f>IFERROR(VLOOKUP($A9,#REF!,22,FALSE),"")</f>
        <v/>
      </c>
      <c r="W9" s="73" t="str">
        <f>IFERROR(VLOOKUP($A9,#REF!,23,FALSE),"")</f>
        <v/>
      </c>
      <c r="X9" s="73" t="str">
        <f>IFERROR(VLOOKUP($A9,#REF!,24,FALSE),"")</f>
        <v/>
      </c>
      <c r="Y9" s="73"/>
      <c r="Z9" s="73"/>
      <c r="AA9" s="77" t="s">
        <v>467</v>
      </c>
      <c r="AB9" s="77" t="s">
        <v>468</v>
      </c>
      <c r="AC9" s="77"/>
      <c r="AD9" s="77"/>
    </row>
    <row r="10" spans="1:31" ht="232" x14ac:dyDescent="0.35">
      <c r="A10" s="73" t="e">
        <f>IF(ISBLANK(#REF!),"",#REF!)</f>
        <v>#REF!</v>
      </c>
      <c r="B10" s="73" t="str">
        <f>IFERROR(VLOOKUP($A10,#REF!,2,FALSE),"")</f>
        <v/>
      </c>
      <c r="C10" s="73" t="str">
        <f>IFERROR(VLOOKUP($A10,#REF!,3,FALSE),"")</f>
        <v/>
      </c>
      <c r="D10" s="73" t="str">
        <f>IFERROR(VLOOKUP($A10,#REF!,4,FALSE),"")</f>
        <v/>
      </c>
      <c r="E10" s="73" t="str">
        <f>IFERROR(VLOOKUP($A10,#REF!,5,FALSE),"")</f>
        <v/>
      </c>
      <c r="F10" s="73" t="str">
        <f>IFERROR(VLOOKUP($A10,#REF!,6,FALSE),"")</f>
        <v/>
      </c>
      <c r="G10" s="73" t="str">
        <f>IFERROR(VLOOKUP($A10,#REF!,7,FALSE),"")</f>
        <v/>
      </c>
      <c r="H10" s="73" t="str">
        <f>IFERROR(VLOOKUP($A10,#REF!,8,FALSE),"")</f>
        <v/>
      </c>
      <c r="I10" s="73" t="str">
        <f>IFERROR(VLOOKUP($A10,#REF!,9,FALSE),"")</f>
        <v/>
      </c>
      <c r="J10" s="73" t="str">
        <f>IFERROR(VLOOKUP($A10,#REF!,10,FALSE),"")</f>
        <v/>
      </c>
      <c r="K10" s="73" t="str">
        <f>IFERROR(VLOOKUP($A10,#REF!,11,FALSE),"")</f>
        <v/>
      </c>
      <c r="L10" s="73" t="str">
        <f>IFERROR(VLOOKUP($A10,#REF!,12,FALSE),"")</f>
        <v/>
      </c>
      <c r="M10" s="73" t="str">
        <f>IFERROR(VLOOKUP($A10,#REF!,13,FALSE),"")</f>
        <v/>
      </c>
      <c r="N10" s="73" t="str">
        <f>IFERROR(VLOOKUP($A10,#REF!,14,FALSE),"")</f>
        <v/>
      </c>
      <c r="O10" s="73" t="str">
        <f>IFERROR(VLOOKUP($A10,#REF!,15,FALSE),"")</f>
        <v/>
      </c>
      <c r="P10" s="73" t="str">
        <f>IFERROR(VLOOKUP($A10,#REF!,16,FALSE),"")</f>
        <v/>
      </c>
      <c r="Q10" s="73" t="str">
        <f>IFERROR(VLOOKUP($A10,#REF!,17,FALSE),"")</f>
        <v/>
      </c>
      <c r="R10" s="73" t="str">
        <f>IFERROR(VLOOKUP($A10,#REF!,18,FALSE),"")</f>
        <v/>
      </c>
      <c r="S10" s="73" t="str">
        <f>IFERROR(VLOOKUP($A10,#REF!,19,FALSE),"")</f>
        <v/>
      </c>
      <c r="T10" s="73" t="s">
        <v>469</v>
      </c>
      <c r="U10" s="73" t="str">
        <f>IFERROR(VLOOKUP($A10,#REF!,21,FALSE),"")</f>
        <v/>
      </c>
      <c r="V10" s="73" t="str">
        <f>IFERROR(VLOOKUP($A10,#REF!,22,FALSE),"")</f>
        <v/>
      </c>
      <c r="W10" s="73" t="s">
        <v>470</v>
      </c>
      <c r="X10" s="74">
        <v>45327</v>
      </c>
      <c r="Y10" s="74"/>
      <c r="Z10" s="74"/>
      <c r="AA10" s="76" t="s">
        <v>471</v>
      </c>
      <c r="AB10" s="77"/>
      <c r="AC10" s="77"/>
      <c r="AD10" s="77"/>
    </row>
    <row r="11" spans="1:31" ht="406" x14ac:dyDescent="0.35">
      <c r="A11" s="73" t="e">
        <f>IF(ISBLANK(#REF!),"",#REF!)</f>
        <v>#REF!</v>
      </c>
      <c r="B11" s="73" t="str">
        <f>IFERROR(VLOOKUP($A11,#REF!,2,FALSE),"")</f>
        <v/>
      </c>
      <c r="C11" s="73" t="str">
        <f>IFERROR(VLOOKUP($A11,#REF!,3,FALSE),"")</f>
        <v/>
      </c>
      <c r="D11" s="73" t="str">
        <f>IFERROR(VLOOKUP($A11,#REF!,4,FALSE),"")</f>
        <v/>
      </c>
      <c r="E11" s="73" t="str">
        <f>IFERROR(VLOOKUP($A11,#REF!,5,FALSE),"")</f>
        <v/>
      </c>
      <c r="F11" s="73" t="s">
        <v>472</v>
      </c>
      <c r="G11" s="73" t="s">
        <v>473</v>
      </c>
      <c r="H11" s="73" t="s">
        <v>474</v>
      </c>
      <c r="I11" s="73" t="s">
        <v>135</v>
      </c>
      <c r="J11" s="73" t="s">
        <v>135</v>
      </c>
      <c r="K11" s="73" t="s">
        <v>135</v>
      </c>
      <c r="L11" s="73" t="s">
        <v>135</v>
      </c>
      <c r="M11" s="73" t="s">
        <v>135</v>
      </c>
      <c r="N11" s="73" t="s">
        <v>135</v>
      </c>
      <c r="O11" s="73" t="s">
        <v>135</v>
      </c>
      <c r="P11" s="73" t="s">
        <v>135</v>
      </c>
      <c r="Q11" s="73" t="s">
        <v>135</v>
      </c>
      <c r="R11" s="73" t="s">
        <v>475</v>
      </c>
      <c r="S11" s="73" t="s">
        <v>476</v>
      </c>
      <c r="T11" s="73" t="s">
        <v>477</v>
      </c>
      <c r="U11" s="73" t="str">
        <f>IFERROR(VLOOKUP($A11,#REF!,21,FALSE),"")</f>
        <v/>
      </c>
      <c r="V11" s="73" t="str">
        <f>IFERROR(VLOOKUP($A11,#REF!,22,FALSE),"")</f>
        <v/>
      </c>
      <c r="W11" s="73" t="str">
        <f>IFERROR(VLOOKUP($A11,#REF!,23,FALSE),"")</f>
        <v/>
      </c>
      <c r="X11" s="74">
        <v>45327</v>
      </c>
      <c r="Y11" s="74"/>
      <c r="Z11" s="74"/>
      <c r="AA11" s="77" t="s">
        <v>478</v>
      </c>
      <c r="AB11" s="77"/>
      <c r="AC11" s="77"/>
      <c r="AD11" s="77"/>
    </row>
    <row r="12" spans="1:31" ht="72.5" x14ac:dyDescent="0.35">
      <c r="A12" s="73" t="e">
        <f>IF(ISBLANK(#REF!),"",#REF!)</f>
        <v>#REF!</v>
      </c>
      <c r="B12" s="73" t="str">
        <f>IFERROR(VLOOKUP($A12,#REF!,2,FALSE),"")</f>
        <v/>
      </c>
      <c r="C12" s="73" t="str">
        <f>IFERROR(VLOOKUP($A12,#REF!,3,FALSE),"")</f>
        <v/>
      </c>
      <c r="D12" s="73" t="str">
        <f>IFERROR(VLOOKUP($A12,#REF!,4,FALSE),"")</f>
        <v/>
      </c>
      <c r="E12" s="73" t="str">
        <f>IFERROR(VLOOKUP($A12,#REF!,5,FALSE),"")</f>
        <v/>
      </c>
      <c r="F12" s="73" t="str">
        <f>IFERROR(VLOOKUP($A12,#REF!,6,FALSE),"")</f>
        <v/>
      </c>
      <c r="G12" s="73" t="str">
        <f>IFERROR(VLOOKUP($A12,#REF!,7,FALSE),"")</f>
        <v/>
      </c>
      <c r="H12" s="73" t="str">
        <f>IFERROR(VLOOKUP($A12,#REF!,8,FALSE),"")</f>
        <v/>
      </c>
      <c r="I12" s="73" t="str">
        <f>IFERROR(VLOOKUP($A12,#REF!,9,FALSE),"")</f>
        <v/>
      </c>
      <c r="J12" s="73" t="str">
        <f>IFERROR(VLOOKUP($A12,#REF!,10,FALSE),"")</f>
        <v/>
      </c>
      <c r="K12" s="73" t="str">
        <f>IFERROR(VLOOKUP($A12,#REF!,11,FALSE),"")</f>
        <v/>
      </c>
      <c r="L12" s="73" t="str">
        <f>IFERROR(VLOOKUP($A12,#REF!,12,FALSE),"")</f>
        <v/>
      </c>
      <c r="M12" s="73" t="str">
        <f>IFERROR(VLOOKUP($A12,#REF!,13,FALSE),"")</f>
        <v/>
      </c>
      <c r="N12" s="73" t="str">
        <f>IFERROR(VLOOKUP($A12,#REF!,14,FALSE),"")</f>
        <v/>
      </c>
      <c r="O12" s="73" t="str">
        <f>IFERROR(VLOOKUP($A12,#REF!,15,FALSE),"")</f>
        <v/>
      </c>
      <c r="P12" s="73" t="str">
        <f>IFERROR(VLOOKUP($A12,#REF!,16,FALSE),"")</f>
        <v/>
      </c>
      <c r="Q12" s="73" t="str">
        <f>IFERROR(VLOOKUP($A12,#REF!,17,FALSE),"")</f>
        <v/>
      </c>
      <c r="R12" s="73" t="str">
        <f>IFERROR(VLOOKUP($A12,#REF!,18,FALSE),"")</f>
        <v/>
      </c>
      <c r="S12" s="73" t="str">
        <f>IFERROR(VLOOKUP($A12,#REF!,19,FALSE),"")</f>
        <v/>
      </c>
      <c r="T12" s="73" t="str">
        <f>IFERROR(VLOOKUP($A12,#REF!,20,FALSE),"")</f>
        <v/>
      </c>
      <c r="U12" s="73" t="str">
        <f>IFERROR(VLOOKUP($A12,#REF!,21,FALSE),"")</f>
        <v/>
      </c>
      <c r="V12" s="73" t="str">
        <f>IFERROR(VLOOKUP($A12,#REF!,22,FALSE),"")</f>
        <v/>
      </c>
      <c r="W12" s="74">
        <v>45320</v>
      </c>
      <c r="X12" s="74">
        <v>45327</v>
      </c>
      <c r="Y12" s="74"/>
      <c r="Z12" s="74"/>
      <c r="AA12" s="79" t="s">
        <v>479</v>
      </c>
      <c r="AB12" s="79" t="s">
        <v>480</v>
      </c>
      <c r="AC12" s="79"/>
      <c r="AD12" s="79"/>
    </row>
    <row r="13" spans="1:31" ht="145" x14ac:dyDescent="0.35">
      <c r="A13" s="73" t="e">
        <f>IF(ISBLANK(#REF!),"",#REF!)</f>
        <v>#REF!</v>
      </c>
      <c r="B13" s="73" t="str">
        <f>IFERROR(VLOOKUP($A13,#REF!,2,FALSE),"")</f>
        <v/>
      </c>
      <c r="C13" s="73" t="str">
        <f>IFERROR(VLOOKUP($A13,#REF!,3,FALSE),"")</f>
        <v/>
      </c>
      <c r="D13" s="73" t="str">
        <f>IFERROR(VLOOKUP($A13,#REF!,4,FALSE),"")</f>
        <v/>
      </c>
      <c r="E13" s="73" t="str">
        <f>IFERROR(VLOOKUP($A13,#REF!,5,FALSE),"")</f>
        <v/>
      </c>
      <c r="F13" s="73" t="str">
        <f>IFERROR(VLOOKUP($A13,#REF!,6,FALSE),"")</f>
        <v/>
      </c>
      <c r="G13" s="73" t="str">
        <f>IFERROR(VLOOKUP($A13,#REF!,7,FALSE),"")</f>
        <v/>
      </c>
      <c r="H13" s="73" t="str">
        <f>IFERROR(VLOOKUP($A13,#REF!,8,FALSE),"")</f>
        <v/>
      </c>
      <c r="I13" s="73" t="str">
        <f>IFERROR(VLOOKUP($A13,#REF!,9,FALSE),"")</f>
        <v/>
      </c>
      <c r="J13" s="73" t="str">
        <f>IFERROR(VLOOKUP($A13,#REF!,10,FALSE),"")</f>
        <v/>
      </c>
      <c r="K13" s="73" t="str">
        <f>IFERROR(VLOOKUP($A13,#REF!,11,FALSE),"")</f>
        <v/>
      </c>
      <c r="L13" s="73" t="str">
        <f>IFERROR(VLOOKUP($A13,#REF!,12,FALSE),"")</f>
        <v/>
      </c>
      <c r="M13" s="73" t="str">
        <f>IFERROR(VLOOKUP($A13,#REF!,13,FALSE),"")</f>
        <v/>
      </c>
      <c r="N13" s="73" t="str">
        <f>IFERROR(VLOOKUP($A13,#REF!,14,FALSE),"")</f>
        <v/>
      </c>
      <c r="O13" s="73" t="str">
        <f>IFERROR(VLOOKUP($A13,#REF!,15,FALSE),"")</f>
        <v/>
      </c>
      <c r="P13" s="73" t="str">
        <f>IFERROR(VLOOKUP($A13,#REF!,16,FALSE),"")</f>
        <v/>
      </c>
      <c r="Q13" s="73" t="str">
        <f>IFERROR(VLOOKUP($A13,#REF!,17,FALSE),"")</f>
        <v/>
      </c>
      <c r="R13" s="73" t="str">
        <f>IFERROR(VLOOKUP($A13,#REF!,18,FALSE),"")</f>
        <v/>
      </c>
      <c r="S13" s="73" t="str">
        <f>IFERROR(VLOOKUP($A13,#REF!,19,FALSE),"")</f>
        <v/>
      </c>
      <c r="T13" s="73" t="str">
        <f>IFERROR(VLOOKUP($A13,#REF!,20,FALSE),"")</f>
        <v/>
      </c>
      <c r="U13" s="73" t="str">
        <f>IFERROR(VLOOKUP($A13,#REF!,21,FALSE),"")</f>
        <v/>
      </c>
      <c r="V13" s="73" t="str">
        <f>IFERROR(VLOOKUP($A13,#REF!,22,FALSE),"")</f>
        <v/>
      </c>
      <c r="W13" s="74">
        <v>45320</v>
      </c>
      <c r="X13" s="74">
        <v>45327</v>
      </c>
      <c r="Y13" s="74"/>
      <c r="Z13" s="74"/>
      <c r="AA13" s="79" t="s">
        <v>481</v>
      </c>
      <c r="AB13" s="79" t="s">
        <v>482</v>
      </c>
      <c r="AC13" s="79"/>
      <c r="AD13" s="79"/>
    </row>
    <row r="14" spans="1:31" ht="159.5" x14ac:dyDescent="0.35">
      <c r="A14" s="73" t="e">
        <f>IF(ISBLANK(#REF!),"",#REF!)</f>
        <v>#REF!</v>
      </c>
      <c r="B14" s="73" t="str">
        <f>IFERROR(VLOOKUP($A14,#REF!,2,FALSE),"")</f>
        <v/>
      </c>
      <c r="C14" s="73" t="str">
        <f>IFERROR(VLOOKUP($A14,#REF!,3,FALSE),"")</f>
        <v/>
      </c>
      <c r="D14" s="73" t="str">
        <f>IFERROR(VLOOKUP($A14,#REF!,4,FALSE),"")</f>
        <v/>
      </c>
      <c r="E14" s="73" t="str">
        <f>IFERROR(VLOOKUP($A14,#REF!,5,FALSE),"")</f>
        <v/>
      </c>
      <c r="F14" s="73" t="str">
        <f>IFERROR(VLOOKUP($A14,#REF!,6,FALSE),"")</f>
        <v/>
      </c>
      <c r="G14" s="73" t="str">
        <f>IFERROR(VLOOKUP($A14,#REF!,7,FALSE),"")</f>
        <v/>
      </c>
      <c r="H14" s="73" t="str">
        <f>IFERROR(VLOOKUP($A14,#REF!,8,FALSE),"")</f>
        <v/>
      </c>
      <c r="I14" s="73" t="str">
        <f>IFERROR(VLOOKUP($A14,#REF!,9,FALSE),"")</f>
        <v/>
      </c>
      <c r="J14" s="73" t="str">
        <f>IFERROR(VLOOKUP($A14,#REF!,10,FALSE),"")</f>
        <v/>
      </c>
      <c r="K14" s="73" t="str">
        <f>IFERROR(VLOOKUP($A14,#REF!,11,FALSE),"")</f>
        <v/>
      </c>
      <c r="L14" s="73" t="str">
        <f>IFERROR(VLOOKUP($A14,#REF!,12,FALSE),"")</f>
        <v/>
      </c>
      <c r="M14" s="73" t="str">
        <f>IFERROR(VLOOKUP($A14,#REF!,13,FALSE),"")</f>
        <v/>
      </c>
      <c r="N14" s="73" t="str">
        <f>IFERROR(VLOOKUP($A14,#REF!,14,FALSE),"")</f>
        <v/>
      </c>
      <c r="O14" s="73" t="str">
        <f>IFERROR(VLOOKUP($A14,#REF!,15,FALSE),"")</f>
        <v/>
      </c>
      <c r="P14" s="73" t="str">
        <f>IFERROR(VLOOKUP($A14,#REF!,16,FALSE),"")</f>
        <v/>
      </c>
      <c r="Q14" s="73" t="str">
        <f>IFERROR(VLOOKUP($A14,#REF!,17,FALSE),"")</f>
        <v/>
      </c>
      <c r="R14" s="73" t="str">
        <f>IFERROR(VLOOKUP($A14,#REF!,18,FALSE),"")</f>
        <v/>
      </c>
      <c r="S14" s="73" t="str">
        <f>IFERROR(VLOOKUP($A14,#REF!,19,FALSE),"")</f>
        <v/>
      </c>
      <c r="T14" s="73" t="str">
        <f>IFERROR(VLOOKUP($A14,#REF!,20,FALSE),"")</f>
        <v/>
      </c>
      <c r="U14" s="73" t="str">
        <f>IFERROR(VLOOKUP($A14,#REF!,21,FALSE),"")</f>
        <v/>
      </c>
      <c r="V14" s="73" t="str">
        <f>IFERROR(VLOOKUP($A14,#REF!,22,FALSE),"")</f>
        <v/>
      </c>
      <c r="W14" s="74" t="s">
        <v>483</v>
      </c>
      <c r="X14" s="74">
        <v>45327</v>
      </c>
      <c r="Y14" s="74"/>
      <c r="Z14" s="74"/>
      <c r="AA14" s="79" t="s">
        <v>484</v>
      </c>
      <c r="AB14" s="78" t="s">
        <v>485</v>
      </c>
      <c r="AC14" s="77"/>
      <c r="AD14" s="77"/>
    </row>
    <row r="15" spans="1:31" x14ac:dyDescent="0.35">
      <c r="A15" s="73" t="e">
        <f>IF(ISBLANK(#REF!),"",#REF!)</f>
        <v>#REF!</v>
      </c>
      <c r="B15" s="73" t="str">
        <f>IFERROR(VLOOKUP($A15,#REF!,2,FALSE),"")</f>
        <v/>
      </c>
      <c r="C15" s="73" t="str">
        <f>IFERROR(VLOOKUP($A15,#REF!,3,FALSE),"")</f>
        <v/>
      </c>
      <c r="D15" s="73" t="str">
        <f>IFERROR(VLOOKUP($A15,#REF!,4,FALSE),"")</f>
        <v/>
      </c>
      <c r="E15" s="73" t="str">
        <f>IFERROR(VLOOKUP($A15,#REF!,5,FALSE),"")</f>
        <v/>
      </c>
      <c r="F15" s="73" t="str">
        <f>IFERROR(VLOOKUP($A15,#REF!,6,FALSE),"")</f>
        <v/>
      </c>
      <c r="G15" s="73" t="str">
        <f>IFERROR(VLOOKUP($A15,#REF!,7,FALSE),"")</f>
        <v/>
      </c>
      <c r="H15" s="73" t="str">
        <f>IFERROR(VLOOKUP($A15,#REF!,8,FALSE),"")</f>
        <v/>
      </c>
      <c r="I15" s="73" t="str">
        <f>IFERROR(VLOOKUP($A15,#REF!,9,FALSE),"")</f>
        <v/>
      </c>
      <c r="J15" s="73" t="str">
        <f>IFERROR(VLOOKUP($A15,#REF!,10,FALSE),"")</f>
        <v/>
      </c>
      <c r="K15" s="73" t="str">
        <f>IFERROR(VLOOKUP($A15,#REF!,11,FALSE),"")</f>
        <v/>
      </c>
      <c r="L15" s="73" t="str">
        <f>IFERROR(VLOOKUP($A15,#REF!,12,FALSE),"")</f>
        <v/>
      </c>
      <c r="M15" s="73" t="str">
        <f>IFERROR(VLOOKUP($A15,#REF!,13,FALSE),"")</f>
        <v/>
      </c>
      <c r="N15" s="73" t="str">
        <f>IFERROR(VLOOKUP($A15,#REF!,14,FALSE),"")</f>
        <v/>
      </c>
      <c r="O15" s="73" t="str">
        <f>IFERROR(VLOOKUP($A15,#REF!,15,FALSE),"")</f>
        <v/>
      </c>
      <c r="P15" s="73" t="str">
        <f>IFERROR(VLOOKUP($A15,#REF!,16,FALSE),"")</f>
        <v/>
      </c>
      <c r="Q15" s="73" t="str">
        <f>IFERROR(VLOOKUP($A15,#REF!,17,FALSE),"")</f>
        <v/>
      </c>
      <c r="R15" s="73" t="str">
        <f>IFERROR(VLOOKUP($A15,#REF!,18,FALSE),"")</f>
        <v/>
      </c>
      <c r="S15" s="73" t="str">
        <f>IFERROR(VLOOKUP($A15,#REF!,19,FALSE),"")</f>
        <v/>
      </c>
      <c r="T15" s="73" t="str">
        <f>IFERROR(VLOOKUP($A15,#REF!,20,FALSE),"")</f>
        <v/>
      </c>
      <c r="U15" s="73" t="str">
        <f>IFERROR(VLOOKUP($A15,#REF!,21,FALSE),"")</f>
        <v/>
      </c>
      <c r="V15" s="73" t="str">
        <f>IFERROR(VLOOKUP($A15,#REF!,22,FALSE),"")</f>
        <v/>
      </c>
      <c r="W15" s="74">
        <v>45320</v>
      </c>
      <c r="X15" s="74">
        <v>45327</v>
      </c>
      <c r="Y15" s="74"/>
      <c r="Z15" s="74"/>
      <c r="AA15" s="79" t="s">
        <v>486</v>
      </c>
      <c r="AB15" s="79"/>
      <c r="AC15" s="79"/>
      <c r="AD15" s="79"/>
    </row>
    <row r="16" spans="1:31" ht="217.5" x14ac:dyDescent="0.35">
      <c r="A16" s="73" t="e">
        <f>IF(ISBLANK(#REF!),"",#REF!)</f>
        <v>#REF!</v>
      </c>
      <c r="B16" s="73" t="str">
        <f>IFERROR(VLOOKUP($A16,#REF!,2,FALSE),"")</f>
        <v/>
      </c>
      <c r="C16" s="73" t="str">
        <f>IFERROR(VLOOKUP($A16,#REF!,3,FALSE),"")</f>
        <v/>
      </c>
      <c r="D16" s="73" t="str">
        <f>IFERROR(VLOOKUP($A16,#REF!,4,FALSE),"")</f>
        <v/>
      </c>
      <c r="E16" s="73" t="str">
        <f>IFERROR(VLOOKUP($A16,#REF!,5,FALSE),"")</f>
        <v/>
      </c>
      <c r="F16" s="73" t="str">
        <f>IFERROR(VLOOKUP($A16,#REF!,6,FALSE),"")</f>
        <v/>
      </c>
      <c r="G16" s="73" t="str">
        <f>IFERROR(VLOOKUP($A16,#REF!,7,FALSE),"")</f>
        <v/>
      </c>
      <c r="H16" s="73" t="str">
        <f>IFERROR(VLOOKUP($A16,#REF!,8,FALSE),"")</f>
        <v/>
      </c>
      <c r="I16" s="73" t="str">
        <f>IFERROR(VLOOKUP($A16,#REF!,9,FALSE),"")</f>
        <v/>
      </c>
      <c r="J16" s="73" t="str">
        <f>IFERROR(VLOOKUP($A16,#REF!,10,FALSE),"")</f>
        <v/>
      </c>
      <c r="K16" s="89" t="s">
        <v>487</v>
      </c>
      <c r="L16" s="73" t="str">
        <f>IFERROR(VLOOKUP($A16,#REF!,12,FALSE),"")</f>
        <v/>
      </c>
      <c r="M16" s="73" t="str">
        <f>IFERROR(VLOOKUP($A16,#REF!,13,FALSE),"")</f>
        <v/>
      </c>
      <c r="N16" s="73" t="str">
        <f>IFERROR(VLOOKUP($A16,#REF!,14,FALSE),"")</f>
        <v/>
      </c>
      <c r="O16" s="73" t="str">
        <f>IFERROR(VLOOKUP($A16,#REF!,15,FALSE),"")</f>
        <v/>
      </c>
      <c r="P16" s="73" t="str">
        <f>IFERROR(VLOOKUP($A16,#REF!,16,FALSE),"")</f>
        <v/>
      </c>
      <c r="Q16" s="73" t="str">
        <f>IFERROR(VLOOKUP($A16,#REF!,17,FALSE),"")</f>
        <v/>
      </c>
      <c r="R16" s="73" t="str">
        <f>IFERROR(VLOOKUP($A16,#REF!,18,FALSE),"")</f>
        <v/>
      </c>
      <c r="S16" s="73" t="str">
        <f>IFERROR(VLOOKUP($A16,#REF!,19,FALSE),"")</f>
        <v/>
      </c>
      <c r="T16" s="73" t="str">
        <f>IFERROR(VLOOKUP($A16,#REF!,20,FALSE),"")</f>
        <v/>
      </c>
      <c r="U16" s="73" t="str">
        <f>IFERROR(VLOOKUP($A16,#REF!,21,FALSE),"")</f>
        <v/>
      </c>
      <c r="V16" s="73" t="str">
        <f>IFERROR(VLOOKUP($A16,#REF!,22,FALSE),"")</f>
        <v/>
      </c>
      <c r="W16" s="73" t="str">
        <f>IFERROR(VLOOKUP($A16,#REF!,23,FALSE),"")</f>
        <v/>
      </c>
      <c r="X16" s="73" t="str">
        <f>IFERROR(VLOOKUP($A16,#REF!,24,FALSE),"")</f>
        <v/>
      </c>
      <c r="Y16" s="73"/>
      <c r="Z16" s="73"/>
      <c r="AA16" s="77" t="s">
        <v>488</v>
      </c>
      <c r="AB16" s="77" t="s">
        <v>489</v>
      </c>
      <c r="AC16" s="77"/>
      <c r="AD16" s="77"/>
    </row>
    <row r="17" spans="1:30" ht="304.5" x14ac:dyDescent="0.35">
      <c r="A17" s="73" t="e">
        <f>IF(ISBLANK(#REF!),"",#REF!)</f>
        <v>#REF!</v>
      </c>
      <c r="B17" s="90" t="s">
        <v>490</v>
      </c>
      <c r="C17" s="73" t="s">
        <v>491</v>
      </c>
      <c r="D17" s="73" t="str">
        <f>IFERROR(VLOOKUP($A17,#REF!,4,FALSE),"")</f>
        <v/>
      </c>
      <c r="E17" s="73" t="str">
        <f>IFERROR(VLOOKUP($A17,#REF!,5,FALSE),"")</f>
        <v/>
      </c>
      <c r="F17" s="73" t="s">
        <v>492</v>
      </c>
      <c r="G17" s="73" t="s">
        <v>493</v>
      </c>
      <c r="H17" s="73" t="s">
        <v>494</v>
      </c>
      <c r="I17" s="73" t="s">
        <v>492</v>
      </c>
      <c r="J17" s="73" t="s">
        <v>493</v>
      </c>
      <c r="K17" s="73" t="s">
        <v>495</v>
      </c>
      <c r="L17" s="73" t="str">
        <f>IFERROR(VLOOKUP($A17,#REF!,12,FALSE),"")</f>
        <v/>
      </c>
      <c r="M17" s="73" t="str">
        <f>IFERROR(VLOOKUP($A17,#REF!,13,FALSE),"")</f>
        <v/>
      </c>
      <c r="N17" s="73" t="str">
        <f>IFERROR(VLOOKUP($A17,#REF!,14,FALSE),"")</f>
        <v/>
      </c>
      <c r="O17" s="73" t="str">
        <f>IFERROR(VLOOKUP($A17,#REF!,15,FALSE),"")</f>
        <v/>
      </c>
      <c r="P17" s="73" t="str">
        <f>IFERROR(VLOOKUP($A17,#REF!,16,FALSE),"")</f>
        <v/>
      </c>
      <c r="Q17" s="73" t="str">
        <f>IFERROR(VLOOKUP($A17,#REF!,17,FALSE),"")</f>
        <v/>
      </c>
      <c r="R17" s="73" t="s">
        <v>496</v>
      </c>
      <c r="S17" s="73" t="s">
        <v>497</v>
      </c>
      <c r="T17" s="73" t="s">
        <v>498</v>
      </c>
      <c r="U17" s="73" t="s">
        <v>499</v>
      </c>
      <c r="V17" s="73" t="s">
        <v>500</v>
      </c>
      <c r="W17" s="74">
        <v>45320</v>
      </c>
      <c r="X17" s="74">
        <v>45327</v>
      </c>
      <c r="Y17" s="74"/>
      <c r="Z17" s="74"/>
      <c r="AA17" s="77" t="s">
        <v>486</v>
      </c>
      <c r="AB17" s="77"/>
      <c r="AC17" s="77"/>
      <c r="AD17" s="77"/>
    </row>
    <row r="18" spans="1:30" x14ac:dyDescent="0.35">
      <c r="A18" s="73" t="e">
        <f>IF(ISBLANK(#REF!),"",#REF!)</f>
        <v>#REF!</v>
      </c>
      <c r="B18" s="73" t="str">
        <f>IFERROR(VLOOKUP($A18,#REF!,2,FALSE),"")</f>
        <v/>
      </c>
      <c r="C18" s="73" t="str">
        <f>IFERROR(VLOOKUP($A18,#REF!,3,FALSE),"")</f>
        <v/>
      </c>
      <c r="D18" s="73" t="str">
        <f>IFERROR(VLOOKUP($A18,#REF!,4,FALSE),"")</f>
        <v/>
      </c>
      <c r="E18" s="73" t="str">
        <f>IFERROR(VLOOKUP($A18,#REF!,5,FALSE),"")</f>
        <v/>
      </c>
      <c r="F18" s="73" t="str">
        <f>IFERROR(VLOOKUP($A18,#REF!,6,FALSE),"")</f>
        <v/>
      </c>
      <c r="G18" s="73" t="str">
        <f>IFERROR(VLOOKUP($A18,#REF!,7,FALSE),"")</f>
        <v/>
      </c>
      <c r="H18" s="73" t="str">
        <f>IFERROR(VLOOKUP($A18,#REF!,8,FALSE),"")</f>
        <v/>
      </c>
      <c r="I18" s="73" t="str">
        <f>IFERROR(VLOOKUP($A18,#REF!,9,FALSE),"")</f>
        <v/>
      </c>
      <c r="J18" s="73" t="str">
        <f>IFERROR(VLOOKUP($A18,#REF!,10,FALSE),"")</f>
        <v/>
      </c>
      <c r="K18" s="73" t="str">
        <f>IFERROR(VLOOKUP($A18,#REF!,11,FALSE),"")</f>
        <v/>
      </c>
      <c r="L18" s="73" t="str">
        <f>IFERROR(VLOOKUP($A18,#REF!,12,FALSE),"")</f>
        <v/>
      </c>
      <c r="M18" s="73" t="str">
        <f>IFERROR(VLOOKUP($A18,#REF!,13,FALSE),"")</f>
        <v/>
      </c>
      <c r="N18" s="73" t="str">
        <f>IFERROR(VLOOKUP($A18,#REF!,14,FALSE),"")</f>
        <v/>
      </c>
      <c r="O18" s="73" t="str">
        <f>IFERROR(VLOOKUP($A18,#REF!,15,FALSE),"")</f>
        <v/>
      </c>
      <c r="P18" s="73" t="str">
        <f>IFERROR(VLOOKUP($A18,#REF!,16,FALSE),"")</f>
        <v/>
      </c>
      <c r="Q18" s="73" t="str">
        <f>IFERROR(VLOOKUP($A18,#REF!,17,FALSE),"")</f>
        <v/>
      </c>
      <c r="R18" s="73" t="str">
        <f>IFERROR(VLOOKUP($A18,#REF!,18,FALSE),"")</f>
        <v/>
      </c>
      <c r="S18" s="73" t="str">
        <f>IFERROR(VLOOKUP($A18,#REF!,19,FALSE),"")</f>
        <v/>
      </c>
      <c r="T18" s="73" t="str">
        <f>IFERROR(VLOOKUP($A18,#REF!,20,FALSE),"")</f>
        <v/>
      </c>
      <c r="U18" s="73" t="str">
        <f>IFERROR(VLOOKUP($A18,#REF!,21,FALSE),"")</f>
        <v/>
      </c>
      <c r="V18" s="73" t="str">
        <f>IFERROR(VLOOKUP($A18,#REF!,22,FALSE),"")</f>
        <v/>
      </c>
      <c r="W18" s="74" t="s">
        <v>501</v>
      </c>
      <c r="X18" s="74">
        <v>45327</v>
      </c>
      <c r="Y18" s="74"/>
      <c r="Z18" s="74"/>
      <c r="AA18" s="77"/>
      <c r="AB18" s="77"/>
      <c r="AC18" s="77"/>
      <c r="AD18" s="77"/>
    </row>
    <row r="19" spans="1:30" ht="72.5" x14ac:dyDescent="0.35">
      <c r="A19" s="73" t="e">
        <f>IF(ISBLANK(#REF!),"",#REF!)</f>
        <v>#REF!</v>
      </c>
      <c r="B19" s="73" t="str">
        <f>IFERROR(VLOOKUP($A19,#REF!,2,FALSE),"")</f>
        <v/>
      </c>
      <c r="C19" s="73" t="str">
        <f>IFERROR(VLOOKUP($A19,#REF!,3,FALSE),"")</f>
        <v/>
      </c>
      <c r="D19" s="73" t="str">
        <f>IFERROR(VLOOKUP($A19,#REF!,4,FALSE),"")</f>
        <v/>
      </c>
      <c r="E19" s="73" t="str">
        <f>IFERROR(VLOOKUP($A19,#REF!,5,FALSE),"")</f>
        <v/>
      </c>
      <c r="F19" s="73" t="str">
        <f>IFERROR(VLOOKUP($A19,#REF!,6,FALSE),"")</f>
        <v/>
      </c>
      <c r="G19" s="73" t="str">
        <f>IFERROR(VLOOKUP($A19,#REF!,7,FALSE),"")</f>
        <v/>
      </c>
      <c r="H19" s="73" t="str">
        <f>IFERROR(VLOOKUP($A19,#REF!,8,FALSE),"")</f>
        <v/>
      </c>
      <c r="I19" s="73" t="str">
        <f>IFERROR(VLOOKUP($A19,#REF!,9,FALSE),"")</f>
        <v/>
      </c>
      <c r="J19" s="73" t="str">
        <f>IFERROR(VLOOKUP($A19,#REF!,10,FALSE),"")</f>
        <v/>
      </c>
      <c r="K19" s="73" t="str">
        <f>IFERROR(VLOOKUP($A19,#REF!,11,FALSE),"")</f>
        <v/>
      </c>
      <c r="L19" s="73" t="str">
        <f>IFERROR(VLOOKUP($A19,#REF!,12,FALSE),"")</f>
        <v/>
      </c>
      <c r="M19" s="73" t="str">
        <f>IFERROR(VLOOKUP($A19,#REF!,13,FALSE),"")</f>
        <v/>
      </c>
      <c r="N19" s="73" t="str">
        <f>IFERROR(VLOOKUP($A19,#REF!,14,FALSE),"")</f>
        <v/>
      </c>
      <c r="O19" s="73" t="str">
        <f>IFERROR(VLOOKUP($A19,#REF!,15,FALSE),"")</f>
        <v/>
      </c>
      <c r="P19" s="73" t="str">
        <f>IFERROR(VLOOKUP($A19,#REF!,16,FALSE),"")</f>
        <v/>
      </c>
      <c r="Q19" s="73" t="str">
        <f>IFERROR(VLOOKUP($A19,#REF!,17,FALSE),"")</f>
        <v/>
      </c>
      <c r="R19" s="73" t="str">
        <f>IFERROR(VLOOKUP($A19,#REF!,18,FALSE),"")</f>
        <v/>
      </c>
      <c r="S19" s="73" t="str">
        <f>IFERROR(VLOOKUP($A19,#REF!,19,FALSE),"")</f>
        <v/>
      </c>
      <c r="T19" s="73" t="str">
        <f>IFERROR(VLOOKUP($A19,#REF!,20,FALSE),"")</f>
        <v/>
      </c>
      <c r="U19" s="73" t="str">
        <f>IFERROR(VLOOKUP($A19,#REF!,21,FALSE),"")</f>
        <v/>
      </c>
      <c r="V19" s="73" t="str">
        <f>IFERROR(VLOOKUP($A19,#REF!,22,FALSE),"")</f>
        <v/>
      </c>
      <c r="W19" s="73" t="str">
        <f>IFERROR(VLOOKUP($A19,#REF!,23,FALSE),"")</f>
        <v/>
      </c>
      <c r="X19" s="73" t="str">
        <f>IFERROR(VLOOKUP($A19,#REF!,24,FALSE),"")</f>
        <v/>
      </c>
      <c r="Y19" s="73"/>
      <c r="Z19" s="73"/>
      <c r="AA19" s="77" t="s">
        <v>502</v>
      </c>
      <c r="AB19" s="77" t="s">
        <v>503</v>
      </c>
      <c r="AC19" s="77"/>
      <c r="AD19" s="77"/>
    </row>
    <row r="20" spans="1:30" x14ac:dyDescent="0.35">
      <c r="A20" s="73" t="e">
        <f>IF(ISBLANK(#REF!),"",#REF!)</f>
        <v>#REF!</v>
      </c>
      <c r="B20" s="73" t="str">
        <f>IFERROR(VLOOKUP($A20,#REF!,2,FALSE),"")</f>
        <v/>
      </c>
      <c r="C20" s="73" t="str">
        <f>IFERROR(VLOOKUP($A20,#REF!,3,FALSE),"")</f>
        <v/>
      </c>
      <c r="D20" s="73" t="str">
        <f>IFERROR(VLOOKUP($A20,#REF!,4,FALSE),"")</f>
        <v/>
      </c>
      <c r="E20" s="73" t="str">
        <f>IFERROR(VLOOKUP($A20,#REF!,5,FALSE),"")</f>
        <v/>
      </c>
      <c r="F20" s="73" t="str">
        <f>IFERROR(VLOOKUP($A20,#REF!,6,FALSE),"")</f>
        <v/>
      </c>
      <c r="G20" s="73" t="str">
        <f>IFERROR(VLOOKUP($A20,#REF!,7,FALSE),"")</f>
        <v/>
      </c>
      <c r="H20" s="73" t="str">
        <f>IFERROR(VLOOKUP($A20,#REF!,8,FALSE),"")</f>
        <v/>
      </c>
      <c r="I20" s="73" t="str">
        <f>IFERROR(VLOOKUP($A20,#REF!,9,FALSE),"")</f>
        <v/>
      </c>
      <c r="J20" s="73" t="str">
        <f>IFERROR(VLOOKUP($A20,#REF!,10,FALSE),"")</f>
        <v/>
      </c>
      <c r="K20" s="73" t="str">
        <f>IFERROR(VLOOKUP($A20,#REF!,11,FALSE),"")</f>
        <v/>
      </c>
      <c r="L20" s="73" t="str">
        <f>IFERROR(VLOOKUP($A20,#REF!,12,FALSE),"")</f>
        <v/>
      </c>
      <c r="M20" s="73" t="str">
        <f>IFERROR(VLOOKUP($A20,#REF!,13,FALSE),"")</f>
        <v/>
      </c>
      <c r="N20" s="73" t="str">
        <f>IFERROR(VLOOKUP($A20,#REF!,14,FALSE),"")</f>
        <v/>
      </c>
      <c r="O20" s="73" t="str">
        <f>IFERROR(VLOOKUP($A20,#REF!,15,FALSE),"")</f>
        <v/>
      </c>
      <c r="P20" s="73" t="str">
        <f>IFERROR(VLOOKUP($A20,#REF!,16,FALSE),"")</f>
        <v/>
      </c>
      <c r="Q20" s="73" t="str">
        <f>IFERROR(VLOOKUP($A20,#REF!,17,FALSE),"")</f>
        <v/>
      </c>
      <c r="R20" s="73" t="str">
        <f>IFERROR(VLOOKUP($A20,#REF!,18,FALSE),"")</f>
        <v/>
      </c>
      <c r="S20" s="73" t="str">
        <f>IFERROR(VLOOKUP($A20,#REF!,19,FALSE),"")</f>
        <v/>
      </c>
      <c r="T20" s="73" t="str">
        <f>IFERROR(VLOOKUP($A20,#REF!,20,FALSE),"")</f>
        <v/>
      </c>
      <c r="U20" s="73" t="str">
        <f>IFERROR(VLOOKUP($A20,#REF!,21,FALSE),"")</f>
        <v/>
      </c>
      <c r="V20" s="73" t="str">
        <f>IFERROR(VLOOKUP($A20,#REF!,22,FALSE),"")</f>
        <v/>
      </c>
      <c r="W20" s="74">
        <v>45320</v>
      </c>
      <c r="X20" s="74">
        <v>45327</v>
      </c>
      <c r="Y20" s="74"/>
      <c r="Z20" s="74"/>
      <c r="AA20" s="77"/>
      <c r="AB20" s="77"/>
      <c r="AC20" s="77"/>
      <c r="AD20" s="77"/>
    </row>
    <row r="21" spans="1:30" ht="145" x14ac:dyDescent="0.35">
      <c r="A21" s="73" t="e">
        <f>IF(ISBLANK(#REF!),"",#REF!)</f>
        <v>#REF!</v>
      </c>
      <c r="B21" s="73" t="str">
        <f>IFERROR(VLOOKUP($A21,#REF!,2,FALSE),"")</f>
        <v/>
      </c>
      <c r="C21" s="73" t="str">
        <f>IFERROR(VLOOKUP($A21,#REF!,3,FALSE),"")</f>
        <v/>
      </c>
      <c r="D21" s="73" t="str">
        <f>IFERROR(VLOOKUP($A21,#REF!,4,FALSE),"")</f>
        <v/>
      </c>
      <c r="E21" s="73" t="str">
        <f>IFERROR(VLOOKUP($A21,#REF!,5,FALSE),"")</f>
        <v/>
      </c>
      <c r="F21" s="73" t="str">
        <f>IFERROR(VLOOKUP($A21,#REF!,6,FALSE),"")</f>
        <v/>
      </c>
      <c r="G21" s="73" t="str">
        <f>IFERROR(VLOOKUP($A21,#REF!,7,FALSE),"")</f>
        <v/>
      </c>
      <c r="H21" s="73" t="str">
        <f>IFERROR(VLOOKUP($A21,#REF!,8,FALSE),"")</f>
        <v/>
      </c>
      <c r="I21" s="73" t="str">
        <f>IFERROR(VLOOKUP($A21,#REF!,9,FALSE),"")</f>
        <v/>
      </c>
      <c r="J21" s="73" t="str">
        <f>IFERROR(VLOOKUP($A21,#REF!,10,FALSE),"")</f>
        <v/>
      </c>
      <c r="K21" s="73" t="str">
        <f>IFERROR(VLOOKUP($A21,#REF!,11,FALSE),"")</f>
        <v/>
      </c>
      <c r="L21" s="73" t="str">
        <f>IFERROR(VLOOKUP($A21,#REF!,12,FALSE),"")</f>
        <v/>
      </c>
      <c r="M21" s="73" t="str">
        <f>IFERROR(VLOOKUP($A21,#REF!,13,FALSE),"")</f>
        <v/>
      </c>
      <c r="N21" s="73" t="str">
        <f>IFERROR(VLOOKUP($A21,#REF!,14,FALSE),"")</f>
        <v/>
      </c>
      <c r="O21" s="73" t="str">
        <f>IFERROR(VLOOKUP($A21,#REF!,15,FALSE),"")</f>
        <v/>
      </c>
      <c r="P21" s="73" t="str">
        <f>IFERROR(VLOOKUP($A21,#REF!,16,FALSE),"")</f>
        <v/>
      </c>
      <c r="Q21" s="73" t="str">
        <f>IFERROR(VLOOKUP($A21,#REF!,17,FALSE),"")</f>
        <v/>
      </c>
      <c r="R21" s="73" t="str">
        <f>IFERROR(VLOOKUP($A21,#REF!,18,FALSE),"")</f>
        <v/>
      </c>
      <c r="S21" s="73" t="str">
        <f>IFERROR(VLOOKUP($A21,#REF!,19,FALSE),"")</f>
        <v/>
      </c>
      <c r="T21" s="73" t="str">
        <f>IFERROR(VLOOKUP($A21,#REF!,20,FALSE),"")</f>
        <v/>
      </c>
      <c r="U21" s="73" t="str">
        <f>IFERROR(VLOOKUP($A21,#REF!,21,FALSE),"")</f>
        <v/>
      </c>
      <c r="V21" s="73" t="s">
        <v>500</v>
      </c>
      <c r="W21" s="73" t="str">
        <f>IFERROR(VLOOKUP($A21,#REF!,23,FALSE),"")</f>
        <v/>
      </c>
      <c r="X21" s="73" t="str">
        <f>IFERROR(VLOOKUP($A21,#REF!,24,FALSE),"")</f>
        <v/>
      </c>
      <c r="Y21" s="73"/>
      <c r="Z21" s="73"/>
      <c r="AA21" s="77" t="s">
        <v>504</v>
      </c>
      <c r="AB21" s="77" t="s">
        <v>505</v>
      </c>
      <c r="AC21" s="77"/>
      <c r="AD21" s="77"/>
    </row>
    <row r="22" spans="1:30" ht="275.5" x14ac:dyDescent="0.35">
      <c r="A22" s="73" t="e">
        <f>IF(ISBLANK(#REF!),"",#REF!)</f>
        <v>#REF!</v>
      </c>
      <c r="B22" s="73" t="str">
        <f>IFERROR(VLOOKUP($A22,#REF!,2,FALSE),"")</f>
        <v/>
      </c>
      <c r="C22" s="73" t="str">
        <f>IFERROR(VLOOKUP($A22,#REF!,3,FALSE),"")</f>
        <v/>
      </c>
      <c r="D22" s="73" t="str">
        <f>IFERROR(VLOOKUP($A22,#REF!,4,FALSE),"")</f>
        <v/>
      </c>
      <c r="E22" s="73" t="str">
        <f>IFERROR(VLOOKUP($A22,#REF!,5,FALSE),"")</f>
        <v/>
      </c>
      <c r="F22" s="73" t="str">
        <f>IFERROR(VLOOKUP($A22,#REF!,6,FALSE),"")</f>
        <v/>
      </c>
      <c r="G22" s="73" t="str">
        <f>IFERROR(VLOOKUP($A22,#REF!,7,FALSE),"")</f>
        <v/>
      </c>
      <c r="H22" s="73" t="str">
        <f>IFERROR(VLOOKUP($A22,#REF!,8,FALSE),"")</f>
        <v/>
      </c>
      <c r="I22" s="73" t="str">
        <f>IFERROR(VLOOKUP($A22,#REF!,9,FALSE),"")</f>
        <v/>
      </c>
      <c r="J22" s="73" t="str">
        <f>IFERROR(VLOOKUP($A22,#REF!,10,FALSE),"")</f>
        <v/>
      </c>
      <c r="K22" s="73" t="str">
        <f>IFERROR(VLOOKUP($A22,#REF!,11,FALSE),"")</f>
        <v/>
      </c>
      <c r="L22" s="73" t="str">
        <f>IFERROR(VLOOKUP($A22,#REF!,12,FALSE),"")</f>
        <v/>
      </c>
      <c r="M22" s="73" t="str">
        <f>IFERROR(VLOOKUP($A22,#REF!,13,FALSE),"")</f>
        <v/>
      </c>
      <c r="N22" s="73" t="str">
        <f>IFERROR(VLOOKUP($A22,#REF!,14,FALSE),"")</f>
        <v/>
      </c>
      <c r="O22" s="73" t="str">
        <f>IFERROR(VLOOKUP($A22,#REF!,15,FALSE),"")</f>
        <v/>
      </c>
      <c r="P22" s="73" t="str">
        <f>IFERROR(VLOOKUP($A22,#REF!,16,FALSE),"")</f>
        <v/>
      </c>
      <c r="Q22" s="73" t="str">
        <f>IFERROR(VLOOKUP($A22,#REF!,17,FALSE),"")</f>
        <v/>
      </c>
      <c r="R22" s="73" t="str">
        <f>IFERROR(VLOOKUP($A22,#REF!,18,FALSE),"")</f>
        <v/>
      </c>
      <c r="S22" s="73" t="str">
        <f>IFERROR(VLOOKUP($A22,#REF!,19,FALSE),"")</f>
        <v/>
      </c>
      <c r="T22" s="73" t="str">
        <f>IFERROR(VLOOKUP($A22,#REF!,20,FALSE),"")</f>
        <v/>
      </c>
      <c r="U22" s="73" t="str">
        <f>IFERROR(VLOOKUP($A22,#REF!,21,FALSE),"")</f>
        <v/>
      </c>
      <c r="V22" s="73" t="s">
        <v>500</v>
      </c>
      <c r="W22" s="73" t="str">
        <f>IFERROR(VLOOKUP($A22,#REF!,23,FALSE),"")</f>
        <v/>
      </c>
      <c r="X22" s="73" t="str">
        <f>IFERROR(VLOOKUP($A22,#REF!,24,FALSE),"")</f>
        <v/>
      </c>
      <c r="Y22" s="73"/>
      <c r="Z22" s="73"/>
      <c r="AA22" s="77" t="s">
        <v>506</v>
      </c>
      <c r="AB22" s="77" t="s">
        <v>507</v>
      </c>
      <c r="AC22" s="77"/>
      <c r="AD22" s="77"/>
    </row>
    <row r="23" spans="1:30" x14ac:dyDescent="0.35">
      <c r="A23" s="73" t="e">
        <f>IF(ISBLANK(#REF!),"",#REF!)</f>
        <v>#REF!</v>
      </c>
      <c r="B23" s="73" t="str">
        <f>IFERROR(VLOOKUP($A23,#REF!,2,FALSE),"")</f>
        <v/>
      </c>
      <c r="C23" s="73" t="str">
        <f>IFERROR(VLOOKUP($A23,#REF!,3,FALSE),"")</f>
        <v/>
      </c>
      <c r="D23" s="73" t="str">
        <f>IFERROR(VLOOKUP($A23,#REF!,4,FALSE),"")</f>
        <v/>
      </c>
      <c r="E23" s="73" t="str">
        <f>IFERROR(VLOOKUP($A23,#REF!,5,FALSE),"")</f>
        <v/>
      </c>
      <c r="F23" s="73" t="str">
        <f>IFERROR(VLOOKUP($A23,#REF!,6,FALSE),"")</f>
        <v/>
      </c>
      <c r="G23" s="73" t="str">
        <f>IFERROR(VLOOKUP($A23,#REF!,7,FALSE),"")</f>
        <v/>
      </c>
      <c r="H23" s="73" t="str">
        <f>IFERROR(VLOOKUP($A23,#REF!,8,FALSE),"")</f>
        <v/>
      </c>
      <c r="I23" s="73" t="str">
        <f>IFERROR(VLOOKUP($A23,#REF!,9,FALSE),"")</f>
        <v/>
      </c>
      <c r="J23" s="73" t="str">
        <f>IFERROR(VLOOKUP($A23,#REF!,10,FALSE),"")</f>
        <v/>
      </c>
      <c r="K23" s="73" t="str">
        <f>IFERROR(VLOOKUP($A23,#REF!,11,FALSE),"")</f>
        <v/>
      </c>
      <c r="L23" s="73" t="str">
        <f>IFERROR(VLOOKUP($A23,#REF!,12,FALSE),"")</f>
        <v/>
      </c>
      <c r="M23" s="73" t="str">
        <f>IFERROR(VLOOKUP($A23,#REF!,13,FALSE),"")</f>
        <v/>
      </c>
      <c r="N23" s="73" t="str">
        <f>IFERROR(VLOOKUP($A23,#REF!,14,FALSE),"")</f>
        <v/>
      </c>
      <c r="O23" s="73" t="str">
        <f>IFERROR(VLOOKUP($A23,#REF!,15,FALSE),"")</f>
        <v/>
      </c>
      <c r="P23" s="73" t="str">
        <f>IFERROR(VLOOKUP($A23,#REF!,16,FALSE),"")</f>
        <v/>
      </c>
      <c r="Q23" s="73" t="str">
        <f>IFERROR(VLOOKUP($A23,#REF!,17,FALSE),"")</f>
        <v/>
      </c>
      <c r="R23" s="73" t="str">
        <f>IFERROR(VLOOKUP($A23,#REF!,18,FALSE),"")</f>
        <v/>
      </c>
      <c r="S23" s="73" t="str">
        <f>IFERROR(VLOOKUP($A23,#REF!,19,FALSE),"")</f>
        <v/>
      </c>
      <c r="T23" s="73" t="str">
        <f>IFERROR(VLOOKUP($A23,#REF!,20,FALSE),"")</f>
        <v/>
      </c>
      <c r="U23" s="73" t="str">
        <f>IFERROR(VLOOKUP($A23,#REF!,21,FALSE),"")</f>
        <v/>
      </c>
      <c r="V23" s="73" t="str">
        <f>IFERROR(VLOOKUP($A23,#REF!,22,FALSE),"")</f>
        <v/>
      </c>
      <c r="W23" s="73" t="str">
        <f>IFERROR(VLOOKUP($A23,#REF!,23,FALSE),"")</f>
        <v/>
      </c>
      <c r="X23" s="73" t="str">
        <f>IFERROR(VLOOKUP($A23,#REF!,24,FALSE),"")</f>
        <v/>
      </c>
      <c r="Y23" s="73"/>
      <c r="Z23" s="73"/>
      <c r="AA23" s="77" t="s">
        <v>486</v>
      </c>
      <c r="AB23" s="77"/>
      <c r="AC23" s="77"/>
      <c r="AD23" s="77"/>
    </row>
    <row r="24" spans="1:30" ht="145" x14ac:dyDescent="0.35">
      <c r="A24" s="73" t="e">
        <f>IF(ISBLANK(#REF!),"",#REF!)</f>
        <v>#REF!</v>
      </c>
      <c r="B24" s="73" t="str">
        <f>IFERROR(VLOOKUP($A24,#REF!,2,FALSE),"")</f>
        <v/>
      </c>
      <c r="C24" s="73" t="str">
        <f>IFERROR(VLOOKUP($A24,#REF!,3,FALSE),"")</f>
        <v/>
      </c>
      <c r="D24" s="73" t="str">
        <f>IFERROR(VLOOKUP($A24,#REF!,4,FALSE),"")</f>
        <v/>
      </c>
      <c r="E24" s="73" t="str">
        <f>IFERROR(VLOOKUP($A24,#REF!,5,FALSE),"")</f>
        <v/>
      </c>
      <c r="F24" s="73" t="str">
        <f>IFERROR(VLOOKUP($A24,#REF!,6,FALSE),"")</f>
        <v/>
      </c>
      <c r="G24" s="73" t="str">
        <f>IFERROR(VLOOKUP($A24,#REF!,7,FALSE),"")</f>
        <v/>
      </c>
      <c r="H24" s="73" t="str">
        <f>IFERROR(VLOOKUP($A24,#REF!,8,FALSE),"")</f>
        <v/>
      </c>
      <c r="I24" s="73" t="str">
        <f>IFERROR(VLOOKUP($A24,#REF!,9,FALSE),"")</f>
        <v/>
      </c>
      <c r="J24" s="73" t="str">
        <f>IFERROR(VLOOKUP($A24,#REF!,10,FALSE),"")</f>
        <v/>
      </c>
      <c r="K24" s="73" t="str">
        <f>IFERROR(VLOOKUP($A24,#REF!,11,FALSE),"")</f>
        <v/>
      </c>
      <c r="L24" s="73" t="str">
        <f>IFERROR(VLOOKUP($A24,#REF!,12,FALSE),"")</f>
        <v/>
      </c>
      <c r="M24" s="73" t="str">
        <f>IFERROR(VLOOKUP($A24,#REF!,13,FALSE),"")</f>
        <v/>
      </c>
      <c r="N24" s="73" t="str">
        <f>IFERROR(VLOOKUP($A24,#REF!,14,FALSE),"")</f>
        <v/>
      </c>
      <c r="O24" s="73" t="str">
        <f>IFERROR(VLOOKUP($A24,#REF!,15,FALSE),"")</f>
        <v/>
      </c>
      <c r="P24" s="73" t="str">
        <f>IFERROR(VLOOKUP($A24,#REF!,16,FALSE),"")</f>
        <v/>
      </c>
      <c r="Q24" s="73" t="str">
        <f>IFERROR(VLOOKUP($A24,#REF!,17,FALSE),"")</f>
        <v/>
      </c>
      <c r="R24" s="73" t="str">
        <f>IFERROR(VLOOKUP($A24,#REF!,18,FALSE),"")</f>
        <v/>
      </c>
      <c r="S24" s="73" t="str">
        <f>IFERROR(VLOOKUP($A24,#REF!,19,FALSE),"")</f>
        <v/>
      </c>
      <c r="T24" s="73" t="str">
        <f>IFERROR(VLOOKUP($A24,#REF!,20,FALSE),"")</f>
        <v/>
      </c>
      <c r="U24" s="73" t="str">
        <f>IFERROR(VLOOKUP($A24,#REF!,21,FALSE),"")</f>
        <v/>
      </c>
      <c r="V24" s="73" t="str">
        <f>IFERROR(VLOOKUP($A24,#REF!,22,FALSE),"")</f>
        <v/>
      </c>
      <c r="W24" s="73" t="str">
        <f>IFERROR(VLOOKUP($A24,#REF!,23,FALSE),"")</f>
        <v/>
      </c>
      <c r="X24" s="74">
        <v>45327</v>
      </c>
      <c r="Y24" s="74"/>
      <c r="Z24" s="74"/>
      <c r="AA24" s="79" t="s">
        <v>508</v>
      </c>
      <c r="AB24" s="77"/>
      <c r="AC24" s="77"/>
      <c r="AD24" s="77"/>
    </row>
    <row r="25" spans="1:30" ht="72.5" x14ac:dyDescent="0.35">
      <c r="A25" s="73" t="e">
        <f>IF(ISBLANK(#REF!),"",#REF!)</f>
        <v>#REF!</v>
      </c>
      <c r="B25" s="73" t="str">
        <f>IFERROR(VLOOKUP($A25,#REF!,2,FALSE),"")</f>
        <v/>
      </c>
      <c r="C25" s="73" t="str">
        <f>IFERROR(VLOOKUP($A25,#REF!,3,FALSE),"")</f>
        <v/>
      </c>
      <c r="D25" s="73" t="str">
        <f>IFERROR(VLOOKUP($A25,#REF!,4,FALSE),"")</f>
        <v/>
      </c>
      <c r="E25" s="73" t="str">
        <f>IFERROR(VLOOKUP($A25,#REF!,5,FALSE),"")</f>
        <v/>
      </c>
      <c r="F25" s="73" t="str">
        <f>IFERROR(VLOOKUP($A25,#REF!,6,FALSE),"")</f>
        <v/>
      </c>
      <c r="G25" s="73" t="str">
        <f>IFERROR(VLOOKUP($A25,#REF!,7,FALSE),"")</f>
        <v/>
      </c>
      <c r="H25" s="73" t="str">
        <f>IFERROR(VLOOKUP($A25,#REF!,8,FALSE),"")</f>
        <v/>
      </c>
      <c r="I25" s="73" t="str">
        <f>IFERROR(VLOOKUP($A25,#REF!,9,FALSE),"")</f>
        <v/>
      </c>
      <c r="J25" s="73" t="str">
        <f>IFERROR(VLOOKUP($A25,#REF!,10,FALSE),"")</f>
        <v/>
      </c>
      <c r="K25" s="73" t="str">
        <f>IFERROR(VLOOKUP($A25,#REF!,11,FALSE),"")</f>
        <v/>
      </c>
      <c r="L25" s="73" t="str">
        <f>IFERROR(VLOOKUP($A25,#REF!,12,FALSE),"")</f>
        <v/>
      </c>
      <c r="M25" s="73" t="str">
        <f>IFERROR(VLOOKUP($A25,#REF!,13,FALSE),"")</f>
        <v/>
      </c>
      <c r="N25" s="73" t="str">
        <f>IFERROR(VLOOKUP($A25,#REF!,14,FALSE),"")</f>
        <v/>
      </c>
      <c r="O25" s="73" t="str">
        <f>IFERROR(VLOOKUP($A25,#REF!,15,FALSE),"")</f>
        <v/>
      </c>
      <c r="P25" s="73" t="str">
        <f>IFERROR(VLOOKUP($A25,#REF!,16,FALSE),"")</f>
        <v/>
      </c>
      <c r="Q25" s="73" t="str">
        <f>IFERROR(VLOOKUP($A25,#REF!,17,FALSE),"")</f>
        <v/>
      </c>
      <c r="R25" s="73" t="str">
        <f>IFERROR(VLOOKUP($A25,#REF!,18,FALSE),"")</f>
        <v/>
      </c>
      <c r="S25" s="73" t="str">
        <f>IFERROR(VLOOKUP($A25,#REF!,19,FALSE),"")</f>
        <v/>
      </c>
      <c r="T25" s="73" t="str">
        <f>IFERROR(VLOOKUP($A25,#REF!,20,FALSE),"")</f>
        <v/>
      </c>
      <c r="U25" s="73" t="str">
        <f>IFERROR(VLOOKUP($A25,#REF!,21,FALSE),"")</f>
        <v/>
      </c>
      <c r="V25" s="73" t="str">
        <f>IFERROR(VLOOKUP($A25,#REF!,22,FALSE),"")</f>
        <v/>
      </c>
      <c r="W25" s="73" t="str">
        <f>IFERROR(VLOOKUP($A25,#REF!,23,FALSE),"")</f>
        <v/>
      </c>
      <c r="X25" s="74">
        <v>45327</v>
      </c>
      <c r="Y25" s="74"/>
      <c r="Z25" s="74"/>
      <c r="AA25" s="77" t="s">
        <v>509</v>
      </c>
      <c r="AB25" s="91" t="s">
        <v>510</v>
      </c>
      <c r="AC25" s="77"/>
      <c r="AD25" s="77"/>
    </row>
    <row r="26" spans="1:30" ht="72.5" x14ac:dyDescent="0.35">
      <c r="A26" s="73" t="e">
        <f>IF(ISBLANK(#REF!),"",#REF!)</f>
        <v>#REF!</v>
      </c>
      <c r="B26" s="73" t="str">
        <f>IFERROR(VLOOKUP($A26,#REF!,2,FALSE),"")</f>
        <v/>
      </c>
      <c r="C26" s="73" t="str">
        <f>IFERROR(VLOOKUP($A26,#REF!,3,FALSE),"")</f>
        <v/>
      </c>
      <c r="D26" s="73" t="str">
        <f>IFERROR(VLOOKUP($A26,#REF!,4,FALSE),"")</f>
        <v/>
      </c>
      <c r="E26" s="73" t="str">
        <f>IFERROR(VLOOKUP($A26,#REF!,5,FALSE),"")</f>
        <v/>
      </c>
      <c r="F26" s="73" t="str">
        <f>IFERROR(VLOOKUP($A26,#REF!,6,FALSE),"")</f>
        <v/>
      </c>
      <c r="G26" s="73" t="str">
        <f>IFERROR(VLOOKUP($A26,#REF!,7,FALSE),"")</f>
        <v/>
      </c>
      <c r="H26" s="73" t="str">
        <f>IFERROR(VLOOKUP($A26,#REF!,8,FALSE),"")</f>
        <v/>
      </c>
      <c r="I26" s="73" t="str">
        <f>IFERROR(VLOOKUP($A26,#REF!,9,FALSE),"")</f>
        <v/>
      </c>
      <c r="J26" s="73" t="str">
        <f>IFERROR(VLOOKUP($A26,#REF!,10,FALSE),"")</f>
        <v/>
      </c>
      <c r="K26" s="73" t="str">
        <f>IFERROR(VLOOKUP($A26,#REF!,11,FALSE),"")</f>
        <v/>
      </c>
      <c r="L26" s="73" t="str">
        <f>IFERROR(VLOOKUP($A26,#REF!,12,FALSE),"")</f>
        <v/>
      </c>
      <c r="M26" s="73" t="str">
        <f>IFERROR(VLOOKUP($A26,#REF!,13,FALSE),"")</f>
        <v/>
      </c>
      <c r="N26" s="73" t="str">
        <f>IFERROR(VLOOKUP($A26,#REF!,14,FALSE),"")</f>
        <v/>
      </c>
      <c r="O26" s="73" t="str">
        <f>IFERROR(VLOOKUP($A26,#REF!,15,FALSE),"")</f>
        <v/>
      </c>
      <c r="P26" s="73" t="str">
        <f>IFERROR(VLOOKUP($A26,#REF!,16,FALSE),"")</f>
        <v/>
      </c>
      <c r="Q26" s="73" t="str">
        <f>IFERROR(VLOOKUP($A26,#REF!,17,FALSE),"")</f>
        <v/>
      </c>
      <c r="R26" s="73" t="str">
        <f>IFERROR(VLOOKUP($A26,#REF!,18,FALSE),"")</f>
        <v/>
      </c>
      <c r="S26" s="73" t="str">
        <f>IFERROR(VLOOKUP($A26,#REF!,19,FALSE),"")</f>
        <v/>
      </c>
      <c r="T26" s="73" t="str">
        <f>IFERROR(VLOOKUP($A26,#REF!,20,FALSE),"")</f>
        <v/>
      </c>
      <c r="U26" s="73" t="str">
        <f>IFERROR(VLOOKUP($A26,#REF!,21,FALSE),"")</f>
        <v/>
      </c>
      <c r="V26" s="73" t="str">
        <f>IFERROR(VLOOKUP($A26,#REF!,22,FALSE),"")</f>
        <v/>
      </c>
      <c r="W26" s="73" t="str">
        <f>IFERROR(VLOOKUP($A26,#REF!,23,FALSE),"")</f>
        <v/>
      </c>
      <c r="X26" s="73" t="str">
        <f>IFERROR(VLOOKUP($A26,#REF!,24,FALSE),"")</f>
        <v/>
      </c>
      <c r="Y26" s="73"/>
      <c r="Z26" s="73"/>
      <c r="AA26" s="77" t="s">
        <v>511</v>
      </c>
      <c r="AB26" s="86" t="s">
        <v>512</v>
      </c>
      <c r="AC26" s="77"/>
      <c r="AD26" s="77"/>
    </row>
    <row r="27" spans="1:30" ht="101.5" x14ac:dyDescent="0.35">
      <c r="A27" s="73" t="e">
        <f>IF(ISBLANK(#REF!),"",#REF!)</f>
        <v>#REF!</v>
      </c>
      <c r="B27" s="73" t="str">
        <f>IFERROR(VLOOKUP($A27,#REF!,2,FALSE),"")</f>
        <v/>
      </c>
      <c r="C27" s="73" t="str">
        <f>IFERROR(VLOOKUP($A27,#REF!,3,FALSE),"")</f>
        <v/>
      </c>
      <c r="D27" s="73" t="str">
        <f>IFERROR(VLOOKUP($A27,#REF!,4,FALSE),"")</f>
        <v/>
      </c>
      <c r="E27" s="73" t="str">
        <f>IFERROR(VLOOKUP($A27,#REF!,5,FALSE),"")</f>
        <v/>
      </c>
      <c r="F27" s="73" t="str">
        <f>IFERROR(VLOOKUP($A27,#REF!,6,FALSE),"")</f>
        <v/>
      </c>
      <c r="G27" s="73" t="str">
        <f>IFERROR(VLOOKUP($A27,#REF!,7,FALSE),"")</f>
        <v/>
      </c>
      <c r="H27" s="73" t="str">
        <f>IFERROR(VLOOKUP($A27,#REF!,8,FALSE),"")</f>
        <v/>
      </c>
      <c r="I27" s="73" t="str">
        <f>IFERROR(VLOOKUP($A27,#REF!,9,FALSE),"")</f>
        <v/>
      </c>
      <c r="J27" s="73" t="str">
        <f>IFERROR(VLOOKUP($A27,#REF!,10,FALSE),"")</f>
        <v/>
      </c>
      <c r="K27" s="73" t="str">
        <f>IFERROR(VLOOKUP($A27,#REF!,11,FALSE),"")</f>
        <v/>
      </c>
      <c r="L27" s="73" t="str">
        <f>IFERROR(VLOOKUP($A27,#REF!,12,FALSE),"")</f>
        <v/>
      </c>
      <c r="M27" s="73" t="str">
        <f>IFERROR(VLOOKUP($A27,#REF!,13,FALSE),"")</f>
        <v/>
      </c>
      <c r="N27" s="73" t="str">
        <f>IFERROR(VLOOKUP($A27,#REF!,14,FALSE),"")</f>
        <v/>
      </c>
      <c r="O27" s="73" t="str">
        <f>IFERROR(VLOOKUP($A27,#REF!,15,FALSE),"")</f>
        <v/>
      </c>
      <c r="P27" s="73" t="str">
        <f>IFERROR(VLOOKUP($A27,#REF!,16,FALSE),"")</f>
        <v/>
      </c>
      <c r="Q27" s="73" t="str">
        <f>IFERROR(VLOOKUP($A27,#REF!,17,FALSE),"")</f>
        <v/>
      </c>
      <c r="R27" s="73" t="str">
        <f>IFERROR(VLOOKUP($A27,#REF!,18,FALSE),"")</f>
        <v/>
      </c>
      <c r="S27" s="73" t="str">
        <f>IFERROR(VLOOKUP($A27,#REF!,19,FALSE),"")</f>
        <v/>
      </c>
      <c r="T27" s="73" t="str">
        <f>IFERROR(VLOOKUP($A27,#REF!,20,FALSE),"")</f>
        <v/>
      </c>
      <c r="U27" s="73" t="str">
        <f>IFERROR(VLOOKUP($A27,#REF!,21,FALSE),"")</f>
        <v/>
      </c>
      <c r="V27" s="73" t="str">
        <f>IFERROR(VLOOKUP($A27,#REF!,22,FALSE),"")</f>
        <v/>
      </c>
      <c r="W27" s="73" t="str">
        <f>IFERROR(VLOOKUP($A27,#REF!,23,FALSE),"")</f>
        <v/>
      </c>
      <c r="X27" s="74">
        <v>45327</v>
      </c>
      <c r="Y27" s="74"/>
      <c r="Z27" s="74"/>
      <c r="AA27" s="77" t="s">
        <v>513</v>
      </c>
      <c r="AB27" s="77" t="s">
        <v>514</v>
      </c>
      <c r="AC27" s="77"/>
      <c r="AD27" s="77"/>
    </row>
    <row r="28" spans="1:30" x14ac:dyDescent="0.35">
      <c r="A28" s="73" t="e">
        <f>IF(ISBLANK(#REF!),"",#REF!)</f>
        <v>#REF!</v>
      </c>
      <c r="B28" s="73" t="str">
        <f>IFERROR(VLOOKUP($A28,#REF!,2,FALSE),"")</f>
        <v/>
      </c>
      <c r="C28" s="73" t="str">
        <f>IFERROR(VLOOKUP($A28,#REF!,3,FALSE),"")</f>
        <v/>
      </c>
      <c r="D28" s="73" t="str">
        <f>IFERROR(VLOOKUP($A28,#REF!,4,FALSE),"")</f>
        <v/>
      </c>
      <c r="E28" s="73" t="str">
        <f>IFERROR(VLOOKUP($A28,#REF!,5,FALSE),"")</f>
        <v/>
      </c>
      <c r="F28" s="73" t="str">
        <f>IFERROR(VLOOKUP($A28,#REF!,6,FALSE),"")</f>
        <v/>
      </c>
      <c r="G28" s="73" t="str">
        <f>IFERROR(VLOOKUP($A28,#REF!,7,FALSE),"")</f>
        <v/>
      </c>
      <c r="H28" s="73" t="str">
        <f>IFERROR(VLOOKUP($A28,#REF!,8,FALSE),"")</f>
        <v/>
      </c>
      <c r="I28" s="73" t="str">
        <f>IFERROR(VLOOKUP($A28,#REF!,9,FALSE),"")</f>
        <v/>
      </c>
      <c r="J28" s="73" t="str">
        <f>IFERROR(VLOOKUP($A28,#REF!,10,FALSE),"")</f>
        <v/>
      </c>
      <c r="K28" s="73" t="str">
        <f>IFERROR(VLOOKUP($A28,#REF!,11,FALSE),"")</f>
        <v/>
      </c>
      <c r="L28" s="73" t="str">
        <f>IFERROR(VLOOKUP($A28,#REF!,12,FALSE),"")</f>
        <v/>
      </c>
      <c r="M28" s="73" t="str">
        <f>IFERROR(VLOOKUP($A28,#REF!,13,FALSE),"")</f>
        <v/>
      </c>
      <c r="N28" s="73" t="str">
        <f>IFERROR(VLOOKUP($A28,#REF!,14,FALSE),"")</f>
        <v/>
      </c>
      <c r="O28" s="73" t="str">
        <f>IFERROR(VLOOKUP($A28,#REF!,15,FALSE),"")</f>
        <v/>
      </c>
      <c r="P28" s="73" t="str">
        <f>IFERROR(VLOOKUP($A28,#REF!,16,FALSE),"")</f>
        <v/>
      </c>
      <c r="Q28" s="73" t="str">
        <f>IFERROR(VLOOKUP($A28,#REF!,17,FALSE),"")</f>
        <v/>
      </c>
      <c r="R28" s="73" t="str">
        <f>IFERROR(VLOOKUP($A28,#REF!,18,FALSE),"")</f>
        <v/>
      </c>
      <c r="S28" s="73" t="str">
        <f>IFERROR(VLOOKUP($A28,#REF!,19,FALSE),"")</f>
        <v/>
      </c>
      <c r="T28" s="73" t="str">
        <f>IFERROR(VLOOKUP($A28,#REF!,20,FALSE),"")</f>
        <v/>
      </c>
      <c r="U28" s="73" t="str">
        <f>IFERROR(VLOOKUP($A28,#REF!,21,FALSE),"")</f>
        <v/>
      </c>
      <c r="V28" s="73" t="str">
        <f>IFERROR(VLOOKUP($A28,#REF!,22,FALSE),"")</f>
        <v/>
      </c>
      <c r="W28" s="74">
        <v>45320</v>
      </c>
      <c r="X28" s="74">
        <v>45327</v>
      </c>
      <c r="Y28" s="74"/>
      <c r="Z28" s="74"/>
      <c r="AA28" s="77" t="s">
        <v>515</v>
      </c>
      <c r="AB28" s="78"/>
      <c r="AC28" s="77"/>
      <c r="AD28" s="77"/>
    </row>
    <row r="29" spans="1:30" ht="147" customHeight="1" x14ac:dyDescent="0.35">
      <c r="A29" s="73" t="e">
        <f>IF(ISBLANK(#REF!),"",#REF!)</f>
        <v>#REF!</v>
      </c>
      <c r="B29" s="73" t="str">
        <f>IFERROR(VLOOKUP($A29,#REF!,2,FALSE),"")</f>
        <v/>
      </c>
      <c r="C29" s="73" t="str">
        <f>IFERROR(VLOOKUP($A29,#REF!,3,FALSE),"")</f>
        <v/>
      </c>
      <c r="D29" s="73" t="str">
        <f>IFERROR(VLOOKUP($A29,#REF!,4,FALSE),"")</f>
        <v/>
      </c>
      <c r="E29" s="73" t="str">
        <f>IFERROR(VLOOKUP($A29,#REF!,5,FALSE),"")</f>
        <v/>
      </c>
      <c r="F29" s="73" t="str">
        <f>IFERROR(VLOOKUP($A29,#REF!,6,FALSE),"")</f>
        <v/>
      </c>
      <c r="G29" s="73" t="str">
        <f>IFERROR(VLOOKUP($A29,#REF!,7,FALSE),"")</f>
        <v/>
      </c>
      <c r="H29" s="73" t="str">
        <f>IFERROR(VLOOKUP($A29,#REF!,8,FALSE),"")</f>
        <v/>
      </c>
      <c r="I29" s="73" t="str">
        <f>IFERROR(VLOOKUP($A29,#REF!,9,FALSE),"")</f>
        <v/>
      </c>
      <c r="J29" s="73" t="str">
        <f>IFERROR(VLOOKUP($A29,#REF!,10,FALSE),"")</f>
        <v/>
      </c>
      <c r="K29" s="73" t="str">
        <f>IFERROR(VLOOKUP($A29,#REF!,11,FALSE),"")</f>
        <v/>
      </c>
      <c r="L29" s="73" t="str">
        <f>IFERROR(VLOOKUP($A29,#REF!,12,FALSE),"")</f>
        <v/>
      </c>
      <c r="M29" s="73" t="str">
        <f>IFERROR(VLOOKUP($A29,#REF!,13,FALSE),"")</f>
        <v/>
      </c>
      <c r="N29" s="73" t="str">
        <f>IFERROR(VLOOKUP($A29,#REF!,14,FALSE),"")</f>
        <v/>
      </c>
      <c r="O29" s="73" t="str">
        <f>IFERROR(VLOOKUP($A29,#REF!,15,FALSE),"")</f>
        <v/>
      </c>
      <c r="P29" s="73" t="str">
        <f>IFERROR(VLOOKUP($A29,#REF!,16,FALSE),"")</f>
        <v/>
      </c>
      <c r="Q29" s="73" t="str">
        <f>IFERROR(VLOOKUP($A29,#REF!,17,FALSE),"")</f>
        <v/>
      </c>
      <c r="R29" s="73" t="str">
        <f>IFERROR(VLOOKUP($A29,#REF!,18,FALSE),"")</f>
        <v/>
      </c>
      <c r="S29" s="73" t="str">
        <f>IFERROR(VLOOKUP($A29,#REF!,19,FALSE),"")</f>
        <v/>
      </c>
      <c r="T29" s="73" t="str">
        <f>IFERROR(VLOOKUP($A29,#REF!,20,FALSE),"")</f>
        <v/>
      </c>
      <c r="U29" s="73" t="str">
        <f>IFERROR(VLOOKUP($A29,#REF!,21,FALSE),"")</f>
        <v/>
      </c>
      <c r="V29" s="73" t="str">
        <f>IFERROR(VLOOKUP($A29,#REF!,22,FALSE),"")</f>
        <v/>
      </c>
      <c r="W29" s="73" t="str">
        <f>IFERROR(VLOOKUP($A29,#REF!,23,FALSE),"")</f>
        <v/>
      </c>
      <c r="X29" s="74">
        <v>45327</v>
      </c>
      <c r="Y29" s="74"/>
      <c r="Z29" s="74"/>
      <c r="AA29" s="77" t="s">
        <v>478</v>
      </c>
      <c r="AB29" s="77"/>
      <c r="AC29" s="77"/>
      <c r="AD29" s="77"/>
    </row>
    <row r="30" spans="1:30" ht="188.5" x14ac:dyDescent="0.35">
      <c r="A30" s="73" t="e">
        <f>IF(ISBLANK(#REF!),"",#REF!)</f>
        <v>#REF!</v>
      </c>
      <c r="B30" s="73" t="str">
        <f>IFERROR(VLOOKUP($A30,#REF!,2,FALSE),"")</f>
        <v/>
      </c>
      <c r="C30" s="73" t="str">
        <f>IFERROR(VLOOKUP($A30,#REF!,3,FALSE),"")</f>
        <v/>
      </c>
      <c r="D30" s="73" t="str">
        <f>IFERROR(VLOOKUP($A30,#REF!,4,FALSE),"")</f>
        <v/>
      </c>
      <c r="E30" s="73" t="str">
        <f>IFERROR(VLOOKUP($A30,#REF!,5,FALSE),"")</f>
        <v/>
      </c>
      <c r="F30" s="73" t="str">
        <f>IFERROR(VLOOKUP($A30,#REF!,6,FALSE),"")</f>
        <v/>
      </c>
      <c r="G30" s="73" t="str">
        <f>IFERROR(VLOOKUP($A30,#REF!,7,FALSE),"")</f>
        <v/>
      </c>
      <c r="H30" s="73" t="str">
        <f>IFERROR(VLOOKUP($A30,#REF!,8,FALSE),"")</f>
        <v/>
      </c>
      <c r="I30" s="73" t="str">
        <f>IFERROR(VLOOKUP($A30,#REF!,9,FALSE),"")</f>
        <v/>
      </c>
      <c r="J30" s="73" t="str">
        <f>IFERROR(VLOOKUP($A30,#REF!,10,FALSE),"")</f>
        <v/>
      </c>
      <c r="K30" s="73" t="str">
        <f>IFERROR(VLOOKUP($A30,#REF!,11,FALSE),"")</f>
        <v/>
      </c>
      <c r="L30" s="73" t="str">
        <f>IFERROR(VLOOKUP($A30,#REF!,12,FALSE),"")</f>
        <v/>
      </c>
      <c r="M30" s="73" t="str">
        <f>IFERROR(VLOOKUP($A30,#REF!,13,FALSE),"")</f>
        <v/>
      </c>
      <c r="N30" s="73" t="str">
        <f>IFERROR(VLOOKUP($A30,#REF!,14,FALSE),"")</f>
        <v/>
      </c>
      <c r="O30" s="73" t="str">
        <f>IFERROR(VLOOKUP($A30,#REF!,15,FALSE),"")</f>
        <v/>
      </c>
      <c r="P30" s="73" t="str">
        <f>IFERROR(VLOOKUP($A30,#REF!,16,FALSE),"")</f>
        <v/>
      </c>
      <c r="Q30" s="73" t="str">
        <f>IFERROR(VLOOKUP($A30,#REF!,17,FALSE),"")</f>
        <v/>
      </c>
      <c r="R30" s="73" t="str">
        <f>IFERROR(VLOOKUP($A30,#REF!,18,FALSE),"")</f>
        <v/>
      </c>
      <c r="S30" s="73" t="str">
        <f>IFERROR(VLOOKUP($A30,#REF!,19,FALSE),"")</f>
        <v/>
      </c>
      <c r="T30" s="73" t="str">
        <f>IFERROR(VLOOKUP($A30,#REF!,20,FALSE),"")</f>
        <v/>
      </c>
      <c r="U30" s="73" t="str">
        <f>IFERROR(VLOOKUP($A30,#REF!,21,FALSE),"")</f>
        <v/>
      </c>
      <c r="V30" s="73" t="str">
        <f>IFERROR(VLOOKUP($A30,#REF!,22,FALSE),"")</f>
        <v/>
      </c>
      <c r="W30" s="73" t="str">
        <f>IFERROR(VLOOKUP($A30,#REF!,23,FALSE),"")</f>
        <v/>
      </c>
      <c r="X30" s="73" t="str">
        <f>IFERROR(VLOOKUP($A30,#REF!,24,FALSE),"")</f>
        <v/>
      </c>
      <c r="Y30" s="73"/>
      <c r="Z30" s="73"/>
      <c r="AA30" s="77" t="s">
        <v>516</v>
      </c>
      <c r="AB30" s="77" t="s">
        <v>517</v>
      </c>
      <c r="AC30" s="77"/>
      <c r="AD30" s="77"/>
    </row>
    <row r="31" spans="1:30" ht="72.5" x14ac:dyDescent="0.35">
      <c r="A31" s="73" t="e">
        <f>IF(ISBLANK(#REF!),"",#REF!)</f>
        <v>#REF!</v>
      </c>
      <c r="B31" s="73" t="str">
        <f>IFERROR(VLOOKUP($A31,#REF!,2,FALSE),"")</f>
        <v/>
      </c>
      <c r="C31" s="73" t="str">
        <f>IFERROR(VLOOKUP($A31,#REF!,3,FALSE),"")</f>
        <v/>
      </c>
      <c r="D31" s="73" t="str">
        <f>IFERROR(VLOOKUP($A31,#REF!,4,FALSE),"")</f>
        <v/>
      </c>
      <c r="E31" s="73" t="str">
        <f>IFERROR(VLOOKUP($A31,#REF!,5,FALSE),"")</f>
        <v/>
      </c>
      <c r="F31" s="73" t="str">
        <f>IFERROR(VLOOKUP($A31,#REF!,6,FALSE),"")</f>
        <v/>
      </c>
      <c r="G31" s="73" t="str">
        <f>IFERROR(VLOOKUP($A31,#REF!,7,FALSE),"")</f>
        <v/>
      </c>
      <c r="H31" s="73" t="str">
        <f>IFERROR(VLOOKUP($A31,#REF!,8,FALSE),"")</f>
        <v/>
      </c>
      <c r="I31" s="73" t="str">
        <f>IFERROR(VLOOKUP($A31,#REF!,9,FALSE),"")</f>
        <v/>
      </c>
      <c r="J31" s="73" t="str">
        <f>IFERROR(VLOOKUP($A31,#REF!,10,FALSE),"")</f>
        <v/>
      </c>
      <c r="K31" s="73" t="str">
        <f>IFERROR(VLOOKUP($A31,#REF!,11,FALSE),"")</f>
        <v/>
      </c>
      <c r="L31" s="73" t="str">
        <f>IFERROR(VLOOKUP($A31,#REF!,12,FALSE),"")</f>
        <v/>
      </c>
      <c r="M31" s="73" t="str">
        <f>IFERROR(VLOOKUP($A31,#REF!,13,FALSE),"")</f>
        <v/>
      </c>
      <c r="N31" s="73" t="str">
        <f>IFERROR(VLOOKUP($A31,#REF!,14,FALSE),"")</f>
        <v/>
      </c>
      <c r="O31" s="73" t="str">
        <f>IFERROR(VLOOKUP($A31,#REF!,15,FALSE),"")</f>
        <v/>
      </c>
      <c r="P31" s="73" t="str">
        <f>IFERROR(VLOOKUP($A31,#REF!,16,FALSE),"")</f>
        <v/>
      </c>
      <c r="Q31" s="73" t="str">
        <f>IFERROR(VLOOKUP($A31,#REF!,17,FALSE),"")</f>
        <v/>
      </c>
      <c r="R31" s="73" t="str">
        <f>IFERROR(VLOOKUP($A31,#REF!,18,FALSE),"")</f>
        <v/>
      </c>
      <c r="S31" s="73" t="str">
        <f>IFERROR(VLOOKUP($A31,#REF!,19,FALSE),"")</f>
        <v/>
      </c>
      <c r="T31" s="73" t="str">
        <f>IFERROR(VLOOKUP($A31,#REF!,20,FALSE),"")</f>
        <v/>
      </c>
      <c r="U31" s="73" t="str">
        <f>IFERROR(VLOOKUP($A31,#REF!,21,FALSE),"")</f>
        <v/>
      </c>
      <c r="V31" s="73" t="str">
        <f>IFERROR(VLOOKUP($A31,#REF!,22,FALSE),"")</f>
        <v/>
      </c>
      <c r="W31" s="74">
        <v>45320</v>
      </c>
      <c r="X31" s="74">
        <v>45327</v>
      </c>
      <c r="Y31" s="74"/>
      <c r="Z31" s="74"/>
      <c r="AA31" s="79" t="s">
        <v>518</v>
      </c>
      <c r="AB31" s="79" t="s">
        <v>519</v>
      </c>
      <c r="AC31" s="79"/>
      <c r="AD31" s="79"/>
    </row>
    <row r="32" spans="1:30" x14ac:dyDescent="0.35">
      <c r="A32" s="73" t="e">
        <f>IF(ISBLANK(#REF!),"",#REF!)</f>
        <v>#REF!</v>
      </c>
      <c r="B32" s="73" t="str">
        <f>IFERROR(VLOOKUP($A32,#REF!,2,FALSE),"")</f>
        <v/>
      </c>
      <c r="C32" s="73" t="str">
        <f>IFERROR(VLOOKUP($A32,#REF!,3,FALSE),"")</f>
        <v/>
      </c>
      <c r="D32" s="73" t="str">
        <f>IFERROR(VLOOKUP($A32,#REF!,4,FALSE),"")</f>
        <v/>
      </c>
      <c r="E32" s="73" t="str">
        <f>IFERROR(VLOOKUP($A32,#REF!,5,FALSE),"")</f>
        <v/>
      </c>
      <c r="F32" s="73" t="str">
        <f>IFERROR(VLOOKUP($A32,#REF!,6,FALSE),"")</f>
        <v/>
      </c>
      <c r="G32" s="73" t="str">
        <f>IFERROR(VLOOKUP($A32,#REF!,7,FALSE),"")</f>
        <v/>
      </c>
      <c r="H32" s="73" t="str">
        <f>IFERROR(VLOOKUP($A32,#REF!,8,FALSE),"")</f>
        <v/>
      </c>
      <c r="I32" s="73" t="str">
        <f>IFERROR(VLOOKUP($A32,#REF!,9,FALSE),"")</f>
        <v/>
      </c>
      <c r="J32" s="73" t="str">
        <f>IFERROR(VLOOKUP($A32,#REF!,10,FALSE),"")</f>
        <v/>
      </c>
      <c r="K32" s="73" t="str">
        <f>IFERROR(VLOOKUP($A32,#REF!,11,FALSE),"")</f>
        <v/>
      </c>
      <c r="L32" s="73" t="str">
        <f>IFERROR(VLOOKUP($A32,#REF!,12,FALSE),"")</f>
        <v/>
      </c>
      <c r="M32" s="73" t="str">
        <f>IFERROR(VLOOKUP($A32,#REF!,13,FALSE),"")</f>
        <v/>
      </c>
      <c r="N32" s="73" t="str">
        <f>IFERROR(VLOOKUP($A32,#REF!,14,FALSE),"")</f>
        <v/>
      </c>
      <c r="O32" s="73" t="str">
        <f>IFERROR(VLOOKUP($A32,#REF!,15,FALSE),"")</f>
        <v/>
      </c>
      <c r="P32" s="73" t="str">
        <f>IFERROR(VLOOKUP($A32,#REF!,16,FALSE),"")</f>
        <v/>
      </c>
      <c r="Q32" s="73" t="str">
        <f>IFERROR(VLOOKUP($A32,#REF!,17,FALSE),"")</f>
        <v/>
      </c>
      <c r="R32" s="73" t="str">
        <f>IFERROR(VLOOKUP($A32,#REF!,18,FALSE),"")</f>
        <v/>
      </c>
      <c r="S32" s="73" t="str">
        <f>IFERROR(VLOOKUP($A32,#REF!,19,FALSE),"")</f>
        <v/>
      </c>
      <c r="T32" s="73" t="str">
        <f>IFERROR(VLOOKUP($A32,#REF!,20,FALSE),"")</f>
        <v/>
      </c>
      <c r="U32" s="73" t="str">
        <f>IFERROR(VLOOKUP($A32,#REF!,21,FALSE),"")</f>
        <v/>
      </c>
      <c r="V32" s="73" t="str">
        <f>IFERROR(VLOOKUP($A32,#REF!,22,FALSE),"")</f>
        <v/>
      </c>
      <c r="W32" s="73" t="str">
        <f>IFERROR(VLOOKUP($A32,#REF!,23,FALSE),"")</f>
        <v/>
      </c>
      <c r="X32" s="73" t="str">
        <f>IFERROR(VLOOKUP($A32,#REF!,24,FALSE),"")</f>
        <v/>
      </c>
      <c r="Y32" s="73"/>
      <c r="Z32" s="73"/>
      <c r="AA32" s="77" t="s">
        <v>486</v>
      </c>
      <c r="AB32" s="77"/>
      <c r="AC32" s="77"/>
      <c r="AD32" s="77"/>
    </row>
    <row r="33" spans="1:30" ht="174" x14ac:dyDescent="0.35">
      <c r="A33" s="73" t="e">
        <f>IF(ISBLANK(#REF!),"",#REF!)</f>
        <v>#REF!</v>
      </c>
      <c r="B33" s="73" t="str">
        <f>IFERROR(VLOOKUP($A33,#REF!,2,FALSE),"")</f>
        <v/>
      </c>
      <c r="C33" s="73" t="str">
        <f>IFERROR(VLOOKUP($A33,#REF!,3,FALSE),"")</f>
        <v/>
      </c>
      <c r="D33" s="73" t="str">
        <f>IFERROR(VLOOKUP($A33,#REF!,4,FALSE),"")</f>
        <v/>
      </c>
      <c r="E33" s="73" t="str">
        <f>IFERROR(VLOOKUP($A33,#REF!,5,FALSE),"")</f>
        <v/>
      </c>
      <c r="F33" s="73" t="str">
        <f>IFERROR(VLOOKUP($A33,#REF!,6,FALSE),"")</f>
        <v/>
      </c>
      <c r="G33" s="73" t="str">
        <f>IFERROR(VLOOKUP($A33,#REF!,7,FALSE),"")</f>
        <v/>
      </c>
      <c r="H33" s="73" t="str">
        <f>IFERROR(VLOOKUP($A33,#REF!,8,FALSE),"")</f>
        <v/>
      </c>
      <c r="I33" s="73" t="str">
        <f>IFERROR(VLOOKUP($A33,#REF!,9,FALSE),"")</f>
        <v/>
      </c>
      <c r="J33" s="73" t="str">
        <f>IFERROR(VLOOKUP($A33,#REF!,10,FALSE),"")</f>
        <v/>
      </c>
      <c r="K33" s="73" t="str">
        <f>IFERROR(VLOOKUP($A33,#REF!,11,FALSE),"")</f>
        <v/>
      </c>
      <c r="L33" s="73" t="str">
        <f>IFERROR(VLOOKUP($A33,#REF!,12,FALSE),"")</f>
        <v/>
      </c>
      <c r="M33" s="73" t="str">
        <f>IFERROR(VLOOKUP($A33,#REF!,13,FALSE),"")</f>
        <v/>
      </c>
      <c r="N33" s="73" t="str">
        <f>IFERROR(VLOOKUP($A33,#REF!,14,FALSE),"")</f>
        <v/>
      </c>
      <c r="O33" s="73" t="str">
        <f>IFERROR(VLOOKUP($A33,#REF!,15,FALSE),"")</f>
        <v/>
      </c>
      <c r="P33" s="73" t="str">
        <f>IFERROR(VLOOKUP($A33,#REF!,16,FALSE),"")</f>
        <v/>
      </c>
      <c r="Q33" s="73" t="str">
        <f>IFERROR(VLOOKUP($A33,#REF!,17,FALSE),"")</f>
        <v/>
      </c>
      <c r="R33" s="73" t="str">
        <f>IFERROR(VLOOKUP($A33,#REF!,18,FALSE),"")</f>
        <v/>
      </c>
      <c r="S33" s="73" t="str">
        <f>IFERROR(VLOOKUP($A33,#REF!,19,FALSE),"")</f>
        <v/>
      </c>
      <c r="T33" s="73" t="str">
        <f>IFERROR(VLOOKUP($A33,#REF!,20,FALSE),"")</f>
        <v/>
      </c>
      <c r="U33" s="73" t="str">
        <f>IFERROR(VLOOKUP($A33,#REF!,21,FALSE),"")</f>
        <v/>
      </c>
      <c r="V33" s="73" t="str">
        <f>IFERROR(VLOOKUP($A33,#REF!,22,FALSE),"")</f>
        <v/>
      </c>
      <c r="W33" s="73" t="str">
        <f>IFERROR(VLOOKUP($A33,#REF!,23,FALSE),"")</f>
        <v/>
      </c>
      <c r="X33" s="73" t="str">
        <f>IFERROR(VLOOKUP($A33,#REF!,24,FALSE),"")</f>
        <v/>
      </c>
      <c r="Y33" s="73"/>
      <c r="Z33" s="73"/>
      <c r="AA33" s="77" t="s">
        <v>520</v>
      </c>
      <c r="AB33" s="80" t="s">
        <v>521</v>
      </c>
      <c r="AC33" s="77"/>
      <c r="AD33" s="77"/>
    </row>
    <row r="34" spans="1:30" x14ac:dyDescent="0.35">
      <c r="A34" s="73" t="e">
        <f>IF(ISBLANK(#REF!),"",#REF!)</f>
        <v>#REF!</v>
      </c>
      <c r="B34" s="73" t="str">
        <f>IFERROR(VLOOKUP($A34,#REF!,2,FALSE),"")</f>
        <v/>
      </c>
      <c r="C34" s="73" t="str">
        <f>IFERROR(VLOOKUP($A34,#REF!,3,FALSE),"")</f>
        <v/>
      </c>
      <c r="D34" s="73" t="str">
        <f>IFERROR(VLOOKUP($A34,#REF!,4,FALSE),"")</f>
        <v/>
      </c>
      <c r="E34" s="73" t="str">
        <f>IFERROR(VLOOKUP($A34,#REF!,5,FALSE),"")</f>
        <v/>
      </c>
      <c r="F34" s="73" t="str">
        <f>IFERROR(VLOOKUP($A34,#REF!,6,FALSE),"")</f>
        <v/>
      </c>
      <c r="G34" s="73" t="str">
        <f>IFERROR(VLOOKUP($A34,#REF!,7,FALSE),"")</f>
        <v/>
      </c>
      <c r="H34" s="73" t="str">
        <f>IFERROR(VLOOKUP($A34,#REF!,8,FALSE),"")</f>
        <v/>
      </c>
      <c r="I34" s="73" t="str">
        <f>IFERROR(VLOOKUP($A34,#REF!,9,FALSE),"")</f>
        <v/>
      </c>
      <c r="J34" s="73" t="str">
        <f>IFERROR(VLOOKUP($A34,#REF!,10,FALSE),"")</f>
        <v/>
      </c>
      <c r="K34" s="73" t="str">
        <f>IFERROR(VLOOKUP($A34,#REF!,11,FALSE),"")</f>
        <v/>
      </c>
      <c r="L34" s="73" t="str">
        <f>IFERROR(VLOOKUP($A34,#REF!,12,FALSE),"")</f>
        <v/>
      </c>
      <c r="M34" s="73" t="str">
        <f>IFERROR(VLOOKUP($A34,#REF!,13,FALSE),"")</f>
        <v/>
      </c>
      <c r="N34" s="73" t="str">
        <f>IFERROR(VLOOKUP($A34,#REF!,14,FALSE),"")</f>
        <v/>
      </c>
      <c r="O34" s="73" t="str">
        <f>IFERROR(VLOOKUP($A34,#REF!,15,FALSE),"")</f>
        <v/>
      </c>
      <c r="P34" s="73" t="str">
        <f>IFERROR(VLOOKUP($A34,#REF!,16,FALSE),"")</f>
        <v/>
      </c>
      <c r="Q34" s="73" t="str">
        <f>IFERROR(VLOOKUP($A34,#REF!,17,FALSE),"")</f>
        <v/>
      </c>
      <c r="R34" s="73" t="str">
        <f>IFERROR(VLOOKUP($A34,#REF!,18,FALSE),"")</f>
        <v/>
      </c>
      <c r="S34" s="73" t="str">
        <f>IFERROR(VLOOKUP($A34,#REF!,19,FALSE),"")</f>
        <v/>
      </c>
      <c r="T34" s="73" t="str">
        <f>IFERROR(VLOOKUP($A34,#REF!,20,FALSE),"")</f>
        <v/>
      </c>
      <c r="U34" s="73" t="str">
        <f>IFERROR(VLOOKUP($A34,#REF!,21,FALSE),"")</f>
        <v/>
      </c>
      <c r="V34" s="73" t="str">
        <f>IFERROR(VLOOKUP($A34,#REF!,22,FALSE),"")</f>
        <v/>
      </c>
      <c r="W34" s="74">
        <v>45320</v>
      </c>
      <c r="X34" s="74">
        <v>45327</v>
      </c>
      <c r="Y34" s="74"/>
      <c r="Z34" s="74"/>
      <c r="AA34" s="77"/>
      <c r="AB34" s="77"/>
      <c r="AC34" s="77"/>
      <c r="AD34" s="77"/>
    </row>
    <row r="35" spans="1:30" x14ac:dyDescent="0.35">
      <c r="A35" s="73" t="e">
        <f>IF(ISBLANK(#REF!),"",#REF!)</f>
        <v>#REF!</v>
      </c>
      <c r="B35" s="73" t="str">
        <f>IFERROR(VLOOKUP($A35,#REF!,2,FALSE),"")</f>
        <v/>
      </c>
      <c r="C35" s="73" t="str">
        <f>IFERROR(VLOOKUP($A35,#REF!,3,FALSE),"")</f>
        <v/>
      </c>
      <c r="D35" s="73" t="str">
        <f>IFERROR(VLOOKUP($A35,#REF!,4,FALSE),"")</f>
        <v/>
      </c>
      <c r="E35" s="73" t="str">
        <f>IFERROR(VLOOKUP($A35,#REF!,5,FALSE),"")</f>
        <v/>
      </c>
      <c r="F35" s="73" t="str">
        <f>IFERROR(VLOOKUP($A35,#REF!,6,FALSE),"")</f>
        <v/>
      </c>
      <c r="G35" s="73" t="str">
        <f>IFERROR(VLOOKUP($A35,#REF!,7,FALSE),"")</f>
        <v/>
      </c>
      <c r="H35" s="73" t="str">
        <f>IFERROR(VLOOKUP($A35,#REF!,8,FALSE),"")</f>
        <v/>
      </c>
      <c r="I35" s="73" t="str">
        <f>IFERROR(VLOOKUP($A35,#REF!,9,FALSE),"")</f>
        <v/>
      </c>
      <c r="J35" s="73" t="str">
        <f>IFERROR(VLOOKUP($A35,#REF!,10,FALSE),"")</f>
        <v/>
      </c>
      <c r="K35" s="73" t="str">
        <f>IFERROR(VLOOKUP($A35,#REF!,11,FALSE),"")</f>
        <v/>
      </c>
      <c r="L35" s="73" t="str">
        <f>IFERROR(VLOOKUP($A35,#REF!,12,FALSE),"")</f>
        <v/>
      </c>
      <c r="M35" s="73" t="str">
        <f>IFERROR(VLOOKUP($A35,#REF!,13,FALSE),"")</f>
        <v/>
      </c>
      <c r="N35" s="73" t="str">
        <f>IFERROR(VLOOKUP($A35,#REF!,14,FALSE),"")</f>
        <v/>
      </c>
      <c r="O35" s="73" t="str">
        <f>IFERROR(VLOOKUP($A35,#REF!,15,FALSE),"")</f>
        <v/>
      </c>
      <c r="P35" s="73" t="str">
        <f>IFERROR(VLOOKUP($A35,#REF!,16,FALSE),"")</f>
        <v/>
      </c>
      <c r="Q35" s="73" t="str">
        <f>IFERROR(VLOOKUP($A35,#REF!,17,FALSE),"")</f>
        <v/>
      </c>
      <c r="R35" s="73" t="str">
        <f>IFERROR(VLOOKUP($A35,#REF!,18,FALSE),"")</f>
        <v/>
      </c>
      <c r="S35" s="73" t="str">
        <f>IFERROR(VLOOKUP($A35,#REF!,19,FALSE),"")</f>
        <v/>
      </c>
      <c r="T35" s="73" t="str">
        <f>IFERROR(VLOOKUP($A35,#REF!,20,FALSE),"")</f>
        <v/>
      </c>
      <c r="U35" s="73" t="str">
        <f>IFERROR(VLOOKUP($A35,#REF!,21,FALSE),"")</f>
        <v/>
      </c>
      <c r="V35" s="73" t="str">
        <f>IFERROR(VLOOKUP($A35,#REF!,22,FALSE),"")</f>
        <v/>
      </c>
      <c r="W35" s="74">
        <v>45320</v>
      </c>
      <c r="X35" s="74">
        <v>45327</v>
      </c>
      <c r="Y35" s="74"/>
      <c r="Z35" s="74"/>
      <c r="AA35" s="77" t="s">
        <v>522</v>
      </c>
      <c r="AB35" s="78"/>
      <c r="AC35" s="77"/>
      <c r="AD35" s="77"/>
    </row>
    <row r="36" spans="1:30" ht="58" x14ac:dyDescent="0.35">
      <c r="A36" s="73" t="e">
        <f>IF(ISBLANK(#REF!),"",#REF!)</f>
        <v>#REF!</v>
      </c>
      <c r="B36" s="73" t="str">
        <f>IFERROR(VLOOKUP($A36,#REF!,2,FALSE),"")</f>
        <v/>
      </c>
      <c r="C36" s="73" t="str">
        <f>IFERROR(VLOOKUP($A36,#REF!,3,FALSE),"")</f>
        <v/>
      </c>
      <c r="D36" s="73" t="str">
        <f>IFERROR(VLOOKUP($A36,#REF!,4,FALSE),"")</f>
        <v/>
      </c>
      <c r="E36" s="73" t="str">
        <f>IFERROR(VLOOKUP($A36,#REF!,5,FALSE),"")</f>
        <v/>
      </c>
      <c r="F36" s="73" t="str">
        <f>IFERROR(VLOOKUP($A36,#REF!,6,FALSE),"")</f>
        <v/>
      </c>
      <c r="G36" s="73" t="str">
        <f>IFERROR(VLOOKUP($A36,#REF!,7,FALSE),"")</f>
        <v/>
      </c>
      <c r="H36" s="73" t="str">
        <f>IFERROR(VLOOKUP($A36,#REF!,8,FALSE),"")</f>
        <v/>
      </c>
      <c r="I36" s="73" t="str">
        <f>IFERROR(VLOOKUP($A36,#REF!,9,FALSE),"")</f>
        <v/>
      </c>
      <c r="J36" s="73" t="str">
        <f>IFERROR(VLOOKUP($A36,#REF!,10,FALSE),"")</f>
        <v/>
      </c>
      <c r="K36" s="73" t="str">
        <f>IFERROR(VLOOKUP($A36,#REF!,11,FALSE),"")</f>
        <v/>
      </c>
      <c r="L36" s="73" t="str">
        <f>IFERROR(VLOOKUP($A36,#REF!,12,FALSE),"")</f>
        <v/>
      </c>
      <c r="M36" s="73" t="str">
        <f>IFERROR(VLOOKUP($A36,#REF!,13,FALSE),"")</f>
        <v/>
      </c>
      <c r="N36" s="73" t="str">
        <f>IFERROR(VLOOKUP($A36,#REF!,14,FALSE),"")</f>
        <v/>
      </c>
      <c r="O36" s="73" t="str">
        <f>IFERROR(VLOOKUP($A36,#REF!,15,FALSE),"")</f>
        <v/>
      </c>
      <c r="P36" s="73" t="str">
        <f>IFERROR(VLOOKUP($A36,#REF!,16,FALSE),"")</f>
        <v/>
      </c>
      <c r="Q36" s="73" t="str">
        <f>IFERROR(VLOOKUP($A36,#REF!,17,FALSE),"")</f>
        <v/>
      </c>
      <c r="R36" s="73" t="str">
        <f>IFERROR(VLOOKUP($A36,#REF!,18,FALSE),"")</f>
        <v/>
      </c>
      <c r="S36" s="73" t="str">
        <f>IFERROR(VLOOKUP($A36,#REF!,19,FALSE),"")</f>
        <v/>
      </c>
      <c r="T36" s="73" t="str">
        <f>IFERROR(VLOOKUP($A36,#REF!,20,FALSE),"")</f>
        <v/>
      </c>
      <c r="U36" s="73" t="str">
        <f>IFERROR(VLOOKUP($A36,#REF!,21,FALSE),"")</f>
        <v/>
      </c>
      <c r="V36" s="73" t="str">
        <f>IFERROR(VLOOKUP($A36,#REF!,22,FALSE),"")</f>
        <v/>
      </c>
      <c r="W36" s="74">
        <v>45320</v>
      </c>
      <c r="X36" s="74">
        <v>45327</v>
      </c>
      <c r="Y36" s="74"/>
      <c r="Z36" s="74"/>
      <c r="AA36" s="76" t="s">
        <v>523</v>
      </c>
      <c r="AB36" s="81" t="s">
        <v>524</v>
      </c>
      <c r="AC36" s="77"/>
      <c r="AD36" s="77"/>
    </row>
    <row r="37" spans="1:30" ht="409.5" x14ac:dyDescent="0.35">
      <c r="A37" s="73" t="e">
        <f>IF(ISBLANK(#REF!),"",#REF!)</f>
        <v>#REF!</v>
      </c>
      <c r="B37" s="73" t="str">
        <f>IFERROR(VLOOKUP($A37,#REF!,2,FALSE),"")</f>
        <v/>
      </c>
      <c r="C37" s="73" t="str">
        <f>IFERROR(VLOOKUP($A37,#REF!,3,FALSE),"")</f>
        <v/>
      </c>
      <c r="D37" s="73" t="str">
        <f>IFERROR(VLOOKUP($A37,#REF!,4,FALSE),"")</f>
        <v/>
      </c>
      <c r="E37" s="73" t="str">
        <f>IFERROR(VLOOKUP($A37,#REF!,5,FALSE),"")</f>
        <v/>
      </c>
      <c r="F37" s="73" t="str">
        <f>IFERROR(VLOOKUP($A37,#REF!,6,FALSE),"")</f>
        <v/>
      </c>
      <c r="G37" s="73" t="str">
        <f>IFERROR(VLOOKUP($A37,#REF!,7,FALSE),"")</f>
        <v/>
      </c>
      <c r="H37" s="73" t="str">
        <f>IFERROR(VLOOKUP($A37,#REF!,8,FALSE),"")</f>
        <v/>
      </c>
      <c r="I37" s="73" t="str">
        <f>IFERROR(VLOOKUP($A37,#REF!,9,FALSE),"")</f>
        <v/>
      </c>
      <c r="J37" s="73" t="str">
        <f>IFERROR(VLOOKUP($A37,#REF!,10,FALSE),"")</f>
        <v/>
      </c>
      <c r="K37" s="73" t="str">
        <f>IFERROR(VLOOKUP($A37,#REF!,11,FALSE),"")</f>
        <v/>
      </c>
      <c r="L37" s="73" t="str">
        <f>IFERROR(VLOOKUP($A37,#REF!,12,FALSE),"")</f>
        <v/>
      </c>
      <c r="M37" s="73" t="str">
        <f>IFERROR(VLOOKUP($A37,#REF!,13,FALSE),"")</f>
        <v/>
      </c>
      <c r="N37" s="73" t="str">
        <f>IFERROR(VLOOKUP($A37,#REF!,14,FALSE),"")</f>
        <v/>
      </c>
      <c r="O37" s="73" t="str">
        <f>IFERROR(VLOOKUP($A37,#REF!,15,FALSE),"")</f>
        <v/>
      </c>
      <c r="P37" s="73" t="str">
        <f>IFERROR(VLOOKUP($A37,#REF!,16,FALSE),"")</f>
        <v/>
      </c>
      <c r="Q37" s="73" t="str">
        <f>IFERROR(VLOOKUP($A37,#REF!,17,FALSE),"")</f>
        <v/>
      </c>
      <c r="R37" s="73" t="str">
        <f>IFERROR(VLOOKUP($A37,#REF!,18,FALSE),"")</f>
        <v/>
      </c>
      <c r="S37" s="73" t="str">
        <f>IFERROR(VLOOKUP($A37,#REF!,19,FALSE),"")</f>
        <v/>
      </c>
      <c r="T37" s="73" t="str">
        <f>IFERROR(VLOOKUP($A37,#REF!,20,FALSE),"")</f>
        <v/>
      </c>
      <c r="U37" s="73" t="str">
        <f>IFERROR(VLOOKUP($A37,#REF!,21,FALSE),"")</f>
        <v/>
      </c>
      <c r="V37" s="73" t="str">
        <f>IFERROR(VLOOKUP($A37,#REF!,22,FALSE),"")</f>
        <v/>
      </c>
      <c r="W37" s="74">
        <v>45320</v>
      </c>
      <c r="X37" s="74">
        <v>45327</v>
      </c>
      <c r="Y37" s="74"/>
      <c r="Z37" s="74"/>
      <c r="AA37" s="79" t="s">
        <v>525</v>
      </c>
      <c r="AB37" s="82" t="s">
        <v>526</v>
      </c>
      <c r="AC37" s="83"/>
      <c r="AD37" s="77"/>
    </row>
    <row r="38" spans="1:30" ht="101.5" x14ac:dyDescent="0.35">
      <c r="A38" s="73" t="e">
        <f>IF(ISBLANK(#REF!),"",#REF!)</f>
        <v>#REF!</v>
      </c>
      <c r="B38" s="73" t="str">
        <f>IFERROR(VLOOKUP($A38,#REF!,2,FALSE),"")</f>
        <v/>
      </c>
      <c r="C38" s="73" t="str">
        <f>IFERROR(VLOOKUP($A38,#REF!,3,FALSE),"")</f>
        <v/>
      </c>
      <c r="D38" s="73" t="str">
        <f>IFERROR(VLOOKUP($A38,#REF!,4,FALSE),"")</f>
        <v/>
      </c>
      <c r="E38" s="73" t="str">
        <f>IFERROR(VLOOKUP($A38,#REF!,5,FALSE),"")</f>
        <v/>
      </c>
      <c r="F38" s="73" t="str">
        <f>IFERROR(VLOOKUP($A38,#REF!,6,FALSE),"")</f>
        <v/>
      </c>
      <c r="G38" s="73" t="str">
        <f>IFERROR(VLOOKUP($A38,#REF!,7,FALSE),"")</f>
        <v/>
      </c>
      <c r="H38" s="73" t="str">
        <f>IFERROR(VLOOKUP($A38,#REF!,8,FALSE),"")</f>
        <v/>
      </c>
      <c r="I38" s="73" t="str">
        <f>IFERROR(VLOOKUP($A38,#REF!,9,FALSE),"")</f>
        <v/>
      </c>
      <c r="J38" s="73" t="str">
        <f>IFERROR(VLOOKUP($A38,#REF!,10,FALSE),"")</f>
        <v/>
      </c>
      <c r="K38" s="73" t="str">
        <f>IFERROR(VLOOKUP($A38,#REF!,11,FALSE),"")</f>
        <v/>
      </c>
      <c r="L38" s="73" t="str">
        <f>IFERROR(VLOOKUP($A38,#REF!,12,FALSE),"")</f>
        <v/>
      </c>
      <c r="M38" s="73" t="str">
        <f>IFERROR(VLOOKUP($A38,#REF!,13,FALSE),"")</f>
        <v/>
      </c>
      <c r="N38" s="73" t="str">
        <f>IFERROR(VLOOKUP($A38,#REF!,14,FALSE),"")</f>
        <v/>
      </c>
      <c r="O38" s="73" t="str">
        <f>IFERROR(VLOOKUP($A38,#REF!,15,FALSE),"")</f>
        <v/>
      </c>
      <c r="P38" s="73" t="str">
        <f>IFERROR(VLOOKUP($A38,#REF!,16,FALSE),"")</f>
        <v/>
      </c>
      <c r="Q38" s="73" t="str">
        <f>IFERROR(VLOOKUP($A38,#REF!,17,FALSE),"")</f>
        <v/>
      </c>
      <c r="R38" s="73" t="s">
        <v>527</v>
      </c>
      <c r="S38" s="73" t="s">
        <v>528</v>
      </c>
      <c r="T38" s="73" t="str">
        <f>IFERROR(VLOOKUP($A38,#REF!,20,FALSE),"")</f>
        <v/>
      </c>
      <c r="U38" s="73" t="str">
        <f>IFERROR(VLOOKUP($A38,#REF!,21,FALSE),"")</f>
        <v/>
      </c>
      <c r="V38" s="73" t="str">
        <f>IFERROR(VLOOKUP($A38,#REF!,22,FALSE),"")</f>
        <v/>
      </c>
      <c r="W38" s="73" t="str">
        <f>IFERROR(VLOOKUP($A38,#REF!,23,FALSE),"")</f>
        <v/>
      </c>
      <c r="X38" s="74">
        <v>45327</v>
      </c>
      <c r="Y38" s="74"/>
      <c r="Z38" s="74"/>
      <c r="AA38" s="77" t="s">
        <v>478</v>
      </c>
      <c r="AB38" s="77"/>
      <c r="AC38" s="77"/>
      <c r="AD38" s="77"/>
    </row>
    <row r="39" spans="1:30" ht="29" x14ac:dyDescent="0.35">
      <c r="A39" s="73" t="e">
        <f>IF(ISBLANK(#REF!),"",#REF!)</f>
        <v>#REF!</v>
      </c>
      <c r="B39" s="73" t="str">
        <f>IFERROR(VLOOKUP($A39,#REF!,2,FALSE),"")</f>
        <v/>
      </c>
      <c r="C39" s="73" t="str">
        <f>IFERROR(VLOOKUP($A39,#REF!,3,FALSE),"")</f>
        <v/>
      </c>
      <c r="D39" s="73" t="str">
        <f>IFERROR(VLOOKUP($A39,#REF!,4,FALSE),"")</f>
        <v/>
      </c>
      <c r="E39" s="73" t="str">
        <f>IFERROR(VLOOKUP($A39,#REF!,5,FALSE),"")</f>
        <v/>
      </c>
      <c r="F39" s="73" t="str">
        <f>IFERROR(VLOOKUP($A39,#REF!,6,FALSE),"")</f>
        <v/>
      </c>
      <c r="G39" s="73" t="str">
        <f>IFERROR(VLOOKUP($A39,#REF!,7,FALSE),"")</f>
        <v/>
      </c>
      <c r="H39" s="73" t="str">
        <f>IFERROR(VLOOKUP($A39,#REF!,8,FALSE),"")</f>
        <v/>
      </c>
      <c r="I39" s="73" t="str">
        <f>IFERROR(VLOOKUP($A39,#REF!,9,FALSE),"")</f>
        <v/>
      </c>
      <c r="J39" s="73" t="str">
        <f>IFERROR(VLOOKUP($A39,#REF!,10,FALSE),"")</f>
        <v/>
      </c>
      <c r="K39" s="73" t="str">
        <f>IFERROR(VLOOKUP($A39,#REF!,11,FALSE),"")</f>
        <v/>
      </c>
      <c r="L39" s="73" t="str">
        <f>IFERROR(VLOOKUP($A39,#REF!,12,FALSE),"")</f>
        <v/>
      </c>
      <c r="M39" s="73" t="str">
        <f>IFERROR(VLOOKUP($A39,#REF!,13,FALSE),"")</f>
        <v/>
      </c>
      <c r="N39" s="73" t="str">
        <f>IFERROR(VLOOKUP($A39,#REF!,14,FALSE),"")</f>
        <v/>
      </c>
      <c r="O39" s="73" t="str">
        <f>IFERROR(VLOOKUP($A39,#REF!,15,FALSE),"")</f>
        <v/>
      </c>
      <c r="P39" s="73" t="str">
        <f>IFERROR(VLOOKUP($A39,#REF!,16,FALSE),"")</f>
        <v/>
      </c>
      <c r="Q39" s="73" t="str">
        <f>IFERROR(VLOOKUP($A39,#REF!,17,FALSE),"")</f>
        <v/>
      </c>
      <c r="R39" s="73" t="s">
        <v>529</v>
      </c>
      <c r="S39" s="73" t="str">
        <f>IFERROR(VLOOKUP($A39,#REF!,19,FALSE),"")</f>
        <v/>
      </c>
      <c r="T39" s="73" t="str">
        <f>IFERROR(VLOOKUP($A39,#REF!,20,FALSE),"")</f>
        <v/>
      </c>
      <c r="U39" s="73" t="str">
        <f>IFERROR(VLOOKUP($A39,#REF!,21,FALSE),"")</f>
        <v/>
      </c>
      <c r="V39" s="73" t="str">
        <f>IFERROR(VLOOKUP($A39,#REF!,22,FALSE),"")</f>
        <v/>
      </c>
      <c r="W39" s="74" t="s">
        <v>530</v>
      </c>
      <c r="X39" s="74">
        <v>45327</v>
      </c>
      <c r="Y39" s="74"/>
      <c r="Z39" s="74"/>
      <c r="AA39" s="77" t="s">
        <v>531</v>
      </c>
      <c r="AB39" s="78"/>
      <c r="AC39" s="77"/>
      <c r="AD39" s="77"/>
    </row>
    <row r="40" spans="1:30" ht="29" x14ac:dyDescent="0.35">
      <c r="A40" s="73" t="e">
        <f>IF(ISBLANK(#REF!),"",#REF!)</f>
        <v>#REF!</v>
      </c>
      <c r="B40" s="73" t="str">
        <f>IFERROR(VLOOKUP($A40,#REF!,2,FALSE),"")</f>
        <v/>
      </c>
      <c r="C40" s="73" t="str">
        <f>IFERROR(VLOOKUP($A40,#REF!,3,FALSE),"")</f>
        <v/>
      </c>
      <c r="D40" s="73" t="str">
        <f>IFERROR(VLOOKUP($A40,#REF!,4,FALSE),"")</f>
        <v/>
      </c>
      <c r="E40" s="73" t="str">
        <f>IFERROR(VLOOKUP($A40,#REF!,5,FALSE),"")</f>
        <v/>
      </c>
      <c r="F40" s="73" t="str">
        <f>IFERROR(VLOOKUP($A40,#REF!,6,FALSE),"")</f>
        <v/>
      </c>
      <c r="G40" s="73" t="str">
        <f>IFERROR(VLOOKUP($A40,#REF!,7,FALSE),"")</f>
        <v/>
      </c>
      <c r="H40" s="73" t="str">
        <f>IFERROR(VLOOKUP($A40,#REF!,8,FALSE),"")</f>
        <v/>
      </c>
      <c r="I40" s="73" t="str">
        <f>IFERROR(VLOOKUP($A40,#REF!,9,FALSE),"")</f>
        <v/>
      </c>
      <c r="J40" s="73" t="str">
        <f>IFERROR(VLOOKUP($A40,#REF!,10,FALSE),"")</f>
        <v/>
      </c>
      <c r="K40" s="73" t="str">
        <f>IFERROR(VLOOKUP($A40,#REF!,11,FALSE),"")</f>
        <v/>
      </c>
      <c r="L40" s="73" t="str">
        <f>IFERROR(VLOOKUP($A40,#REF!,12,FALSE),"")</f>
        <v/>
      </c>
      <c r="M40" s="73" t="str">
        <f>IFERROR(VLOOKUP($A40,#REF!,13,FALSE),"")</f>
        <v/>
      </c>
      <c r="N40" s="73" t="str">
        <f>IFERROR(VLOOKUP($A40,#REF!,14,FALSE),"")</f>
        <v/>
      </c>
      <c r="O40" s="73" t="str">
        <f>IFERROR(VLOOKUP($A40,#REF!,15,FALSE),"")</f>
        <v/>
      </c>
      <c r="P40" s="73" t="str">
        <f>IFERROR(VLOOKUP($A40,#REF!,16,FALSE),"")</f>
        <v/>
      </c>
      <c r="Q40" s="73" t="str">
        <f>IFERROR(VLOOKUP($A40,#REF!,17,FALSE),"")</f>
        <v/>
      </c>
      <c r="R40" s="73" t="s">
        <v>532</v>
      </c>
      <c r="S40" s="73" t="str">
        <f>IFERROR(VLOOKUP($A40,#REF!,19,FALSE),"")</f>
        <v/>
      </c>
      <c r="T40" s="73" t="str">
        <f>IFERROR(VLOOKUP($A40,#REF!,20,FALSE),"")</f>
        <v/>
      </c>
      <c r="U40" s="73" t="str">
        <f>IFERROR(VLOOKUP($A40,#REF!,21,FALSE),"")</f>
        <v/>
      </c>
      <c r="V40" s="73" t="str">
        <f>IFERROR(VLOOKUP($A40,#REF!,22,FALSE),"")</f>
        <v/>
      </c>
      <c r="W40" s="73" t="str">
        <f>IFERROR(VLOOKUP($A40,#REF!,23,FALSE),"")</f>
        <v/>
      </c>
      <c r="X40" s="73" t="str">
        <f>IFERROR(VLOOKUP($A40,#REF!,24,FALSE),"")</f>
        <v/>
      </c>
      <c r="Y40" s="73"/>
      <c r="Z40" s="73"/>
      <c r="AA40" s="77" t="s">
        <v>486</v>
      </c>
      <c r="AB40" s="77"/>
      <c r="AC40" s="77"/>
      <c r="AD40" s="77"/>
    </row>
    <row r="41" spans="1:30" ht="159.5" x14ac:dyDescent="0.35">
      <c r="A41" s="73" t="e">
        <f>IF(ISBLANK(#REF!),"",#REF!)</f>
        <v>#REF!</v>
      </c>
      <c r="B41" s="73" t="str">
        <f>IFERROR(VLOOKUP($A41,#REF!,2,FALSE),"")</f>
        <v/>
      </c>
      <c r="C41" s="73" t="str">
        <f>IFERROR(VLOOKUP($A41,#REF!,3,FALSE),"")</f>
        <v/>
      </c>
      <c r="D41" s="73" t="str">
        <f>IFERROR(VLOOKUP($A41,#REF!,4,FALSE),"")</f>
        <v/>
      </c>
      <c r="E41" s="73" t="str">
        <f>IFERROR(VLOOKUP($A41,#REF!,5,FALSE),"")</f>
        <v/>
      </c>
      <c r="F41" s="73" t="str">
        <f>IFERROR(VLOOKUP($A41,#REF!,6,FALSE),"")</f>
        <v/>
      </c>
      <c r="G41" s="73" t="str">
        <f>IFERROR(VLOOKUP($A41,#REF!,7,FALSE),"")</f>
        <v/>
      </c>
      <c r="H41" s="73" t="str">
        <f>IFERROR(VLOOKUP($A41,#REF!,8,FALSE),"")</f>
        <v/>
      </c>
      <c r="I41" s="73" t="str">
        <f>IFERROR(VLOOKUP($A41,#REF!,9,FALSE),"")</f>
        <v/>
      </c>
      <c r="J41" s="73" t="str">
        <f>IFERROR(VLOOKUP($A41,#REF!,10,FALSE),"")</f>
        <v/>
      </c>
      <c r="K41" s="73" t="str">
        <f>IFERROR(VLOOKUP($A41,#REF!,11,FALSE),"")</f>
        <v/>
      </c>
      <c r="L41" s="73" t="str">
        <f>IFERROR(VLOOKUP($A41,#REF!,12,FALSE),"")</f>
        <v/>
      </c>
      <c r="M41" s="73" t="str">
        <f>IFERROR(VLOOKUP($A41,#REF!,13,FALSE),"")</f>
        <v/>
      </c>
      <c r="N41" s="73" t="str">
        <f>IFERROR(VLOOKUP($A41,#REF!,14,FALSE),"")</f>
        <v/>
      </c>
      <c r="O41" s="73" t="str">
        <f>IFERROR(VLOOKUP($A41,#REF!,15,FALSE),"")</f>
        <v/>
      </c>
      <c r="P41" s="73" t="str">
        <f>IFERROR(VLOOKUP($A41,#REF!,16,FALSE),"")</f>
        <v/>
      </c>
      <c r="Q41" s="73" t="str">
        <f>IFERROR(VLOOKUP($A41,#REF!,17,FALSE),"")</f>
        <v/>
      </c>
      <c r="R41" s="73" t="str">
        <f>IFERROR(VLOOKUP($A41,#REF!,18,FALSE),"")</f>
        <v/>
      </c>
      <c r="S41" s="73" t="str">
        <f>IFERROR(VLOOKUP($A41,#REF!,19,FALSE),"")</f>
        <v/>
      </c>
      <c r="T41" s="73" t="str">
        <f>IFERROR(VLOOKUP($A41,#REF!,20,FALSE),"")</f>
        <v/>
      </c>
      <c r="U41" s="73" t="str">
        <f>IFERROR(VLOOKUP($A41,#REF!,21,FALSE),"")</f>
        <v/>
      </c>
      <c r="V41" s="73" t="str">
        <f>IFERROR(VLOOKUP($A41,#REF!,22,FALSE),"")</f>
        <v/>
      </c>
      <c r="W41" s="73" t="str">
        <f>IFERROR(VLOOKUP($A41,#REF!,23,FALSE),"")</f>
        <v/>
      </c>
      <c r="X41" s="73" t="str">
        <f>IFERROR(VLOOKUP($A41,#REF!,24,FALSE),"")</f>
        <v/>
      </c>
      <c r="Y41" s="73"/>
      <c r="Z41" s="73"/>
      <c r="AA41" s="77" t="s">
        <v>533</v>
      </c>
      <c r="AB41" s="77" t="s">
        <v>534</v>
      </c>
      <c r="AC41" s="77"/>
      <c r="AD41" s="77"/>
    </row>
    <row r="42" spans="1:30" x14ac:dyDescent="0.35">
      <c r="A42" s="73" t="e">
        <f>IF(ISBLANK(#REF!),"",#REF!)</f>
        <v>#REF!</v>
      </c>
      <c r="B42" s="73" t="str">
        <f>IFERROR(VLOOKUP($A42,#REF!,2,FALSE),"")</f>
        <v/>
      </c>
      <c r="C42" s="73" t="str">
        <f>IFERROR(VLOOKUP($A42,#REF!,3,FALSE),"")</f>
        <v/>
      </c>
      <c r="D42" s="73" t="str">
        <f>IFERROR(VLOOKUP($A42,#REF!,4,FALSE),"")</f>
        <v/>
      </c>
      <c r="E42" s="73" t="str">
        <f>IFERROR(VLOOKUP($A42,#REF!,5,FALSE),"")</f>
        <v/>
      </c>
      <c r="F42" s="73" t="str">
        <f>IFERROR(VLOOKUP($A42,#REF!,6,FALSE),"")</f>
        <v/>
      </c>
      <c r="G42" s="73" t="str">
        <f>IFERROR(VLOOKUP($A42,#REF!,7,FALSE),"")</f>
        <v/>
      </c>
      <c r="H42" s="73" t="str">
        <f>IFERROR(VLOOKUP($A42,#REF!,8,FALSE),"")</f>
        <v/>
      </c>
      <c r="I42" s="73" t="str">
        <f>IFERROR(VLOOKUP($A42,#REF!,9,FALSE),"")</f>
        <v/>
      </c>
      <c r="J42" s="73" t="str">
        <f>IFERROR(VLOOKUP($A42,#REF!,10,FALSE),"")</f>
        <v/>
      </c>
      <c r="K42" s="73" t="str">
        <f>IFERROR(VLOOKUP($A42,#REF!,11,FALSE),"")</f>
        <v/>
      </c>
      <c r="L42" s="73" t="str">
        <f>IFERROR(VLOOKUP($A42,#REF!,12,FALSE),"")</f>
        <v/>
      </c>
      <c r="M42" s="73" t="str">
        <f>IFERROR(VLOOKUP($A42,#REF!,13,FALSE),"")</f>
        <v/>
      </c>
      <c r="N42" s="73" t="str">
        <f>IFERROR(VLOOKUP($A42,#REF!,14,FALSE),"")</f>
        <v/>
      </c>
      <c r="O42" s="73" t="str">
        <f>IFERROR(VLOOKUP($A42,#REF!,15,FALSE),"")</f>
        <v/>
      </c>
      <c r="P42" s="73" t="str">
        <f>IFERROR(VLOOKUP($A42,#REF!,16,FALSE),"")</f>
        <v/>
      </c>
      <c r="Q42" s="73" t="str">
        <f>IFERROR(VLOOKUP($A42,#REF!,17,FALSE),"")</f>
        <v/>
      </c>
      <c r="R42" s="73" t="str">
        <f>IFERROR(VLOOKUP($A42,#REF!,18,FALSE),"")</f>
        <v/>
      </c>
      <c r="S42" s="73" t="str">
        <f>IFERROR(VLOOKUP($A42,#REF!,19,FALSE),"")</f>
        <v/>
      </c>
      <c r="T42" s="73" t="str">
        <f>IFERROR(VLOOKUP($A42,#REF!,20,FALSE),"")</f>
        <v/>
      </c>
      <c r="U42" s="73" t="str">
        <f>IFERROR(VLOOKUP($A42,#REF!,21,FALSE),"")</f>
        <v/>
      </c>
      <c r="V42" s="73" t="str">
        <f>IFERROR(VLOOKUP($A42,#REF!,22,FALSE),"")</f>
        <v/>
      </c>
      <c r="W42" s="73" t="str">
        <f>IFERROR(VLOOKUP($A42,#REF!,23,FALSE),"")</f>
        <v/>
      </c>
      <c r="X42" s="73" t="str">
        <f>IFERROR(VLOOKUP($A42,#REF!,24,FALSE),"")</f>
        <v/>
      </c>
      <c r="Y42" s="73"/>
      <c r="Z42" s="73"/>
      <c r="AA42" s="77" t="s">
        <v>535</v>
      </c>
      <c r="AB42" s="77"/>
      <c r="AC42" s="77"/>
      <c r="AD42" s="77"/>
    </row>
    <row r="43" spans="1:30" ht="93.75" customHeight="1" x14ac:dyDescent="0.35">
      <c r="A43" s="73" t="e">
        <f>IF(ISBLANK(#REF!),"",#REF!)</f>
        <v>#REF!</v>
      </c>
      <c r="B43" s="73" t="str">
        <f>IFERROR(VLOOKUP($A43,#REF!,2,FALSE),"")</f>
        <v/>
      </c>
      <c r="C43" s="73" t="str">
        <f>IFERROR(VLOOKUP($A43,#REF!,3,FALSE),"")</f>
        <v/>
      </c>
      <c r="D43" s="73" t="str">
        <f>IFERROR(VLOOKUP($A43,#REF!,4,FALSE),"")</f>
        <v/>
      </c>
      <c r="E43" s="73" t="str">
        <f>IFERROR(VLOOKUP($A43,#REF!,5,FALSE),"")</f>
        <v/>
      </c>
      <c r="F43" s="73" t="str">
        <f>IFERROR(VLOOKUP($A43,#REF!,6,FALSE),"")</f>
        <v/>
      </c>
      <c r="G43" s="73" t="str">
        <f>IFERROR(VLOOKUP($A43,#REF!,7,FALSE),"")</f>
        <v/>
      </c>
      <c r="H43" s="73" t="str">
        <f>IFERROR(VLOOKUP($A43,#REF!,8,FALSE),"")</f>
        <v/>
      </c>
      <c r="I43" s="73" t="str">
        <f>IFERROR(VLOOKUP($A43,#REF!,9,FALSE),"")</f>
        <v/>
      </c>
      <c r="J43" s="73" t="str">
        <f>IFERROR(VLOOKUP($A43,#REF!,10,FALSE),"")</f>
        <v/>
      </c>
      <c r="K43" s="73" t="str">
        <f>IFERROR(VLOOKUP($A43,#REF!,11,FALSE),"")</f>
        <v/>
      </c>
      <c r="L43" s="73" t="str">
        <f>IFERROR(VLOOKUP($A43,#REF!,12,FALSE),"")</f>
        <v/>
      </c>
      <c r="M43" s="73" t="str">
        <f>IFERROR(VLOOKUP($A43,#REF!,13,FALSE),"")</f>
        <v/>
      </c>
      <c r="N43" s="73" t="str">
        <f>IFERROR(VLOOKUP($A43,#REF!,14,FALSE),"")</f>
        <v/>
      </c>
      <c r="O43" s="73" t="str">
        <f>IFERROR(VLOOKUP($A43,#REF!,15,FALSE),"")</f>
        <v/>
      </c>
      <c r="P43" s="73" t="str">
        <f>IFERROR(VLOOKUP($A43,#REF!,16,FALSE),"")</f>
        <v/>
      </c>
      <c r="Q43" s="73" t="str">
        <f>IFERROR(VLOOKUP($A43,#REF!,17,FALSE),"")</f>
        <v/>
      </c>
      <c r="R43" s="73" t="str">
        <f>IFERROR(VLOOKUP($A43,#REF!,18,FALSE),"")</f>
        <v/>
      </c>
      <c r="S43" s="73" t="str">
        <f>IFERROR(VLOOKUP($A43,#REF!,19,FALSE),"")</f>
        <v/>
      </c>
      <c r="T43" s="73" t="str">
        <f>IFERROR(VLOOKUP($A43,#REF!,20,FALSE),"")</f>
        <v/>
      </c>
      <c r="U43" s="73" t="str">
        <f>IFERROR(VLOOKUP($A43,#REF!,21,FALSE),"")</f>
        <v/>
      </c>
      <c r="V43" s="73" t="str">
        <f>IFERROR(VLOOKUP($A43,#REF!,22,FALSE),"")</f>
        <v/>
      </c>
      <c r="W43" s="74" t="s">
        <v>536</v>
      </c>
      <c r="X43" s="74">
        <v>45327</v>
      </c>
      <c r="Y43" s="74"/>
      <c r="Z43" s="74"/>
      <c r="AA43" s="77"/>
      <c r="AB43" s="77"/>
      <c r="AC43" s="77"/>
      <c r="AD43" s="77"/>
    </row>
    <row r="44" spans="1:30" x14ac:dyDescent="0.35">
      <c r="A44" s="73" t="e">
        <f>IF(ISBLANK(#REF!),"",#REF!)</f>
        <v>#REF!</v>
      </c>
      <c r="B44" s="73" t="str">
        <f>IFERROR(VLOOKUP($A44,#REF!,2,FALSE),"")</f>
        <v/>
      </c>
      <c r="C44" s="73" t="str">
        <f>IFERROR(VLOOKUP($A44,#REF!,3,FALSE),"")</f>
        <v/>
      </c>
      <c r="D44" s="73" t="str">
        <f>IFERROR(VLOOKUP($A44,#REF!,4,FALSE),"")</f>
        <v/>
      </c>
      <c r="E44" s="73" t="str">
        <f>IFERROR(VLOOKUP($A44,#REF!,5,FALSE),"")</f>
        <v/>
      </c>
      <c r="F44" s="73" t="str">
        <f>IFERROR(VLOOKUP($A44,#REF!,6,FALSE),"")</f>
        <v/>
      </c>
      <c r="G44" s="73" t="str">
        <f>IFERROR(VLOOKUP($A44,#REF!,7,FALSE),"")</f>
        <v/>
      </c>
      <c r="H44" s="73" t="str">
        <f>IFERROR(VLOOKUP($A44,#REF!,8,FALSE),"")</f>
        <v/>
      </c>
      <c r="I44" s="73" t="str">
        <f>IFERROR(VLOOKUP($A44,#REF!,9,FALSE),"")</f>
        <v/>
      </c>
      <c r="J44" s="73" t="str">
        <f>IFERROR(VLOOKUP($A44,#REF!,10,FALSE),"")</f>
        <v/>
      </c>
      <c r="K44" s="73" t="str">
        <f>IFERROR(VLOOKUP($A44,#REF!,11,FALSE),"")</f>
        <v/>
      </c>
      <c r="L44" s="73" t="str">
        <f>IFERROR(VLOOKUP($A44,#REF!,12,FALSE),"")</f>
        <v/>
      </c>
      <c r="M44" s="73" t="str">
        <f>IFERROR(VLOOKUP($A44,#REF!,13,FALSE),"")</f>
        <v/>
      </c>
      <c r="N44" s="73" t="str">
        <f>IFERROR(VLOOKUP($A44,#REF!,14,FALSE),"")</f>
        <v/>
      </c>
      <c r="O44" s="73" t="str">
        <f>IFERROR(VLOOKUP($A44,#REF!,15,FALSE),"")</f>
        <v/>
      </c>
      <c r="P44" s="73" t="str">
        <f>IFERROR(VLOOKUP($A44,#REF!,16,FALSE),"")</f>
        <v/>
      </c>
      <c r="Q44" s="73" t="str">
        <f>IFERROR(VLOOKUP($A44,#REF!,17,FALSE),"")</f>
        <v/>
      </c>
      <c r="R44" s="73" t="str">
        <f>IFERROR(VLOOKUP($A44,#REF!,18,FALSE),"")</f>
        <v/>
      </c>
      <c r="S44" s="73" t="str">
        <f>IFERROR(VLOOKUP($A44,#REF!,19,FALSE),"")</f>
        <v/>
      </c>
      <c r="T44" s="73" t="str">
        <f>IFERROR(VLOOKUP($A44,#REF!,20,FALSE),"")</f>
        <v/>
      </c>
      <c r="U44" s="73" t="str">
        <f>IFERROR(VLOOKUP($A44,#REF!,21,FALSE),"")</f>
        <v/>
      </c>
      <c r="V44" s="73" t="str">
        <f>IFERROR(VLOOKUP($A44,#REF!,22,FALSE),"")</f>
        <v/>
      </c>
      <c r="W44" s="74">
        <v>45320</v>
      </c>
      <c r="X44" s="74">
        <v>45327</v>
      </c>
      <c r="Y44" s="74"/>
      <c r="Z44" s="74"/>
      <c r="AA44" s="77"/>
      <c r="AB44" s="77"/>
      <c r="AC44" s="77"/>
      <c r="AD44" s="77"/>
    </row>
    <row r="45" spans="1:30" ht="43.5" x14ac:dyDescent="0.35">
      <c r="A45" s="73" t="e">
        <f>IF(ISBLANK(#REF!),"",#REF!)</f>
        <v>#REF!</v>
      </c>
      <c r="B45" s="73" t="str">
        <f>IFERROR(VLOOKUP($A45,#REF!,2,FALSE),"")</f>
        <v/>
      </c>
      <c r="C45" s="73" t="str">
        <f>IFERROR(VLOOKUP($A45,#REF!,3,FALSE),"")</f>
        <v/>
      </c>
      <c r="D45" s="73" t="str">
        <f>IFERROR(VLOOKUP($A45,#REF!,4,FALSE),"")</f>
        <v/>
      </c>
      <c r="E45" s="73" t="str">
        <f>IFERROR(VLOOKUP($A45,#REF!,5,FALSE),"")</f>
        <v/>
      </c>
      <c r="F45" s="73" t="str">
        <f>IFERROR(VLOOKUP($A45,#REF!,6,FALSE),"")</f>
        <v/>
      </c>
      <c r="G45" s="73" t="str">
        <f>IFERROR(VLOOKUP($A45,#REF!,7,FALSE),"")</f>
        <v/>
      </c>
      <c r="H45" s="73" t="str">
        <f>IFERROR(VLOOKUP($A45,#REF!,8,FALSE),"")</f>
        <v/>
      </c>
      <c r="I45" s="73" t="str">
        <f>IFERROR(VLOOKUP($A45,#REF!,9,FALSE),"")</f>
        <v/>
      </c>
      <c r="J45" s="73" t="str">
        <f>IFERROR(VLOOKUP($A45,#REF!,10,FALSE),"")</f>
        <v/>
      </c>
      <c r="K45" s="73" t="str">
        <f>IFERROR(VLOOKUP($A45,#REF!,11,FALSE),"")</f>
        <v/>
      </c>
      <c r="L45" s="73" t="str">
        <f>IFERROR(VLOOKUP($A45,#REF!,12,FALSE),"")</f>
        <v/>
      </c>
      <c r="M45" s="73" t="str">
        <f>IFERROR(VLOOKUP($A45,#REF!,13,FALSE),"")</f>
        <v/>
      </c>
      <c r="N45" s="73" t="str">
        <f>IFERROR(VLOOKUP($A45,#REF!,14,FALSE),"")</f>
        <v/>
      </c>
      <c r="O45" s="73" t="str">
        <f>IFERROR(VLOOKUP($A45,#REF!,15,FALSE),"")</f>
        <v/>
      </c>
      <c r="P45" s="73" t="str">
        <f>IFERROR(VLOOKUP($A45,#REF!,16,FALSE),"")</f>
        <v/>
      </c>
      <c r="Q45" s="73" t="str">
        <f>IFERROR(VLOOKUP($A45,#REF!,17,FALSE),"")</f>
        <v/>
      </c>
      <c r="R45" s="73" t="str">
        <f>IFERROR(VLOOKUP($A45,#REF!,18,FALSE),"")</f>
        <v/>
      </c>
      <c r="S45" s="73" t="str">
        <f>IFERROR(VLOOKUP($A45,#REF!,19,FALSE),"")</f>
        <v/>
      </c>
      <c r="T45" s="73" t="str">
        <f>IFERROR(VLOOKUP($A45,#REF!,20,FALSE),"")</f>
        <v/>
      </c>
      <c r="U45" s="73" t="str">
        <f>IFERROR(VLOOKUP($A45,#REF!,21,FALSE),"")</f>
        <v/>
      </c>
      <c r="V45" s="73" t="str">
        <f>IFERROR(VLOOKUP($A45,#REF!,22,FALSE),"")</f>
        <v/>
      </c>
      <c r="W45" s="74" t="s">
        <v>537</v>
      </c>
      <c r="X45" s="74">
        <v>45327</v>
      </c>
      <c r="Y45" s="74"/>
      <c r="Z45" s="74"/>
      <c r="AA45" s="78" t="s">
        <v>538</v>
      </c>
      <c r="AB45" s="77"/>
      <c r="AC45" s="77"/>
      <c r="AD45" s="77"/>
    </row>
    <row r="46" spans="1:30" ht="232" x14ac:dyDescent="0.35">
      <c r="A46" s="73" t="e">
        <f>IF(ISBLANK(#REF!),"",#REF!)</f>
        <v>#REF!</v>
      </c>
      <c r="B46" s="73" t="str">
        <f>IFERROR(VLOOKUP($A46,#REF!,2,FALSE),"")</f>
        <v/>
      </c>
      <c r="C46" s="73" t="str">
        <f>IFERROR(VLOOKUP($A46,#REF!,3,FALSE),"")</f>
        <v/>
      </c>
      <c r="D46" s="73" t="str">
        <f>IFERROR(VLOOKUP($A46,#REF!,4,FALSE),"")</f>
        <v/>
      </c>
      <c r="E46" s="73" t="str">
        <f>IFERROR(VLOOKUP($A46,#REF!,5,FALSE),"")</f>
        <v/>
      </c>
      <c r="F46" s="73" t="str">
        <f>IFERROR(VLOOKUP($A46,#REF!,6,FALSE),"")</f>
        <v/>
      </c>
      <c r="G46" s="73" t="str">
        <f>IFERROR(VLOOKUP($A46,#REF!,7,FALSE),"")</f>
        <v/>
      </c>
      <c r="H46" s="73" t="str">
        <f>IFERROR(VLOOKUP($A46,#REF!,8,FALSE),"")</f>
        <v/>
      </c>
      <c r="I46" s="73" t="str">
        <f>IFERROR(VLOOKUP($A46,#REF!,9,FALSE),"")</f>
        <v/>
      </c>
      <c r="J46" s="73" t="str">
        <f>IFERROR(VLOOKUP($A46,#REF!,10,FALSE),"")</f>
        <v/>
      </c>
      <c r="K46" s="73" t="str">
        <f>IFERROR(VLOOKUP($A46,#REF!,11,FALSE),"")</f>
        <v/>
      </c>
      <c r="L46" s="73" t="str">
        <f>IFERROR(VLOOKUP($A46,#REF!,12,FALSE),"")</f>
        <v/>
      </c>
      <c r="M46" s="73" t="str">
        <f>IFERROR(VLOOKUP($A46,#REF!,13,FALSE),"")</f>
        <v/>
      </c>
      <c r="N46" s="73" t="str">
        <f>IFERROR(VLOOKUP($A46,#REF!,14,FALSE),"")</f>
        <v/>
      </c>
      <c r="O46" s="73" t="str">
        <f>IFERROR(VLOOKUP($A46,#REF!,15,FALSE),"")</f>
        <v/>
      </c>
      <c r="P46" s="73" t="str">
        <f>IFERROR(VLOOKUP($A46,#REF!,16,FALSE),"")</f>
        <v/>
      </c>
      <c r="Q46" s="73" t="str">
        <f>IFERROR(VLOOKUP($A46,#REF!,17,FALSE),"")</f>
        <v/>
      </c>
      <c r="R46" s="73" t="str">
        <f>IFERROR(VLOOKUP($A46,#REF!,18,FALSE),"")</f>
        <v/>
      </c>
      <c r="S46" s="73" t="str">
        <f>IFERROR(VLOOKUP($A46,#REF!,19,FALSE),"")</f>
        <v/>
      </c>
      <c r="T46" s="73" t="str">
        <f>IFERROR(VLOOKUP($A46,#REF!,20,FALSE),"")</f>
        <v/>
      </c>
      <c r="U46" s="73" t="str">
        <f>IFERROR(VLOOKUP($A46,#REF!,21,FALSE),"")</f>
        <v/>
      </c>
      <c r="V46" s="73" t="str">
        <f>IFERROR(VLOOKUP($A46,#REF!,22,FALSE),"")</f>
        <v/>
      </c>
      <c r="W46" s="73" t="str">
        <f>IFERROR(VLOOKUP($A46,#REF!,23,FALSE),"")</f>
        <v/>
      </c>
      <c r="X46" s="73" t="str">
        <f>IFERROR(VLOOKUP($A46,#REF!,24,FALSE),"")</f>
        <v/>
      </c>
      <c r="Y46" s="73"/>
      <c r="Z46" s="73"/>
      <c r="AA46" s="77" t="s">
        <v>539</v>
      </c>
      <c r="AB46" s="77" t="s">
        <v>540</v>
      </c>
      <c r="AC46" s="77"/>
      <c r="AD46" s="77"/>
    </row>
    <row r="47" spans="1:30" x14ac:dyDescent="0.35">
      <c r="A47" s="73" t="e">
        <f>IF(ISBLANK(#REF!),"",#REF!)</f>
        <v>#REF!</v>
      </c>
      <c r="B47" s="73" t="str">
        <f>IFERROR(VLOOKUP($A47,#REF!,2,FALSE),"")</f>
        <v/>
      </c>
      <c r="C47" s="73" t="str">
        <f>IFERROR(VLOOKUP($A47,#REF!,3,FALSE),"")</f>
        <v/>
      </c>
      <c r="D47" s="73" t="str">
        <f>IFERROR(VLOOKUP($A47,#REF!,4,FALSE),"")</f>
        <v/>
      </c>
      <c r="E47" s="73" t="str">
        <f>IFERROR(VLOOKUP($A47,#REF!,5,FALSE),"")</f>
        <v/>
      </c>
      <c r="F47" s="73" t="str">
        <f>IFERROR(VLOOKUP($A47,#REF!,6,FALSE),"")</f>
        <v/>
      </c>
      <c r="G47" s="73" t="str">
        <f>IFERROR(VLOOKUP($A47,#REF!,7,FALSE),"")</f>
        <v/>
      </c>
      <c r="H47" s="73" t="str">
        <f>IFERROR(VLOOKUP($A47,#REF!,8,FALSE),"")</f>
        <v/>
      </c>
      <c r="I47" s="73" t="str">
        <f>IFERROR(VLOOKUP($A47,#REF!,9,FALSE),"")</f>
        <v/>
      </c>
      <c r="J47" s="73" t="str">
        <f>IFERROR(VLOOKUP($A47,#REF!,10,FALSE),"")</f>
        <v/>
      </c>
      <c r="K47" s="73" t="str">
        <f>IFERROR(VLOOKUP($A47,#REF!,11,FALSE),"")</f>
        <v/>
      </c>
      <c r="L47" s="73" t="str">
        <f>IFERROR(VLOOKUP($A47,#REF!,12,FALSE),"")</f>
        <v/>
      </c>
      <c r="M47" s="73" t="str">
        <f>IFERROR(VLOOKUP($A47,#REF!,13,FALSE),"")</f>
        <v/>
      </c>
      <c r="N47" s="73" t="str">
        <f>IFERROR(VLOOKUP($A47,#REF!,14,FALSE),"")</f>
        <v/>
      </c>
      <c r="O47" s="73" t="str">
        <f>IFERROR(VLOOKUP($A47,#REF!,15,FALSE),"")</f>
        <v/>
      </c>
      <c r="P47" s="73" t="str">
        <f>IFERROR(VLOOKUP($A47,#REF!,16,FALSE),"")</f>
        <v/>
      </c>
      <c r="Q47" s="73" t="str">
        <f>IFERROR(VLOOKUP($A47,#REF!,17,FALSE),"")</f>
        <v/>
      </c>
      <c r="R47" s="73" t="str">
        <f>IFERROR(VLOOKUP($A47,#REF!,18,FALSE),"")</f>
        <v/>
      </c>
      <c r="S47" s="73" t="str">
        <f>IFERROR(VLOOKUP($A47,#REF!,19,FALSE),"")</f>
        <v/>
      </c>
      <c r="T47" s="73" t="str">
        <f>IFERROR(VLOOKUP($A47,#REF!,20,FALSE),"")</f>
        <v/>
      </c>
      <c r="U47" s="73" t="str">
        <f>IFERROR(VLOOKUP($A47,#REF!,21,FALSE),"")</f>
        <v/>
      </c>
      <c r="V47" s="73" t="str">
        <f>IFERROR(VLOOKUP($A47,#REF!,22,FALSE),"")</f>
        <v/>
      </c>
      <c r="W47" s="74">
        <v>45320</v>
      </c>
      <c r="X47" s="74">
        <v>45327</v>
      </c>
      <c r="Y47" s="74"/>
      <c r="Z47" s="74"/>
      <c r="AA47" s="77"/>
      <c r="AB47" s="77"/>
      <c r="AC47" s="77"/>
      <c r="AD47" s="77"/>
    </row>
    <row r="48" spans="1:30" ht="188.5" x14ac:dyDescent="0.35">
      <c r="A48" s="73" t="e">
        <f>IF(ISBLANK(#REF!),"",#REF!)</f>
        <v>#REF!</v>
      </c>
      <c r="B48" s="73" t="str">
        <f>IFERROR(VLOOKUP($A48,#REF!,2,FALSE),"")</f>
        <v/>
      </c>
      <c r="C48" s="73" t="str">
        <f>IFERROR(VLOOKUP($A48,#REF!,3,FALSE),"")</f>
        <v/>
      </c>
      <c r="D48" s="73" t="str">
        <f>IFERROR(VLOOKUP($A48,#REF!,4,FALSE),"")</f>
        <v/>
      </c>
      <c r="E48" s="73" t="str">
        <f>IFERROR(VLOOKUP($A48,#REF!,5,FALSE),"")</f>
        <v/>
      </c>
      <c r="F48" s="73" t="str">
        <f>IFERROR(VLOOKUP($A48,#REF!,6,FALSE),"")</f>
        <v/>
      </c>
      <c r="G48" s="73" t="str">
        <f>IFERROR(VLOOKUP($A48,#REF!,7,FALSE),"")</f>
        <v/>
      </c>
      <c r="H48" s="73" t="str">
        <f>IFERROR(VLOOKUP($A48,#REF!,8,FALSE),"")</f>
        <v/>
      </c>
      <c r="I48" s="73" t="str">
        <f>IFERROR(VLOOKUP($A48,#REF!,9,FALSE),"")</f>
        <v/>
      </c>
      <c r="J48" s="73" t="str">
        <f>IFERROR(VLOOKUP($A48,#REF!,10,FALSE),"")</f>
        <v/>
      </c>
      <c r="K48" s="73" t="str">
        <f>IFERROR(VLOOKUP($A48,#REF!,11,FALSE),"")</f>
        <v/>
      </c>
      <c r="L48" s="73" t="str">
        <f>IFERROR(VLOOKUP($A48,#REF!,12,FALSE),"")</f>
        <v/>
      </c>
      <c r="M48" s="73" t="str">
        <f>IFERROR(VLOOKUP($A48,#REF!,13,FALSE),"")</f>
        <v/>
      </c>
      <c r="N48" s="73" t="str">
        <f>IFERROR(VLOOKUP($A48,#REF!,14,FALSE),"")</f>
        <v/>
      </c>
      <c r="O48" s="73" t="str">
        <f>IFERROR(VLOOKUP($A48,#REF!,15,FALSE),"")</f>
        <v/>
      </c>
      <c r="P48" s="73" t="str">
        <f>IFERROR(VLOOKUP($A48,#REF!,16,FALSE),"")</f>
        <v/>
      </c>
      <c r="Q48" s="73" t="str">
        <f>IFERROR(VLOOKUP($A48,#REF!,17,FALSE),"")</f>
        <v/>
      </c>
      <c r="R48" s="73" t="str">
        <f>IFERROR(VLOOKUP($A48,#REF!,18,FALSE),"")</f>
        <v/>
      </c>
      <c r="S48" s="73" t="str">
        <f>IFERROR(VLOOKUP($A48,#REF!,19,FALSE),"")</f>
        <v/>
      </c>
      <c r="T48" s="73" t="str">
        <f>IFERROR(VLOOKUP($A48,#REF!,20,FALSE),"")</f>
        <v/>
      </c>
      <c r="U48" s="73" t="str">
        <f>IFERROR(VLOOKUP($A48,#REF!,21,FALSE),"")</f>
        <v/>
      </c>
      <c r="V48" s="73" t="str">
        <f>IFERROR(VLOOKUP($A48,#REF!,22,FALSE),"")</f>
        <v/>
      </c>
      <c r="W48" s="73" t="str">
        <f>IFERROR(VLOOKUP($A48,#REF!,23,FALSE),"")</f>
        <v/>
      </c>
      <c r="X48" s="73" t="str">
        <f>IFERROR(VLOOKUP($A48,#REF!,24,FALSE),"")</f>
        <v/>
      </c>
      <c r="Y48" s="73"/>
      <c r="Z48" s="73"/>
      <c r="AA48" s="77" t="s">
        <v>541</v>
      </c>
      <c r="AB48" s="77" t="s">
        <v>542</v>
      </c>
      <c r="AC48" s="77"/>
      <c r="AD48" s="77"/>
    </row>
    <row r="49" spans="1:30" ht="116" x14ac:dyDescent="0.35">
      <c r="A49" s="73" t="e">
        <f>IF(ISBLANK(#REF!),"",#REF!)</f>
        <v>#REF!</v>
      </c>
      <c r="B49" s="73" t="str">
        <f>IFERROR(VLOOKUP($A49,#REF!,2,FALSE),"")</f>
        <v/>
      </c>
      <c r="C49" s="73" t="str">
        <f>IFERROR(VLOOKUP($A49,#REF!,3,FALSE),"")</f>
        <v/>
      </c>
      <c r="D49" s="73" t="str">
        <f>IFERROR(VLOOKUP($A49,#REF!,4,FALSE),"")</f>
        <v/>
      </c>
      <c r="E49" s="73" t="str">
        <f>IFERROR(VLOOKUP($A49,#REF!,5,FALSE),"")</f>
        <v/>
      </c>
      <c r="F49" s="73" t="str">
        <f>IFERROR(VLOOKUP($A49,#REF!,6,FALSE),"")</f>
        <v/>
      </c>
      <c r="G49" s="73" t="str">
        <f>IFERROR(VLOOKUP($A49,#REF!,7,FALSE),"")</f>
        <v/>
      </c>
      <c r="H49" s="73" t="str">
        <f>IFERROR(VLOOKUP($A49,#REF!,8,FALSE),"")</f>
        <v/>
      </c>
      <c r="I49" s="73" t="str">
        <f>IFERROR(VLOOKUP($A49,#REF!,9,FALSE),"")</f>
        <v/>
      </c>
      <c r="J49" s="73" t="str">
        <f>IFERROR(VLOOKUP($A49,#REF!,10,FALSE),"")</f>
        <v/>
      </c>
      <c r="K49" s="73" t="str">
        <f>IFERROR(VLOOKUP($A49,#REF!,11,FALSE),"")</f>
        <v/>
      </c>
      <c r="L49" s="73" t="str">
        <f>IFERROR(VLOOKUP($A49,#REF!,12,FALSE),"")</f>
        <v/>
      </c>
      <c r="M49" s="73" t="str">
        <f>IFERROR(VLOOKUP($A49,#REF!,13,FALSE),"")</f>
        <v/>
      </c>
      <c r="N49" s="73" t="str">
        <f>IFERROR(VLOOKUP($A49,#REF!,14,FALSE),"")</f>
        <v/>
      </c>
      <c r="O49" s="73" t="str">
        <f>IFERROR(VLOOKUP($A49,#REF!,15,FALSE),"")</f>
        <v/>
      </c>
      <c r="P49" s="73" t="str">
        <f>IFERROR(VLOOKUP($A49,#REF!,16,FALSE),"")</f>
        <v/>
      </c>
      <c r="Q49" s="73" t="str">
        <f>IFERROR(VLOOKUP($A49,#REF!,17,FALSE),"")</f>
        <v/>
      </c>
      <c r="R49" s="73" t="str">
        <f>IFERROR(VLOOKUP($A49,#REF!,18,FALSE),"")</f>
        <v/>
      </c>
      <c r="S49" s="73" t="str">
        <f>IFERROR(VLOOKUP($A49,#REF!,19,FALSE),"")</f>
        <v/>
      </c>
      <c r="T49" s="73" t="str">
        <f>IFERROR(VLOOKUP($A49,#REF!,20,FALSE),"")</f>
        <v/>
      </c>
      <c r="U49" s="73" t="str">
        <f>IFERROR(VLOOKUP($A49,#REF!,21,FALSE),"")</f>
        <v/>
      </c>
      <c r="V49" s="73" t="str">
        <f>IFERROR(VLOOKUP($A49,#REF!,22,FALSE),"")</f>
        <v/>
      </c>
      <c r="W49" s="73" t="s">
        <v>543</v>
      </c>
      <c r="X49" s="74">
        <v>45327</v>
      </c>
      <c r="Y49" s="74"/>
      <c r="Z49" s="74"/>
      <c r="AA49" s="77" t="s">
        <v>544</v>
      </c>
      <c r="AB49" s="77"/>
      <c r="AC49" s="77"/>
      <c r="AD49" s="77"/>
    </row>
    <row r="50" spans="1:30" ht="87" x14ac:dyDescent="0.35">
      <c r="A50" s="73" t="e">
        <f>IF(ISBLANK(#REF!),"",#REF!)</f>
        <v>#REF!</v>
      </c>
      <c r="B50" s="73" t="s">
        <v>545</v>
      </c>
      <c r="C50" s="73" t="s">
        <v>546</v>
      </c>
      <c r="D50" s="73" t="s">
        <v>135</v>
      </c>
      <c r="E50" s="73" t="s">
        <v>135</v>
      </c>
      <c r="F50" s="73" t="s">
        <v>547</v>
      </c>
      <c r="G50" s="73" t="s">
        <v>547</v>
      </c>
      <c r="H50" s="73" t="s">
        <v>548</v>
      </c>
      <c r="I50" s="73" t="s">
        <v>549</v>
      </c>
      <c r="J50" s="73" t="s">
        <v>549</v>
      </c>
      <c r="K50" s="73" t="s">
        <v>550</v>
      </c>
      <c r="L50" s="73" t="s">
        <v>135</v>
      </c>
      <c r="M50" s="73" t="s">
        <v>135</v>
      </c>
      <c r="N50" s="73" t="s">
        <v>135</v>
      </c>
      <c r="O50" s="73" t="s">
        <v>135</v>
      </c>
      <c r="P50" s="73" t="s">
        <v>135</v>
      </c>
      <c r="Q50" s="73" t="s">
        <v>135</v>
      </c>
      <c r="R50" s="73" t="s">
        <v>551</v>
      </c>
      <c r="S50" s="73" t="str">
        <f>IFERROR(VLOOKUP($A50,#REF!,19,FALSE),"")</f>
        <v/>
      </c>
      <c r="T50" s="73" t="s">
        <v>552</v>
      </c>
      <c r="U50" s="73" t="str">
        <f>IFERROR(VLOOKUP($A50,#REF!,21,FALSE),"")</f>
        <v/>
      </c>
      <c r="V50" s="73" t="s">
        <v>553</v>
      </c>
      <c r="W50" s="74">
        <v>45320</v>
      </c>
      <c r="X50" s="74">
        <v>45327</v>
      </c>
      <c r="Y50" s="74"/>
      <c r="Z50" s="74"/>
      <c r="AA50" s="77" t="s">
        <v>554</v>
      </c>
      <c r="AB50" s="78"/>
      <c r="AC50" s="77"/>
      <c r="AD50" s="77"/>
    </row>
    <row r="51" spans="1:30" ht="58" x14ac:dyDescent="0.35">
      <c r="A51" s="73" t="e">
        <f>IF(ISBLANK(#REF!),"",#REF!)</f>
        <v>#REF!</v>
      </c>
      <c r="B51" s="73" t="s">
        <v>329</v>
      </c>
      <c r="C51" s="73" t="s">
        <v>135</v>
      </c>
      <c r="D51" s="73" t="s">
        <v>135</v>
      </c>
      <c r="E51" s="73" t="s">
        <v>135</v>
      </c>
      <c r="F51" s="73" t="s">
        <v>555</v>
      </c>
      <c r="G51" s="73" t="s">
        <v>556</v>
      </c>
      <c r="H51" s="73" t="s">
        <v>557</v>
      </c>
      <c r="I51" s="73" t="s">
        <v>135</v>
      </c>
      <c r="J51" s="73" t="s">
        <v>135</v>
      </c>
      <c r="K51" s="73" t="s">
        <v>135</v>
      </c>
      <c r="L51" s="73" t="s">
        <v>135</v>
      </c>
      <c r="M51" s="73" t="s">
        <v>135</v>
      </c>
      <c r="N51" s="73" t="s">
        <v>135</v>
      </c>
      <c r="O51" s="73" t="s">
        <v>135</v>
      </c>
      <c r="P51" s="73" t="s">
        <v>135</v>
      </c>
      <c r="Q51" s="73" t="s">
        <v>135</v>
      </c>
      <c r="R51" s="73" t="s">
        <v>558</v>
      </c>
      <c r="S51" s="73" t="s">
        <v>559</v>
      </c>
      <c r="T51" s="73" t="s">
        <v>560</v>
      </c>
      <c r="U51" s="73" t="s">
        <v>456</v>
      </c>
      <c r="V51" s="73" t="s">
        <v>457</v>
      </c>
      <c r="W51" s="73" t="s">
        <v>561</v>
      </c>
      <c r="X51" s="74">
        <v>45327</v>
      </c>
      <c r="Y51" s="74"/>
      <c r="Z51" s="74"/>
      <c r="AA51" s="77" t="s">
        <v>562</v>
      </c>
      <c r="AB51" s="91" t="s">
        <v>563</v>
      </c>
      <c r="AC51" s="77"/>
      <c r="AD51" s="77"/>
    </row>
    <row r="52" spans="1:30" ht="188.5" x14ac:dyDescent="0.35">
      <c r="A52" s="73" t="e">
        <f>IF(ISBLANK(#REF!),"",#REF!)</f>
        <v>#REF!</v>
      </c>
      <c r="B52" s="73" t="s">
        <v>564</v>
      </c>
      <c r="C52" s="73" t="s">
        <v>135</v>
      </c>
      <c r="D52" s="73" t="s">
        <v>135</v>
      </c>
      <c r="E52" s="73" t="s">
        <v>135</v>
      </c>
      <c r="F52" s="73" t="s">
        <v>565</v>
      </c>
      <c r="G52" s="73" t="s">
        <v>566</v>
      </c>
      <c r="H52" s="73" t="s">
        <v>567</v>
      </c>
      <c r="I52" s="73" t="s">
        <v>135</v>
      </c>
      <c r="J52" s="73" t="s">
        <v>135</v>
      </c>
      <c r="K52" s="73" t="s">
        <v>135</v>
      </c>
      <c r="L52" s="73" t="s">
        <v>135</v>
      </c>
      <c r="M52" s="73" t="s">
        <v>135</v>
      </c>
      <c r="N52" s="73" t="s">
        <v>135</v>
      </c>
      <c r="O52" s="73" t="s">
        <v>135</v>
      </c>
      <c r="P52" s="73" t="s">
        <v>135</v>
      </c>
      <c r="Q52" s="73" t="s">
        <v>135</v>
      </c>
      <c r="R52" s="73" t="s">
        <v>568</v>
      </c>
      <c r="S52" s="73" t="s">
        <v>569</v>
      </c>
      <c r="T52" s="73" t="s">
        <v>570</v>
      </c>
      <c r="U52" s="73" t="s">
        <v>571</v>
      </c>
      <c r="V52" s="73" t="s">
        <v>457</v>
      </c>
      <c r="W52" s="73" t="s">
        <v>572</v>
      </c>
      <c r="X52" s="74">
        <v>45327</v>
      </c>
      <c r="Y52" s="74"/>
      <c r="Z52" s="74"/>
      <c r="AA52" s="77" t="s">
        <v>573</v>
      </c>
      <c r="AB52" s="91" t="s">
        <v>574</v>
      </c>
      <c r="AC52" s="77"/>
      <c r="AD52" s="77"/>
    </row>
    <row r="53" spans="1:30" ht="101.5" x14ac:dyDescent="0.35">
      <c r="A53" s="73" t="e">
        <f>IF(ISBLANK(#REF!),"",#REF!)</f>
        <v>#REF!</v>
      </c>
      <c r="B53" s="73" t="s">
        <v>575</v>
      </c>
      <c r="C53" s="73" t="s">
        <v>135</v>
      </c>
      <c r="D53" s="73" t="s">
        <v>135</v>
      </c>
      <c r="E53" s="73" t="s">
        <v>135</v>
      </c>
      <c r="F53" s="73" t="s">
        <v>576</v>
      </c>
      <c r="G53" s="73" t="s">
        <v>577</v>
      </c>
      <c r="H53" s="73" t="s">
        <v>578</v>
      </c>
      <c r="I53" s="73" t="s">
        <v>135</v>
      </c>
      <c r="J53" s="73" t="s">
        <v>135</v>
      </c>
      <c r="K53" s="73" t="s">
        <v>135</v>
      </c>
      <c r="L53" s="73" t="s">
        <v>135</v>
      </c>
      <c r="M53" s="73" t="s">
        <v>135</v>
      </c>
      <c r="N53" s="73" t="s">
        <v>135</v>
      </c>
      <c r="O53" s="73" t="s">
        <v>135</v>
      </c>
      <c r="P53" s="73" t="s">
        <v>135</v>
      </c>
      <c r="Q53" s="73" t="s">
        <v>135</v>
      </c>
      <c r="R53" s="73" t="s">
        <v>579</v>
      </c>
      <c r="S53" s="73" t="s">
        <v>580</v>
      </c>
      <c r="T53" s="73" t="s">
        <v>469</v>
      </c>
      <c r="U53" s="73" t="s">
        <v>456</v>
      </c>
      <c r="V53" s="73" t="s">
        <v>457</v>
      </c>
      <c r="W53" s="73" t="s">
        <v>581</v>
      </c>
      <c r="X53" s="74">
        <v>45327</v>
      </c>
      <c r="Y53" s="74"/>
      <c r="Z53" s="74"/>
      <c r="AA53" s="77" t="s">
        <v>582</v>
      </c>
      <c r="AB53" s="91" t="s">
        <v>583</v>
      </c>
      <c r="AC53" s="77"/>
      <c r="AD53" s="77"/>
    </row>
    <row r="54" spans="1:30" ht="56.25" customHeight="1" x14ac:dyDescent="0.35">
      <c r="A54" s="73" t="e">
        <f>IF(ISBLANK(#REF!),"",#REF!)</f>
        <v>#REF!</v>
      </c>
      <c r="B54" s="73" t="str">
        <f>IFERROR(VLOOKUP($A54,#REF!,2,FALSE),"")</f>
        <v/>
      </c>
      <c r="C54" s="73" t="str">
        <f>IFERROR(VLOOKUP($A54,#REF!,3,FALSE),"")</f>
        <v/>
      </c>
      <c r="D54" s="73" t="str">
        <f>IFERROR(VLOOKUP($A54,#REF!,4,FALSE),"")</f>
        <v/>
      </c>
      <c r="E54" s="73" t="str">
        <f>IFERROR(VLOOKUP($A54,#REF!,5,FALSE),"")</f>
        <v/>
      </c>
      <c r="F54" s="73" t="str">
        <f>IFERROR(VLOOKUP($A54,#REF!,6,FALSE),"")</f>
        <v/>
      </c>
      <c r="G54" s="73" t="str">
        <f>IFERROR(VLOOKUP($A54,#REF!,7,FALSE),"")</f>
        <v/>
      </c>
      <c r="H54" s="73" t="str">
        <f>IFERROR(VLOOKUP($A54,#REF!,8,FALSE),"")</f>
        <v/>
      </c>
      <c r="I54" s="73" t="str">
        <f>IFERROR(VLOOKUP($A54,#REF!,9,FALSE),"")</f>
        <v/>
      </c>
      <c r="J54" s="73" t="str">
        <f>IFERROR(VLOOKUP($A54,#REF!,10,FALSE),"")</f>
        <v/>
      </c>
      <c r="K54" s="73" t="str">
        <f>IFERROR(VLOOKUP($A54,#REF!,11,FALSE),"")</f>
        <v/>
      </c>
      <c r="L54" s="73" t="str">
        <f>IFERROR(VLOOKUP($A54,#REF!,12,FALSE),"")</f>
        <v/>
      </c>
      <c r="M54" s="73" t="str">
        <f>IFERROR(VLOOKUP($A54,#REF!,13,FALSE),"")</f>
        <v/>
      </c>
      <c r="N54" s="73" t="str">
        <f>IFERROR(VLOOKUP($A54,#REF!,14,FALSE),"")</f>
        <v/>
      </c>
      <c r="O54" s="73" t="str">
        <f>IFERROR(VLOOKUP($A54,#REF!,15,FALSE),"")</f>
        <v/>
      </c>
      <c r="P54" s="73" t="str">
        <f>IFERROR(VLOOKUP($A54,#REF!,16,FALSE),"")</f>
        <v/>
      </c>
      <c r="Q54" s="73" t="str">
        <f>IFERROR(VLOOKUP($A54,#REF!,17,FALSE),"")</f>
        <v/>
      </c>
      <c r="R54" s="73" t="str">
        <f>IFERROR(VLOOKUP($A54,#REF!,18,FALSE),"")</f>
        <v/>
      </c>
      <c r="S54" s="73" t="str">
        <f>IFERROR(VLOOKUP($A54,#REF!,19,FALSE),"")</f>
        <v/>
      </c>
      <c r="T54" s="73" t="str">
        <f>IFERROR(VLOOKUP($A54,#REF!,20,FALSE),"")</f>
        <v/>
      </c>
      <c r="U54" s="73" t="str">
        <f>IFERROR(VLOOKUP($A54,#REF!,21,FALSE),"")</f>
        <v/>
      </c>
      <c r="V54" s="73" t="s">
        <v>584</v>
      </c>
      <c r="W54" s="74">
        <v>45320</v>
      </c>
      <c r="X54" s="74">
        <v>45327</v>
      </c>
      <c r="Y54" s="74"/>
      <c r="Z54" s="74"/>
      <c r="AA54" s="77" t="s">
        <v>585</v>
      </c>
      <c r="AB54" s="78"/>
      <c r="AC54" s="77"/>
      <c r="AD54" s="77"/>
    </row>
    <row r="55" spans="1:30" ht="87" x14ac:dyDescent="0.35">
      <c r="A55" s="73" t="e">
        <f>IF(ISBLANK(#REF!),"",#REF!)</f>
        <v>#REF!</v>
      </c>
      <c r="B55" s="73" t="str">
        <f>IFERROR(VLOOKUP($A55,#REF!,2,FALSE),"")</f>
        <v/>
      </c>
      <c r="C55" s="73" t="str">
        <f>IFERROR(VLOOKUP($A55,#REF!,3,FALSE),"")</f>
        <v/>
      </c>
      <c r="D55" s="73" t="str">
        <f>IFERROR(VLOOKUP($A55,#REF!,4,FALSE),"")</f>
        <v/>
      </c>
      <c r="E55" s="73" t="str">
        <f>IFERROR(VLOOKUP($A55,#REF!,5,FALSE),"")</f>
        <v/>
      </c>
      <c r="F55" s="73" t="str">
        <f>IFERROR(VLOOKUP($A55,#REF!,6,FALSE),"")</f>
        <v/>
      </c>
      <c r="G55" s="73" t="str">
        <f>IFERROR(VLOOKUP($A55,#REF!,7,FALSE),"")</f>
        <v/>
      </c>
      <c r="H55" s="73" t="str">
        <f>IFERROR(VLOOKUP($A55,#REF!,8,FALSE),"")</f>
        <v/>
      </c>
      <c r="I55" s="73" t="str">
        <f>IFERROR(VLOOKUP($A55,#REF!,9,FALSE),"")</f>
        <v/>
      </c>
      <c r="J55" s="73" t="str">
        <f>IFERROR(VLOOKUP($A55,#REF!,10,FALSE),"")</f>
        <v/>
      </c>
      <c r="K55" s="73" t="str">
        <f>IFERROR(VLOOKUP($A55,#REF!,11,FALSE),"")</f>
        <v/>
      </c>
      <c r="L55" s="73" t="str">
        <f>IFERROR(VLOOKUP($A55,#REF!,12,FALSE),"")</f>
        <v/>
      </c>
      <c r="M55" s="73" t="str">
        <f>IFERROR(VLOOKUP($A55,#REF!,13,FALSE),"")</f>
        <v/>
      </c>
      <c r="N55" s="73" t="str">
        <f>IFERROR(VLOOKUP($A55,#REF!,14,FALSE),"")</f>
        <v/>
      </c>
      <c r="O55" s="73" t="str">
        <f>IFERROR(VLOOKUP($A55,#REF!,15,FALSE),"")</f>
        <v/>
      </c>
      <c r="P55" s="73" t="str">
        <f>IFERROR(VLOOKUP($A55,#REF!,16,FALSE),"")</f>
        <v/>
      </c>
      <c r="Q55" s="73" t="str">
        <f>IFERROR(VLOOKUP($A55,#REF!,17,FALSE),"")</f>
        <v/>
      </c>
      <c r="R55" s="73" t="str">
        <f>IFERROR(VLOOKUP($A55,#REF!,18,FALSE),"")</f>
        <v/>
      </c>
      <c r="S55" s="73" t="str">
        <f>IFERROR(VLOOKUP($A55,#REF!,19,FALSE),"")</f>
        <v/>
      </c>
      <c r="T55" s="73" t="s">
        <v>469</v>
      </c>
      <c r="U55" s="73" t="str">
        <f>IFERROR(VLOOKUP($A55,#REF!,21,FALSE),"")</f>
        <v/>
      </c>
      <c r="V55" s="73" t="str">
        <f>IFERROR(VLOOKUP($A55,#REF!,22,FALSE),"")</f>
        <v/>
      </c>
      <c r="W55" s="74" t="s">
        <v>586</v>
      </c>
      <c r="X55" s="74">
        <v>45327</v>
      </c>
      <c r="Y55" s="74"/>
      <c r="Z55" s="74"/>
      <c r="AA55" s="77" t="s">
        <v>587</v>
      </c>
      <c r="AB55" s="77"/>
      <c r="AC55" s="77"/>
      <c r="AD55" s="77"/>
    </row>
    <row r="56" spans="1:30" ht="319" x14ac:dyDescent="0.35">
      <c r="A56" s="73" t="s">
        <v>588</v>
      </c>
      <c r="B56" s="73" t="s">
        <v>589</v>
      </c>
      <c r="C56" s="73" t="s">
        <v>135</v>
      </c>
      <c r="D56" s="73" t="s">
        <v>135</v>
      </c>
      <c r="E56" s="73" t="s">
        <v>135</v>
      </c>
      <c r="F56" s="73" t="s">
        <v>590</v>
      </c>
      <c r="G56" s="73" t="s">
        <v>591</v>
      </c>
      <c r="H56" s="73" t="s">
        <v>592</v>
      </c>
      <c r="I56" s="73" t="s">
        <v>135</v>
      </c>
      <c r="J56" s="73" t="s">
        <v>135</v>
      </c>
      <c r="K56" s="73" t="s">
        <v>135</v>
      </c>
      <c r="L56" s="73" t="s">
        <v>135</v>
      </c>
      <c r="M56" s="73" t="s">
        <v>135</v>
      </c>
      <c r="N56" s="73" t="s">
        <v>135</v>
      </c>
      <c r="O56" s="73" t="s">
        <v>135</v>
      </c>
      <c r="P56" s="73" t="s">
        <v>135</v>
      </c>
      <c r="Q56" s="73" t="s">
        <v>135</v>
      </c>
      <c r="R56" s="73" t="s">
        <v>593</v>
      </c>
      <c r="S56" s="73" t="s">
        <v>594</v>
      </c>
      <c r="T56" s="73" t="s">
        <v>595</v>
      </c>
      <c r="U56" s="73" t="s">
        <v>596</v>
      </c>
      <c r="V56" s="73" t="s">
        <v>457</v>
      </c>
      <c r="W56" s="73" t="s">
        <v>597</v>
      </c>
      <c r="X56" s="87">
        <v>45327</v>
      </c>
      <c r="Y56" s="87"/>
      <c r="Z56" s="87"/>
      <c r="AA56" s="88" t="s">
        <v>598</v>
      </c>
      <c r="AB56" s="77"/>
      <c r="AC56" s="77"/>
      <c r="AD56" s="77"/>
    </row>
    <row r="57" spans="1:30" x14ac:dyDescent="0.35">
      <c r="A57" s="73" t="e">
        <f>IF(ISBLANK(#REF!),"",#REF!)</f>
        <v>#REF!</v>
      </c>
      <c r="B57" s="73" t="str">
        <f>IFERROR(VLOOKUP($A57,#REF!,2,FALSE),"")</f>
        <v/>
      </c>
      <c r="C57" s="73" t="str">
        <f>IFERROR(VLOOKUP($A57,#REF!,3,FALSE),"")</f>
        <v/>
      </c>
      <c r="D57" s="73" t="str">
        <f>IFERROR(VLOOKUP($A57,#REF!,4,FALSE),"")</f>
        <v/>
      </c>
      <c r="E57" s="73" t="str">
        <f>IFERROR(VLOOKUP($A57,#REF!,5,FALSE),"")</f>
        <v/>
      </c>
      <c r="F57" s="73" t="str">
        <f>IFERROR(VLOOKUP($A57,#REF!,6,FALSE),"")</f>
        <v/>
      </c>
      <c r="G57" s="73" t="str">
        <f>IFERROR(VLOOKUP($A57,#REF!,7,FALSE),"")</f>
        <v/>
      </c>
      <c r="H57" s="73" t="str">
        <f>IFERROR(VLOOKUP($A57,#REF!,8,FALSE),"")</f>
        <v/>
      </c>
      <c r="I57" s="73" t="str">
        <f>IFERROR(VLOOKUP($A57,#REF!,9,FALSE),"")</f>
        <v/>
      </c>
      <c r="J57" s="73" t="str">
        <f>IFERROR(VLOOKUP($A57,#REF!,10,FALSE),"")</f>
        <v/>
      </c>
      <c r="K57" s="73" t="str">
        <f>IFERROR(VLOOKUP($A57,#REF!,11,FALSE),"")</f>
        <v/>
      </c>
      <c r="L57" s="73" t="str">
        <f>IFERROR(VLOOKUP($A57,#REF!,12,FALSE),"")</f>
        <v/>
      </c>
      <c r="M57" s="73" t="str">
        <f>IFERROR(VLOOKUP($A57,#REF!,13,FALSE),"")</f>
        <v/>
      </c>
      <c r="N57" s="73" t="str">
        <f>IFERROR(VLOOKUP($A57,#REF!,14,FALSE),"")</f>
        <v/>
      </c>
      <c r="O57" s="73" t="str">
        <f>IFERROR(VLOOKUP($A57,#REF!,15,FALSE),"")</f>
        <v/>
      </c>
      <c r="P57" s="73" t="str">
        <f>IFERROR(VLOOKUP($A57,#REF!,16,FALSE),"")</f>
        <v/>
      </c>
      <c r="Q57" s="73" t="str">
        <f>IFERROR(VLOOKUP($A57,#REF!,17,FALSE),"")</f>
        <v/>
      </c>
      <c r="R57" s="73" t="str">
        <f>IFERROR(VLOOKUP($A57,#REF!,18,FALSE),"")</f>
        <v/>
      </c>
      <c r="S57" s="73" t="str">
        <f>IFERROR(VLOOKUP($A57,#REF!,19,FALSE),"")</f>
        <v/>
      </c>
      <c r="T57" s="73" t="str">
        <f>IFERROR(VLOOKUP($A57,#REF!,20,FALSE),"")</f>
        <v/>
      </c>
      <c r="U57" s="73" t="str">
        <f>IFERROR(VLOOKUP($A57,#REF!,21,FALSE),"")</f>
        <v/>
      </c>
      <c r="V57" s="73" t="str">
        <f>IFERROR(VLOOKUP($A57,#REF!,22,FALSE),"")</f>
        <v/>
      </c>
      <c r="W57" s="73" t="str">
        <f>IFERROR(VLOOKUP($A57,#REF!,23,FALSE),"")</f>
        <v/>
      </c>
      <c r="X57" s="73" t="str">
        <f>IFERROR(VLOOKUP($A57,#REF!,24,FALSE),"")</f>
        <v/>
      </c>
      <c r="Y57" s="73"/>
      <c r="Z57" s="73"/>
      <c r="AA57" s="77"/>
      <c r="AB57" s="77"/>
      <c r="AC57" s="77"/>
      <c r="AD57" s="77"/>
    </row>
    <row r="58" spans="1:30" x14ac:dyDescent="0.35">
      <c r="A58" s="73" t="e">
        <f>IF(ISBLANK(#REF!),"",#REF!)</f>
        <v>#REF!</v>
      </c>
      <c r="B58" s="73" t="str">
        <f>IFERROR(VLOOKUP($A58,#REF!,2,FALSE),"")</f>
        <v/>
      </c>
      <c r="C58" s="73" t="str">
        <f>IFERROR(VLOOKUP($A58,#REF!,3,FALSE),"")</f>
        <v/>
      </c>
      <c r="D58" s="73" t="str">
        <f>IFERROR(VLOOKUP($A58,#REF!,4,FALSE),"")</f>
        <v/>
      </c>
      <c r="E58" s="73" t="str">
        <f>IFERROR(VLOOKUP($A58,#REF!,5,FALSE),"")</f>
        <v/>
      </c>
      <c r="F58" s="73" t="str">
        <f>IFERROR(VLOOKUP($A58,#REF!,6,FALSE),"")</f>
        <v/>
      </c>
      <c r="G58" s="73" t="str">
        <f>IFERROR(VLOOKUP($A58,#REF!,7,FALSE),"")</f>
        <v/>
      </c>
      <c r="H58" s="73" t="str">
        <f>IFERROR(VLOOKUP($A58,#REF!,8,FALSE),"")</f>
        <v/>
      </c>
      <c r="I58" s="73" t="str">
        <f>IFERROR(VLOOKUP($A58,#REF!,9,FALSE),"")</f>
        <v/>
      </c>
      <c r="J58" s="73" t="str">
        <f>IFERROR(VLOOKUP($A58,#REF!,10,FALSE),"")</f>
        <v/>
      </c>
      <c r="K58" s="73" t="str">
        <f>IFERROR(VLOOKUP($A58,#REF!,11,FALSE),"")</f>
        <v/>
      </c>
      <c r="L58" s="73" t="str">
        <f>IFERROR(VLOOKUP($A58,#REF!,12,FALSE),"")</f>
        <v/>
      </c>
      <c r="M58" s="73" t="str">
        <f>IFERROR(VLOOKUP($A58,#REF!,13,FALSE),"")</f>
        <v/>
      </c>
      <c r="N58" s="73" t="str">
        <f>IFERROR(VLOOKUP($A58,#REF!,14,FALSE),"")</f>
        <v/>
      </c>
      <c r="O58" s="73" t="str">
        <f>IFERROR(VLOOKUP($A58,#REF!,15,FALSE),"")</f>
        <v/>
      </c>
      <c r="P58" s="73" t="str">
        <f>IFERROR(VLOOKUP($A58,#REF!,16,FALSE),"")</f>
        <v/>
      </c>
      <c r="Q58" s="73" t="str">
        <f>IFERROR(VLOOKUP($A58,#REF!,17,FALSE),"")</f>
        <v/>
      </c>
      <c r="R58" s="73" t="str">
        <f>IFERROR(VLOOKUP($A58,#REF!,18,FALSE),"")</f>
        <v/>
      </c>
      <c r="S58" s="73" t="str">
        <f>IFERROR(VLOOKUP($A58,#REF!,19,FALSE),"")</f>
        <v/>
      </c>
      <c r="T58" s="73" t="str">
        <f>IFERROR(VLOOKUP($A58,#REF!,20,FALSE),"")</f>
        <v/>
      </c>
      <c r="U58" s="73" t="str">
        <f>IFERROR(VLOOKUP($A58,#REF!,21,FALSE),"")</f>
        <v/>
      </c>
      <c r="V58" s="73" t="str">
        <f>IFERROR(VLOOKUP($A58,#REF!,22,FALSE),"")</f>
        <v/>
      </c>
      <c r="W58" s="73" t="str">
        <f>IFERROR(VLOOKUP($A58,#REF!,23,FALSE),"")</f>
        <v/>
      </c>
      <c r="X58" s="73" t="str">
        <f>IFERROR(VLOOKUP($A58,#REF!,24,FALSE),"")</f>
        <v/>
      </c>
      <c r="Y58" s="73"/>
      <c r="Z58" s="73"/>
      <c r="AA58" s="77"/>
      <c r="AB58" s="77"/>
      <c r="AC58" s="77"/>
      <c r="AD58" s="77"/>
    </row>
    <row r="59" spans="1:30" x14ac:dyDescent="0.35">
      <c r="A59" s="73" t="e">
        <f>IF(ISBLANK(#REF!),"",#REF!)</f>
        <v>#REF!</v>
      </c>
      <c r="B59" s="73" t="str">
        <f>IFERROR(VLOOKUP($A59,#REF!,2,FALSE),"")</f>
        <v/>
      </c>
      <c r="C59" s="73" t="str">
        <f>IFERROR(VLOOKUP($A59,#REF!,3,FALSE),"")</f>
        <v/>
      </c>
      <c r="D59" s="73" t="str">
        <f>IFERROR(VLOOKUP($A59,#REF!,4,FALSE),"")</f>
        <v/>
      </c>
      <c r="E59" s="73" t="str">
        <f>IFERROR(VLOOKUP($A59,#REF!,5,FALSE),"")</f>
        <v/>
      </c>
      <c r="F59" s="73" t="str">
        <f>IFERROR(VLOOKUP($A59,#REF!,6,FALSE),"")</f>
        <v/>
      </c>
      <c r="G59" s="73" t="str">
        <f>IFERROR(VLOOKUP($A59,#REF!,7,FALSE),"")</f>
        <v/>
      </c>
      <c r="H59" s="73" t="str">
        <f>IFERROR(VLOOKUP($A59,#REF!,8,FALSE),"")</f>
        <v/>
      </c>
      <c r="I59" s="73" t="str">
        <f>IFERROR(VLOOKUP($A59,#REF!,9,FALSE),"")</f>
        <v/>
      </c>
      <c r="J59" s="73" t="str">
        <f>IFERROR(VLOOKUP($A59,#REF!,10,FALSE),"")</f>
        <v/>
      </c>
      <c r="K59" s="73" t="str">
        <f>IFERROR(VLOOKUP($A59,#REF!,11,FALSE),"")</f>
        <v/>
      </c>
      <c r="L59" s="73" t="str">
        <f>IFERROR(VLOOKUP($A59,#REF!,12,FALSE),"")</f>
        <v/>
      </c>
      <c r="M59" s="73" t="str">
        <f>IFERROR(VLOOKUP($A59,#REF!,13,FALSE),"")</f>
        <v/>
      </c>
      <c r="N59" s="73" t="str">
        <f>IFERROR(VLOOKUP($A59,#REF!,14,FALSE),"")</f>
        <v/>
      </c>
      <c r="O59" s="73" t="str">
        <f>IFERROR(VLOOKUP($A59,#REF!,15,FALSE),"")</f>
        <v/>
      </c>
      <c r="P59" s="73" t="str">
        <f>IFERROR(VLOOKUP($A59,#REF!,16,FALSE),"")</f>
        <v/>
      </c>
      <c r="Q59" s="73" t="str">
        <f>IFERROR(VLOOKUP($A59,#REF!,17,FALSE),"")</f>
        <v/>
      </c>
      <c r="R59" s="73" t="str">
        <f>IFERROR(VLOOKUP($A59,#REF!,18,FALSE),"")</f>
        <v/>
      </c>
      <c r="S59" s="73" t="str">
        <f>IFERROR(VLOOKUP($A59,#REF!,19,FALSE),"")</f>
        <v/>
      </c>
      <c r="T59" s="73" t="str">
        <f>IFERROR(VLOOKUP($A59,#REF!,20,FALSE),"")</f>
        <v/>
      </c>
      <c r="U59" s="73" t="str">
        <f>IFERROR(VLOOKUP($A59,#REF!,21,FALSE),"")</f>
        <v/>
      </c>
      <c r="V59" s="73" t="str">
        <f>IFERROR(VLOOKUP($A59,#REF!,22,FALSE),"")</f>
        <v/>
      </c>
      <c r="W59" s="73" t="str">
        <f>IFERROR(VLOOKUP($A59,#REF!,23,FALSE),"")</f>
        <v/>
      </c>
      <c r="X59" s="73" t="str">
        <f>IFERROR(VLOOKUP($A59,#REF!,24,FALSE),"")</f>
        <v/>
      </c>
      <c r="Y59" s="73"/>
      <c r="Z59" s="73"/>
      <c r="AA59" s="77"/>
      <c r="AB59" s="77"/>
      <c r="AC59" s="77"/>
      <c r="AD59" s="77"/>
    </row>
    <row r="60" spans="1:30" x14ac:dyDescent="0.35">
      <c r="A60" s="73" t="e">
        <f>IF(ISBLANK(#REF!),"",#REF!)</f>
        <v>#REF!</v>
      </c>
      <c r="B60" s="73" t="str">
        <f>IFERROR(VLOOKUP($A60,#REF!,2,FALSE),"")</f>
        <v/>
      </c>
      <c r="C60" s="73" t="str">
        <f>IFERROR(VLOOKUP($A60,#REF!,3,FALSE),"")</f>
        <v/>
      </c>
      <c r="D60" s="73" t="str">
        <f>IFERROR(VLOOKUP($A60,#REF!,4,FALSE),"")</f>
        <v/>
      </c>
      <c r="E60" s="73" t="str">
        <f>IFERROR(VLOOKUP($A60,#REF!,5,FALSE),"")</f>
        <v/>
      </c>
      <c r="F60" s="73" t="str">
        <f>IFERROR(VLOOKUP($A60,#REF!,6,FALSE),"")</f>
        <v/>
      </c>
      <c r="G60" s="73" t="str">
        <f>IFERROR(VLOOKUP($A60,#REF!,7,FALSE),"")</f>
        <v/>
      </c>
      <c r="H60" s="73" t="str">
        <f>IFERROR(VLOOKUP($A60,#REF!,8,FALSE),"")</f>
        <v/>
      </c>
      <c r="I60" s="73" t="str">
        <f>IFERROR(VLOOKUP($A60,#REF!,9,FALSE),"")</f>
        <v/>
      </c>
      <c r="J60" s="73" t="str">
        <f>IFERROR(VLOOKUP($A60,#REF!,10,FALSE),"")</f>
        <v/>
      </c>
      <c r="K60" s="73" t="str">
        <f>IFERROR(VLOOKUP($A60,#REF!,11,FALSE),"")</f>
        <v/>
      </c>
      <c r="L60" s="73" t="str">
        <f>IFERROR(VLOOKUP($A60,#REF!,12,FALSE),"")</f>
        <v/>
      </c>
      <c r="M60" s="73" t="str">
        <f>IFERROR(VLOOKUP($A60,#REF!,13,FALSE),"")</f>
        <v/>
      </c>
      <c r="N60" s="73" t="str">
        <f>IFERROR(VLOOKUP($A60,#REF!,14,FALSE),"")</f>
        <v/>
      </c>
      <c r="O60" s="73" t="str">
        <f>IFERROR(VLOOKUP($A60,#REF!,15,FALSE),"")</f>
        <v/>
      </c>
      <c r="P60" s="73" t="str">
        <f>IFERROR(VLOOKUP($A60,#REF!,16,FALSE),"")</f>
        <v/>
      </c>
      <c r="Q60" s="73" t="str">
        <f>IFERROR(VLOOKUP($A60,#REF!,17,FALSE),"")</f>
        <v/>
      </c>
      <c r="R60" s="73" t="str">
        <f>IFERROR(VLOOKUP($A60,#REF!,18,FALSE),"")</f>
        <v/>
      </c>
      <c r="S60" s="73" t="str">
        <f>IFERROR(VLOOKUP($A60,#REF!,19,FALSE),"")</f>
        <v/>
      </c>
      <c r="T60" s="73" t="str">
        <f>IFERROR(VLOOKUP($A60,#REF!,20,FALSE),"")</f>
        <v/>
      </c>
      <c r="U60" s="73" t="str">
        <f>IFERROR(VLOOKUP($A60,#REF!,21,FALSE),"")</f>
        <v/>
      </c>
      <c r="V60" s="73" t="str">
        <f>IFERROR(VLOOKUP($A60,#REF!,22,FALSE),"")</f>
        <v/>
      </c>
      <c r="W60" s="73" t="str">
        <f>IFERROR(VLOOKUP($A60,#REF!,23,FALSE),"")</f>
        <v/>
      </c>
      <c r="X60" s="73" t="str">
        <f>IFERROR(VLOOKUP($A60,#REF!,24,FALSE),"")</f>
        <v/>
      </c>
      <c r="Y60" s="73"/>
      <c r="Z60" s="73"/>
      <c r="AA60" s="77"/>
      <c r="AB60" s="77"/>
      <c r="AC60" s="77"/>
      <c r="AD60" s="77"/>
    </row>
    <row r="61" spans="1:30" x14ac:dyDescent="0.35">
      <c r="A61" s="73" t="e">
        <f>IF(ISBLANK(#REF!),"",#REF!)</f>
        <v>#REF!</v>
      </c>
      <c r="B61" s="73" t="str">
        <f>IFERROR(VLOOKUP($A61,#REF!,2,FALSE),"")</f>
        <v/>
      </c>
      <c r="C61" s="73" t="str">
        <f>IFERROR(VLOOKUP($A61,#REF!,3,FALSE),"")</f>
        <v/>
      </c>
      <c r="D61" s="73" t="str">
        <f>IFERROR(VLOOKUP($A61,#REF!,4,FALSE),"")</f>
        <v/>
      </c>
      <c r="E61" s="73" t="str">
        <f>IFERROR(VLOOKUP($A61,#REF!,5,FALSE),"")</f>
        <v/>
      </c>
      <c r="F61" s="73" t="str">
        <f>IFERROR(VLOOKUP($A61,#REF!,6,FALSE),"")</f>
        <v/>
      </c>
      <c r="G61" s="73" t="str">
        <f>IFERROR(VLOOKUP($A61,#REF!,7,FALSE),"")</f>
        <v/>
      </c>
      <c r="H61" s="73" t="str">
        <f>IFERROR(VLOOKUP($A61,#REF!,8,FALSE),"")</f>
        <v/>
      </c>
      <c r="I61" s="73" t="str">
        <f>IFERROR(VLOOKUP($A61,#REF!,9,FALSE),"")</f>
        <v/>
      </c>
      <c r="J61" s="73" t="str">
        <f>IFERROR(VLOOKUP($A61,#REF!,10,FALSE),"")</f>
        <v/>
      </c>
      <c r="K61" s="73" t="str">
        <f>IFERROR(VLOOKUP($A61,#REF!,11,FALSE),"")</f>
        <v/>
      </c>
      <c r="L61" s="73" t="str">
        <f>IFERROR(VLOOKUP($A61,#REF!,12,FALSE),"")</f>
        <v/>
      </c>
      <c r="M61" s="73" t="str">
        <f>IFERROR(VLOOKUP($A61,#REF!,13,FALSE),"")</f>
        <v/>
      </c>
      <c r="N61" s="73" t="str">
        <f>IFERROR(VLOOKUP($A61,#REF!,14,FALSE),"")</f>
        <v/>
      </c>
      <c r="O61" s="73" t="str">
        <f>IFERROR(VLOOKUP($A61,#REF!,15,FALSE),"")</f>
        <v/>
      </c>
      <c r="P61" s="73" t="str">
        <f>IFERROR(VLOOKUP($A61,#REF!,16,FALSE),"")</f>
        <v/>
      </c>
      <c r="Q61" s="73" t="str">
        <f>IFERROR(VLOOKUP($A61,#REF!,17,FALSE),"")</f>
        <v/>
      </c>
      <c r="R61" s="73" t="str">
        <f>IFERROR(VLOOKUP($A61,#REF!,18,FALSE),"")</f>
        <v/>
      </c>
      <c r="S61" s="73" t="str">
        <f>IFERROR(VLOOKUP($A61,#REF!,19,FALSE),"")</f>
        <v/>
      </c>
      <c r="T61" s="73" t="str">
        <f>IFERROR(VLOOKUP($A61,#REF!,20,FALSE),"")</f>
        <v/>
      </c>
      <c r="U61" s="73" t="str">
        <f>IFERROR(VLOOKUP($A61,#REF!,21,FALSE),"")</f>
        <v/>
      </c>
      <c r="V61" s="73" t="str">
        <f>IFERROR(VLOOKUP($A61,#REF!,22,FALSE),"")</f>
        <v/>
      </c>
      <c r="W61" s="73" t="str">
        <f>IFERROR(VLOOKUP($A61,#REF!,23,FALSE),"")</f>
        <v/>
      </c>
      <c r="X61" s="73" t="str">
        <f>IFERROR(VLOOKUP($A61,#REF!,24,FALSE),"")</f>
        <v/>
      </c>
      <c r="Y61" s="73"/>
      <c r="Z61" s="73"/>
      <c r="AA61" s="77"/>
      <c r="AB61" s="77"/>
      <c r="AC61" s="77"/>
      <c r="AD61" s="77"/>
    </row>
    <row r="62" spans="1:30" x14ac:dyDescent="0.35">
      <c r="A62" s="73" t="e">
        <f>IF(ISBLANK(#REF!),"",#REF!)</f>
        <v>#REF!</v>
      </c>
      <c r="B62" s="73" t="str">
        <f>IFERROR(VLOOKUP($A62,#REF!,2,FALSE),"")</f>
        <v/>
      </c>
      <c r="C62" s="73" t="str">
        <f>IFERROR(VLOOKUP($A62,#REF!,3,FALSE),"")</f>
        <v/>
      </c>
      <c r="D62" s="73" t="str">
        <f>IFERROR(VLOOKUP($A62,#REF!,4,FALSE),"")</f>
        <v/>
      </c>
      <c r="E62" s="73" t="str">
        <f>IFERROR(VLOOKUP($A62,#REF!,5,FALSE),"")</f>
        <v/>
      </c>
      <c r="F62" s="73" t="str">
        <f>IFERROR(VLOOKUP($A62,#REF!,6,FALSE),"")</f>
        <v/>
      </c>
      <c r="G62" s="73" t="str">
        <f>IFERROR(VLOOKUP($A62,#REF!,7,FALSE),"")</f>
        <v/>
      </c>
      <c r="H62" s="73" t="str">
        <f>IFERROR(VLOOKUP($A62,#REF!,8,FALSE),"")</f>
        <v/>
      </c>
      <c r="I62" s="73" t="str">
        <f>IFERROR(VLOOKUP($A62,#REF!,9,FALSE),"")</f>
        <v/>
      </c>
      <c r="J62" s="73" t="str">
        <f>IFERROR(VLOOKUP($A62,#REF!,10,FALSE),"")</f>
        <v/>
      </c>
      <c r="K62" s="73" t="str">
        <f>IFERROR(VLOOKUP($A62,#REF!,11,FALSE),"")</f>
        <v/>
      </c>
      <c r="L62" s="73" t="str">
        <f>IFERROR(VLOOKUP($A62,#REF!,12,FALSE),"")</f>
        <v/>
      </c>
      <c r="M62" s="73" t="str">
        <f>IFERROR(VLOOKUP($A62,#REF!,13,FALSE),"")</f>
        <v/>
      </c>
      <c r="N62" s="73" t="str">
        <f>IFERROR(VLOOKUP($A62,#REF!,14,FALSE),"")</f>
        <v/>
      </c>
      <c r="O62" s="73" t="str">
        <f>IFERROR(VLOOKUP($A62,#REF!,15,FALSE),"")</f>
        <v/>
      </c>
      <c r="P62" s="73" t="str">
        <f>IFERROR(VLOOKUP($A62,#REF!,16,FALSE),"")</f>
        <v/>
      </c>
      <c r="Q62" s="73" t="str">
        <f>IFERROR(VLOOKUP($A62,#REF!,17,FALSE),"")</f>
        <v/>
      </c>
      <c r="R62" s="73" t="str">
        <f>IFERROR(VLOOKUP($A62,#REF!,18,FALSE),"")</f>
        <v/>
      </c>
      <c r="S62" s="73" t="str">
        <f>IFERROR(VLOOKUP($A62,#REF!,19,FALSE),"")</f>
        <v/>
      </c>
      <c r="T62" s="73" t="str">
        <f>IFERROR(VLOOKUP($A62,#REF!,20,FALSE),"")</f>
        <v/>
      </c>
      <c r="U62" s="73" t="str">
        <f>IFERROR(VLOOKUP($A62,#REF!,21,FALSE),"")</f>
        <v/>
      </c>
      <c r="V62" s="73" t="str">
        <f>IFERROR(VLOOKUP($A62,#REF!,22,FALSE),"")</f>
        <v/>
      </c>
      <c r="W62" s="73" t="str">
        <f>IFERROR(VLOOKUP($A62,#REF!,23,FALSE),"")</f>
        <v/>
      </c>
      <c r="X62" s="73" t="str">
        <f>IFERROR(VLOOKUP($A62,#REF!,24,FALSE),"")</f>
        <v/>
      </c>
      <c r="Y62" s="73"/>
      <c r="Z62" s="73"/>
      <c r="AA62" s="77"/>
      <c r="AB62" s="77"/>
      <c r="AC62" s="77"/>
      <c r="AD62" s="77"/>
    </row>
    <row r="63" spans="1:30" x14ac:dyDescent="0.35">
      <c r="A63" s="73" t="e">
        <f>IF(ISBLANK(#REF!),"",#REF!)</f>
        <v>#REF!</v>
      </c>
      <c r="B63" s="73" t="str">
        <f>IFERROR(VLOOKUP($A63,#REF!,2,FALSE),"")</f>
        <v/>
      </c>
      <c r="C63" s="73" t="str">
        <f>IFERROR(VLOOKUP($A63,#REF!,3,FALSE),"")</f>
        <v/>
      </c>
      <c r="D63" s="73" t="str">
        <f>IFERROR(VLOOKUP($A63,#REF!,4,FALSE),"")</f>
        <v/>
      </c>
      <c r="E63" s="73" t="str">
        <f>IFERROR(VLOOKUP($A63,#REF!,5,FALSE),"")</f>
        <v/>
      </c>
      <c r="F63" s="73" t="str">
        <f>IFERROR(VLOOKUP($A63,#REF!,6,FALSE),"")</f>
        <v/>
      </c>
      <c r="G63" s="73" t="str">
        <f>IFERROR(VLOOKUP($A63,#REF!,7,FALSE),"")</f>
        <v/>
      </c>
      <c r="H63" s="73" t="str">
        <f>IFERROR(VLOOKUP($A63,#REF!,8,FALSE),"")</f>
        <v/>
      </c>
      <c r="I63" s="73" t="str">
        <f>IFERROR(VLOOKUP($A63,#REF!,9,FALSE),"")</f>
        <v/>
      </c>
      <c r="J63" s="73" t="str">
        <f>IFERROR(VLOOKUP($A63,#REF!,10,FALSE),"")</f>
        <v/>
      </c>
      <c r="K63" s="73" t="str">
        <f>IFERROR(VLOOKUP($A63,#REF!,11,FALSE),"")</f>
        <v/>
      </c>
      <c r="L63" s="73" t="str">
        <f>IFERROR(VLOOKUP($A63,#REF!,12,FALSE),"")</f>
        <v/>
      </c>
      <c r="M63" s="73" t="str">
        <f>IFERROR(VLOOKUP($A63,#REF!,13,FALSE),"")</f>
        <v/>
      </c>
      <c r="N63" s="73" t="str">
        <f>IFERROR(VLOOKUP($A63,#REF!,14,FALSE),"")</f>
        <v/>
      </c>
      <c r="O63" s="73" t="str">
        <f>IFERROR(VLOOKUP($A63,#REF!,15,FALSE),"")</f>
        <v/>
      </c>
      <c r="P63" s="73" t="str">
        <f>IFERROR(VLOOKUP($A63,#REF!,16,FALSE),"")</f>
        <v/>
      </c>
      <c r="Q63" s="73" t="str">
        <f>IFERROR(VLOOKUP($A63,#REF!,17,FALSE),"")</f>
        <v/>
      </c>
      <c r="R63" s="73" t="str">
        <f>IFERROR(VLOOKUP($A63,#REF!,18,FALSE),"")</f>
        <v/>
      </c>
      <c r="S63" s="73" t="str">
        <f>IFERROR(VLOOKUP($A63,#REF!,19,FALSE),"")</f>
        <v/>
      </c>
      <c r="T63" s="73" t="str">
        <f>IFERROR(VLOOKUP($A63,#REF!,20,FALSE),"")</f>
        <v/>
      </c>
      <c r="U63" s="73" t="str">
        <f>IFERROR(VLOOKUP($A63,#REF!,21,FALSE),"")</f>
        <v/>
      </c>
      <c r="V63" s="73" t="str">
        <f>IFERROR(VLOOKUP($A63,#REF!,22,FALSE),"")</f>
        <v/>
      </c>
      <c r="W63" s="73" t="str">
        <f>IFERROR(VLOOKUP($A63,#REF!,23,FALSE),"")</f>
        <v/>
      </c>
      <c r="X63" s="73" t="str">
        <f>IFERROR(VLOOKUP($A63,#REF!,24,FALSE),"")</f>
        <v/>
      </c>
      <c r="Y63" s="73"/>
      <c r="Z63" s="73"/>
      <c r="AA63" s="77"/>
      <c r="AB63" s="77"/>
      <c r="AC63" s="77"/>
      <c r="AD63" s="77"/>
    </row>
    <row r="64" spans="1:30" x14ac:dyDescent="0.35">
      <c r="A64" s="73" t="e">
        <f>IF(ISBLANK(#REF!),"",#REF!)</f>
        <v>#REF!</v>
      </c>
      <c r="B64" s="73" t="str">
        <f>IFERROR(VLOOKUP($A64,#REF!,2,FALSE),"")</f>
        <v/>
      </c>
      <c r="C64" s="73" t="str">
        <f>IFERROR(VLOOKUP($A64,#REF!,3,FALSE),"")</f>
        <v/>
      </c>
      <c r="D64" s="73" t="str">
        <f>IFERROR(VLOOKUP($A64,#REF!,4,FALSE),"")</f>
        <v/>
      </c>
      <c r="E64" s="73" t="str">
        <f>IFERROR(VLOOKUP($A64,#REF!,5,FALSE),"")</f>
        <v/>
      </c>
      <c r="F64" s="73" t="str">
        <f>IFERROR(VLOOKUP($A64,#REF!,6,FALSE),"")</f>
        <v/>
      </c>
      <c r="G64" s="73" t="str">
        <f>IFERROR(VLOOKUP($A64,#REF!,7,FALSE),"")</f>
        <v/>
      </c>
      <c r="H64" s="73" t="str">
        <f>IFERROR(VLOOKUP($A64,#REF!,8,FALSE),"")</f>
        <v/>
      </c>
      <c r="I64" s="73" t="str">
        <f>IFERROR(VLOOKUP($A64,#REF!,9,FALSE),"")</f>
        <v/>
      </c>
      <c r="J64" s="73" t="str">
        <f>IFERROR(VLOOKUP($A64,#REF!,10,FALSE),"")</f>
        <v/>
      </c>
      <c r="K64" s="73" t="str">
        <f>IFERROR(VLOOKUP($A64,#REF!,11,FALSE),"")</f>
        <v/>
      </c>
      <c r="L64" s="73" t="str">
        <f>IFERROR(VLOOKUP($A64,#REF!,12,FALSE),"")</f>
        <v/>
      </c>
      <c r="M64" s="73" t="str">
        <f>IFERROR(VLOOKUP($A64,#REF!,13,FALSE),"")</f>
        <v/>
      </c>
      <c r="N64" s="73" t="str">
        <f>IFERROR(VLOOKUP($A64,#REF!,14,FALSE),"")</f>
        <v/>
      </c>
      <c r="O64" s="73" t="str">
        <f>IFERROR(VLOOKUP($A64,#REF!,15,FALSE),"")</f>
        <v/>
      </c>
      <c r="P64" s="73" t="str">
        <f>IFERROR(VLOOKUP($A64,#REF!,16,FALSE),"")</f>
        <v/>
      </c>
      <c r="Q64" s="73" t="str">
        <f>IFERROR(VLOOKUP($A64,#REF!,17,FALSE),"")</f>
        <v/>
      </c>
      <c r="R64" s="73" t="str">
        <f>IFERROR(VLOOKUP($A64,#REF!,18,FALSE),"")</f>
        <v/>
      </c>
      <c r="S64" s="73" t="str">
        <f>IFERROR(VLOOKUP($A64,#REF!,19,FALSE),"")</f>
        <v/>
      </c>
      <c r="T64" s="73" t="str">
        <f>IFERROR(VLOOKUP($A64,#REF!,20,FALSE),"")</f>
        <v/>
      </c>
      <c r="U64" s="73" t="str">
        <f>IFERROR(VLOOKUP($A64,#REF!,21,FALSE),"")</f>
        <v/>
      </c>
      <c r="V64" s="73" t="str">
        <f>IFERROR(VLOOKUP($A64,#REF!,22,FALSE),"")</f>
        <v/>
      </c>
      <c r="W64" s="73" t="str">
        <f>IFERROR(VLOOKUP($A64,#REF!,23,FALSE),"")</f>
        <v/>
      </c>
      <c r="X64" s="73" t="str">
        <f>IFERROR(VLOOKUP($A64,#REF!,24,FALSE),"")</f>
        <v/>
      </c>
      <c r="Y64" s="73"/>
      <c r="Z64" s="73"/>
      <c r="AA64" s="77"/>
      <c r="AB64" s="77"/>
      <c r="AC64" s="77"/>
      <c r="AD64" s="77"/>
    </row>
    <row r="65" spans="1:30" x14ac:dyDescent="0.35">
      <c r="A65" s="73" t="e">
        <f>IF(ISBLANK(#REF!),"",#REF!)</f>
        <v>#REF!</v>
      </c>
      <c r="B65" s="73" t="str">
        <f>IFERROR(VLOOKUP($A65,#REF!,2,FALSE),"")</f>
        <v/>
      </c>
      <c r="C65" s="73" t="str">
        <f>IFERROR(VLOOKUP($A65,#REF!,3,FALSE),"")</f>
        <v/>
      </c>
      <c r="D65" s="73" t="str">
        <f>IFERROR(VLOOKUP($A65,#REF!,4,FALSE),"")</f>
        <v/>
      </c>
      <c r="E65" s="73" t="str">
        <f>IFERROR(VLOOKUP($A65,#REF!,5,FALSE),"")</f>
        <v/>
      </c>
      <c r="F65" s="73" t="str">
        <f>IFERROR(VLOOKUP($A65,#REF!,6,FALSE),"")</f>
        <v/>
      </c>
      <c r="G65" s="73" t="str">
        <f>IFERROR(VLOOKUP($A65,#REF!,7,FALSE),"")</f>
        <v/>
      </c>
      <c r="H65" s="73" t="str">
        <f>IFERROR(VLOOKUP($A65,#REF!,8,FALSE),"")</f>
        <v/>
      </c>
      <c r="I65" s="73" t="str">
        <f>IFERROR(VLOOKUP($A65,#REF!,9,FALSE),"")</f>
        <v/>
      </c>
      <c r="J65" s="73" t="str">
        <f>IFERROR(VLOOKUP($A65,#REF!,10,FALSE),"")</f>
        <v/>
      </c>
      <c r="K65" s="73" t="str">
        <f>IFERROR(VLOOKUP($A65,#REF!,11,FALSE),"")</f>
        <v/>
      </c>
      <c r="L65" s="73" t="str">
        <f>IFERROR(VLOOKUP($A65,#REF!,12,FALSE),"")</f>
        <v/>
      </c>
      <c r="M65" s="73" t="str">
        <f>IFERROR(VLOOKUP($A65,#REF!,13,FALSE),"")</f>
        <v/>
      </c>
      <c r="N65" s="73" t="str">
        <f>IFERROR(VLOOKUP($A65,#REF!,14,FALSE),"")</f>
        <v/>
      </c>
      <c r="O65" s="73" t="str">
        <f>IFERROR(VLOOKUP($A65,#REF!,15,FALSE),"")</f>
        <v/>
      </c>
      <c r="P65" s="73" t="str">
        <f>IFERROR(VLOOKUP($A65,#REF!,16,FALSE),"")</f>
        <v/>
      </c>
      <c r="Q65" s="73" t="str">
        <f>IFERROR(VLOOKUP($A65,#REF!,17,FALSE),"")</f>
        <v/>
      </c>
      <c r="R65" s="73" t="str">
        <f>IFERROR(VLOOKUP($A65,#REF!,18,FALSE),"")</f>
        <v/>
      </c>
      <c r="S65" s="73" t="str">
        <f>IFERROR(VLOOKUP($A65,#REF!,19,FALSE),"")</f>
        <v/>
      </c>
      <c r="T65" s="73" t="str">
        <f>IFERROR(VLOOKUP($A65,#REF!,20,FALSE),"")</f>
        <v/>
      </c>
      <c r="U65" s="73" t="str">
        <f>IFERROR(VLOOKUP($A65,#REF!,21,FALSE),"")</f>
        <v/>
      </c>
      <c r="V65" s="73" t="str">
        <f>IFERROR(VLOOKUP($A65,#REF!,22,FALSE),"")</f>
        <v/>
      </c>
      <c r="W65" s="73" t="str">
        <f>IFERROR(VLOOKUP($A65,#REF!,23,FALSE),"")</f>
        <v/>
      </c>
      <c r="X65" s="73" t="str">
        <f>IFERROR(VLOOKUP($A65,#REF!,24,FALSE),"")</f>
        <v/>
      </c>
      <c r="Y65" s="73"/>
      <c r="Z65" s="73"/>
      <c r="AA65" s="77"/>
      <c r="AB65" s="77"/>
      <c r="AC65" s="77"/>
      <c r="AD65" s="77"/>
    </row>
    <row r="66" spans="1:30" x14ac:dyDescent="0.35">
      <c r="A66" s="73" t="e">
        <f>IF(ISBLANK(#REF!),"",#REF!)</f>
        <v>#REF!</v>
      </c>
      <c r="B66" s="73" t="str">
        <f>IFERROR(VLOOKUP($A66,#REF!,2,FALSE),"")</f>
        <v/>
      </c>
      <c r="C66" s="73" t="str">
        <f>IFERROR(VLOOKUP($A66,#REF!,3,FALSE),"")</f>
        <v/>
      </c>
      <c r="D66" s="73" t="str">
        <f>IFERROR(VLOOKUP($A66,#REF!,4,FALSE),"")</f>
        <v/>
      </c>
      <c r="E66" s="73" t="str">
        <f>IFERROR(VLOOKUP($A66,#REF!,5,FALSE),"")</f>
        <v/>
      </c>
      <c r="F66" s="73" t="str">
        <f>IFERROR(VLOOKUP($A66,#REF!,6,FALSE),"")</f>
        <v/>
      </c>
      <c r="G66" s="73" t="str">
        <f>IFERROR(VLOOKUP($A66,#REF!,7,FALSE),"")</f>
        <v/>
      </c>
      <c r="H66" s="73" t="str">
        <f>IFERROR(VLOOKUP($A66,#REF!,8,FALSE),"")</f>
        <v/>
      </c>
      <c r="I66" s="73" t="str">
        <f>IFERROR(VLOOKUP($A66,#REF!,9,FALSE),"")</f>
        <v/>
      </c>
      <c r="J66" s="73" t="str">
        <f>IFERROR(VLOOKUP($A66,#REF!,10,FALSE),"")</f>
        <v/>
      </c>
      <c r="K66" s="73" t="str">
        <f>IFERROR(VLOOKUP($A66,#REF!,11,FALSE),"")</f>
        <v/>
      </c>
      <c r="L66" s="73" t="str">
        <f>IFERROR(VLOOKUP($A66,#REF!,12,FALSE),"")</f>
        <v/>
      </c>
      <c r="M66" s="73" t="str">
        <f>IFERROR(VLOOKUP($A66,#REF!,13,FALSE),"")</f>
        <v/>
      </c>
      <c r="N66" s="73" t="str">
        <f>IFERROR(VLOOKUP($A66,#REF!,14,FALSE),"")</f>
        <v/>
      </c>
      <c r="O66" s="73" t="str">
        <f>IFERROR(VLOOKUP($A66,#REF!,15,FALSE),"")</f>
        <v/>
      </c>
      <c r="P66" s="73" t="str">
        <f>IFERROR(VLOOKUP($A66,#REF!,16,FALSE),"")</f>
        <v/>
      </c>
      <c r="Q66" s="73" t="str">
        <f>IFERROR(VLOOKUP($A66,#REF!,17,FALSE),"")</f>
        <v/>
      </c>
      <c r="R66" s="73" t="str">
        <f>IFERROR(VLOOKUP($A66,#REF!,18,FALSE),"")</f>
        <v/>
      </c>
      <c r="S66" s="73" t="str">
        <f>IFERROR(VLOOKUP($A66,#REF!,19,FALSE),"")</f>
        <v/>
      </c>
      <c r="T66" s="73" t="str">
        <f>IFERROR(VLOOKUP($A66,#REF!,20,FALSE),"")</f>
        <v/>
      </c>
      <c r="U66" s="73" t="str">
        <f>IFERROR(VLOOKUP($A66,#REF!,21,FALSE),"")</f>
        <v/>
      </c>
      <c r="V66" s="73" t="str">
        <f>IFERROR(VLOOKUP($A66,#REF!,22,FALSE),"")</f>
        <v/>
      </c>
      <c r="W66" s="73" t="str">
        <f>IFERROR(VLOOKUP($A66,#REF!,23,FALSE),"")</f>
        <v/>
      </c>
      <c r="X66" s="73" t="str">
        <f>IFERROR(VLOOKUP($A66,#REF!,24,FALSE),"")</f>
        <v/>
      </c>
      <c r="Y66" s="73"/>
      <c r="Z66" s="73"/>
      <c r="AA66" s="77"/>
      <c r="AB66" s="77"/>
      <c r="AC66" s="77"/>
      <c r="AD66" s="77"/>
    </row>
    <row r="67" spans="1:30" x14ac:dyDescent="0.35">
      <c r="A67" s="73" t="e">
        <f>IF(ISBLANK(#REF!),"",#REF!)</f>
        <v>#REF!</v>
      </c>
      <c r="B67" s="73" t="str">
        <f>IFERROR(VLOOKUP($A67,#REF!,2,FALSE),"")</f>
        <v/>
      </c>
      <c r="C67" s="73" t="str">
        <f>IFERROR(VLOOKUP($A67,#REF!,3,FALSE),"")</f>
        <v/>
      </c>
      <c r="D67" s="73" t="str">
        <f>IFERROR(VLOOKUP($A67,#REF!,4,FALSE),"")</f>
        <v/>
      </c>
      <c r="E67" s="73" t="str">
        <f>IFERROR(VLOOKUP($A67,#REF!,5,FALSE),"")</f>
        <v/>
      </c>
      <c r="F67" s="73" t="str">
        <f>IFERROR(VLOOKUP($A67,#REF!,6,FALSE),"")</f>
        <v/>
      </c>
      <c r="G67" s="73" t="str">
        <f>IFERROR(VLOOKUP($A67,#REF!,7,FALSE),"")</f>
        <v/>
      </c>
      <c r="H67" s="73" t="str">
        <f>IFERROR(VLOOKUP($A67,#REF!,8,FALSE),"")</f>
        <v/>
      </c>
      <c r="I67" s="73" t="str">
        <f>IFERROR(VLOOKUP($A67,#REF!,9,FALSE),"")</f>
        <v/>
      </c>
      <c r="J67" s="73" t="str">
        <f>IFERROR(VLOOKUP($A67,#REF!,10,FALSE),"")</f>
        <v/>
      </c>
      <c r="K67" s="73" t="str">
        <f>IFERROR(VLOOKUP($A67,#REF!,11,FALSE),"")</f>
        <v/>
      </c>
      <c r="L67" s="73" t="str">
        <f>IFERROR(VLOOKUP($A67,#REF!,12,FALSE),"")</f>
        <v/>
      </c>
      <c r="M67" s="73" t="str">
        <f>IFERROR(VLOOKUP($A67,#REF!,13,FALSE),"")</f>
        <v/>
      </c>
      <c r="N67" s="73" t="str">
        <f>IFERROR(VLOOKUP($A67,#REF!,14,FALSE),"")</f>
        <v/>
      </c>
      <c r="O67" s="73" t="str">
        <f>IFERROR(VLOOKUP($A67,#REF!,15,FALSE),"")</f>
        <v/>
      </c>
      <c r="P67" s="73" t="str">
        <f>IFERROR(VLOOKUP($A67,#REF!,16,FALSE),"")</f>
        <v/>
      </c>
      <c r="Q67" s="73" t="str">
        <f>IFERROR(VLOOKUP($A67,#REF!,17,FALSE),"")</f>
        <v/>
      </c>
      <c r="R67" s="73" t="str">
        <f>IFERROR(VLOOKUP($A67,#REF!,18,FALSE),"")</f>
        <v/>
      </c>
      <c r="S67" s="73" t="str">
        <f>IFERROR(VLOOKUP($A67,#REF!,19,FALSE),"")</f>
        <v/>
      </c>
      <c r="T67" s="73" t="str">
        <f>IFERROR(VLOOKUP($A67,#REF!,20,FALSE),"")</f>
        <v/>
      </c>
      <c r="U67" s="73" t="str">
        <f>IFERROR(VLOOKUP($A67,#REF!,21,FALSE),"")</f>
        <v/>
      </c>
      <c r="V67" s="73" t="str">
        <f>IFERROR(VLOOKUP($A67,#REF!,22,FALSE),"")</f>
        <v/>
      </c>
      <c r="W67" s="73" t="str">
        <f>IFERROR(VLOOKUP($A67,#REF!,23,FALSE),"")</f>
        <v/>
      </c>
      <c r="X67" s="73" t="str">
        <f>IFERROR(VLOOKUP($A67,#REF!,24,FALSE),"")</f>
        <v/>
      </c>
      <c r="Y67" s="73"/>
      <c r="Z67" s="73"/>
      <c r="AA67" s="77"/>
      <c r="AB67" s="77"/>
      <c r="AC67" s="77"/>
      <c r="AD67" s="77"/>
    </row>
    <row r="68" spans="1:30" x14ac:dyDescent="0.35">
      <c r="A68" s="73" t="e">
        <f>IF(ISBLANK(#REF!),"",#REF!)</f>
        <v>#REF!</v>
      </c>
      <c r="B68" s="73" t="str">
        <f>IFERROR(VLOOKUP($A68,#REF!,2,FALSE),"")</f>
        <v/>
      </c>
      <c r="C68" s="73" t="str">
        <f>IFERROR(VLOOKUP($A68,#REF!,3,FALSE),"")</f>
        <v/>
      </c>
      <c r="D68" s="73" t="str">
        <f>IFERROR(VLOOKUP($A68,#REF!,4,FALSE),"")</f>
        <v/>
      </c>
      <c r="E68" s="73" t="str">
        <f>IFERROR(VLOOKUP($A68,#REF!,5,FALSE),"")</f>
        <v/>
      </c>
      <c r="F68" s="73" t="str">
        <f>IFERROR(VLOOKUP($A68,#REF!,6,FALSE),"")</f>
        <v/>
      </c>
      <c r="G68" s="73" t="str">
        <f>IFERROR(VLOOKUP($A68,#REF!,7,FALSE),"")</f>
        <v/>
      </c>
      <c r="H68" s="73" t="str">
        <f>IFERROR(VLOOKUP($A68,#REF!,8,FALSE),"")</f>
        <v/>
      </c>
      <c r="I68" s="73" t="str">
        <f>IFERROR(VLOOKUP($A68,#REF!,9,FALSE),"")</f>
        <v/>
      </c>
      <c r="J68" s="73" t="str">
        <f>IFERROR(VLOOKUP($A68,#REF!,10,FALSE),"")</f>
        <v/>
      </c>
      <c r="K68" s="73" t="str">
        <f>IFERROR(VLOOKUP($A68,#REF!,11,FALSE),"")</f>
        <v/>
      </c>
      <c r="L68" s="73" t="str">
        <f>IFERROR(VLOOKUP($A68,#REF!,12,FALSE),"")</f>
        <v/>
      </c>
      <c r="M68" s="73" t="str">
        <f>IFERROR(VLOOKUP($A68,#REF!,13,FALSE),"")</f>
        <v/>
      </c>
      <c r="N68" s="73" t="str">
        <f>IFERROR(VLOOKUP($A68,#REF!,14,FALSE),"")</f>
        <v/>
      </c>
      <c r="O68" s="73" t="str">
        <f>IFERROR(VLOOKUP($A68,#REF!,15,FALSE),"")</f>
        <v/>
      </c>
      <c r="P68" s="73" t="str">
        <f>IFERROR(VLOOKUP($A68,#REF!,16,FALSE),"")</f>
        <v/>
      </c>
      <c r="Q68" s="73" t="str">
        <f>IFERROR(VLOOKUP($A68,#REF!,17,FALSE),"")</f>
        <v/>
      </c>
      <c r="R68" s="73" t="str">
        <f>IFERROR(VLOOKUP($A68,#REF!,18,FALSE),"")</f>
        <v/>
      </c>
      <c r="S68" s="73" t="str">
        <f>IFERROR(VLOOKUP($A68,#REF!,19,FALSE),"")</f>
        <v/>
      </c>
      <c r="T68" s="73" t="str">
        <f>IFERROR(VLOOKUP($A68,#REF!,20,FALSE),"")</f>
        <v/>
      </c>
      <c r="U68" s="73" t="str">
        <f>IFERROR(VLOOKUP($A68,#REF!,21,FALSE),"")</f>
        <v/>
      </c>
      <c r="V68" s="73" t="str">
        <f>IFERROR(VLOOKUP($A68,#REF!,22,FALSE),"")</f>
        <v/>
      </c>
      <c r="W68" s="73" t="str">
        <f>IFERROR(VLOOKUP($A68,#REF!,23,FALSE),"")</f>
        <v/>
      </c>
      <c r="X68" s="73" t="str">
        <f>IFERROR(VLOOKUP($A68,#REF!,24,FALSE),"")</f>
        <v/>
      </c>
      <c r="Y68" s="73"/>
      <c r="Z68" s="73"/>
      <c r="AA68" s="77"/>
      <c r="AB68" s="77"/>
      <c r="AC68" s="77"/>
      <c r="AD68" s="77"/>
    </row>
    <row r="69" spans="1:30" x14ac:dyDescent="0.35">
      <c r="A69" s="73" t="e">
        <f>IF(ISBLANK(#REF!),"",#REF!)</f>
        <v>#REF!</v>
      </c>
      <c r="B69" s="73" t="str">
        <f>IFERROR(VLOOKUP($A69,#REF!,2,FALSE),"")</f>
        <v/>
      </c>
      <c r="C69" s="73" t="str">
        <f>IFERROR(VLOOKUP($A69,#REF!,3,FALSE),"")</f>
        <v/>
      </c>
      <c r="D69" s="73" t="str">
        <f>IFERROR(VLOOKUP($A69,#REF!,4,FALSE),"")</f>
        <v/>
      </c>
      <c r="E69" s="73" t="str">
        <f>IFERROR(VLOOKUP($A69,#REF!,5,FALSE),"")</f>
        <v/>
      </c>
      <c r="F69" s="73" t="str">
        <f>IFERROR(VLOOKUP($A69,#REF!,6,FALSE),"")</f>
        <v/>
      </c>
      <c r="G69" s="73" t="str">
        <f>IFERROR(VLOOKUP($A69,#REF!,7,FALSE),"")</f>
        <v/>
      </c>
      <c r="H69" s="73" t="str">
        <f>IFERROR(VLOOKUP($A69,#REF!,8,FALSE),"")</f>
        <v/>
      </c>
      <c r="I69" s="73" t="str">
        <f>IFERROR(VLOOKUP($A69,#REF!,9,FALSE),"")</f>
        <v/>
      </c>
      <c r="J69" s="73" t="str">
        <f>IFERROR(VLOOKUP($A69,#REF!,10,FALSE),"")</f>
        <v/>
      </c>
      <c r="K69" s="73" t="str">
        <f>IFERROR(VLOOKUP($A69,#REF!,11,FALSE),"")</f>
        <v/>
      </c>
      <c r="L69" s="73" t="str">
        <f>IFERROR(VLOOKUP($A69,#REF!,12,FALSE),"")</f>
        <v/>
      </c>
      <c r="M69" s="73" t="str">
        <f>IFERROR(VLOOKUP($A69,#REF!,13,FALSE),"")</f>
        <v/>
      </c>
      <c r="N69" s="73" t="str">
        <f>IFERROR(VLOOKUP($A69,#REF!,14,FALSE),"")</f>
        <v/>
      </c>
      <c r="O69" s="73" t="str">
        <f>IFERROR(VLOOKUP($A69,#REF!,15,FALSE),"")</f>
        <v/>
      </c>
      <c r="P69" s="73" t="str">
        <f>IFERROR(VLOOKUP($A69,#REF!,16,FALSE),"")</f>
        <v/>
      </c>
      <c r="Q69" s="73" t="str">
        <f>IFERROR(VLOOKUP($A69,#REF!,17,FALSE),"")</f>
        <v/>
      </c>
      <c r="R69" s="73" t="str">
        <f>IFERROR(VLOOKUP($A69,#REF!,18,FALSE),"")</f>
        <v/>
      </c>
      <c r="S69" s="73" t="str">
        <f>IFERROR(VLOOKUP($A69,#REF!,19,FALSE),"")</f>
        <v/>
      </c>
      <c r="T69" s="73" t="str">
        <f>IFERROR(VLOOKUP($A69,#REF!,20,FALSE),"")</f>
        <v/>
      </c>
      <c r="U69" s="73" t="str">
        <f>IFERROR(VLOOKUP($A69,#REF!,21,FALSE),"")</f>
        <v/>
      </c>
      <c r="V69" s="73" t="str">
        <f>IFERROR(VLOOKUP($A69,#REF!,22,FALSE),"")</f>
        <v/>
      </c>
      <c r="W69" s="73" t="str">
        <f>IFERROR(VLOOKUP($A69,#REF!,23,FALSE),"")</f>
        <v/>
      </c>
      <c r="X69" s="73" t="str">
        <f>IFERROR(VLOOKUP($A69,#REF!,24,FALSE),"")</f>
        <v/>
      </c>
      <c r="Y69" s="73"/>
      <c r="Z69" s="73"/>
      <c r="AA69" s="77"/>
      <c r="AB69" s="77"/>
      <c r="AC69" s="77"/>
      <c r="AD69" s="77"/>
    </row>
    <row r="70" spans="1:30" x14ac:dyDescent="0.35">
      <c r="A70" s="73" t="e">
        <f>IF(ISBLANK(#REF!),"",#REF!)</f>
        <v>#REF!</v>
      </c>
      <c r="B70" s="73" t="str">
        <f>IFERROR(VLOOKUP($A70,#REF!,2,FALSE),"")</f>
        <v/>
      </c>
      <c r="C70" s="73" t="str">
        <f>IFERROR(VLOOKUP($A70,#REF!,3,FALSE),"")</f>
        <v/>
      </c>
      <c r="D70" s="73" t="str">
        <f>IFERROR(VLOOKUP($A70,#REF!,4,FALSE),"")</f>
        <v/>
      </c>
      <c r="E70" s="73" t="str">
        <f>IFERROR(VLOOKUP($A70,#REF!,5,FALSE),"")</f>
        <v/>
      </c>
      <c r="F70" s="73" t="str">
        <f>IFERROR(VLOOKUP($A70,#REF!,6,FALSE),"")</f>
        <v/>
      </c>
      <c r="G70" s="73" t="str">
        <f>IFERROR(VLOOKUP($A70,#REF!,7,FALSE),"")</f>
        <v/>
      </c>
      <c r="H70" s="73" t="str">
        <f>IFERROR(VLOOKUP($A70,#REF!,8,FALSE),"")</f>
        <v/>
      </c>
      <c r="I70" s="73" t="str">
        <f>IFERROR(VLOOKUP($A70,#REF!,9,FALSE),"")</f>
        <v/>
      </c>
      <c r="J70" s="73" t="str">
        <f>IFERROR(VLOOKUP($A70,#REF!,10,FALSE),"")</f>
        <v/>
      </c>
      <c r="K70" s="73" t="str">
        <f>IFERROR(VLOOKUP($A70,#REF!,11,FALSE),"")</f>
        <v/>
      </c>
      <c r="L70" s="73" t="str">
        <f>IFERROR(VLOOKUP($A70,#REF!,12,FALSE),"")</f>
        <v/>
      </c>
      <c r="M70" s="73" t="str">
        <f>IFERROR(VLOOKUP($A70,#REF!,13,FALSE),"")</f>
        <v/>
      </c>
      <c r="N70" s="73" t="str">
        <f>IFERROR(VLOOKUP($A70,#REF!,14,FALSE),"")</f>
        <v/>
      </c>
      <c r="O70" s="73" t="str">
        <f>IFERROR(VLOOKUP($A70,#REF!,15,FALSE),"")</f>
        <v/>
      </c>
      <c r="P70" s="73" t="str">
        <f>IFERROR(VLOOKUP($A70,#REF!,16,FALSE),"")</f>
        <v/>
      </c>
      <c r="Q70" s="73" t="str">
        <f>IFERROR(VLOOKUP($A70,#REF!,17,FALSE),"")</f>
        <v/>
      </c>
      <c r="R70" s="73" t="str">
        <f>IFERROR(VLOOKUP($A70,#REF!,18,FALSE),"")</f>
        <v/>
      </c>
      <c r="S70" s="73" t="str">
        <f>IFERROR(VLOOKUP($A70,#REF!,19,FALSE),"")</f>
        <v/>
      </c>
      <c r="T70" s="73" t="str">
        <f>IFERROR(VLOOKUP($A70,#REF!,20,FALSE),"")</f>
        <v/>
      </c>
      <c r="U70" s="73" t="str">
        <f>IFERROR(VLOOKUP($A70,#REF!,21,FALSE),"")</f>
        <v/>
      </c>
      <c r="V70" s="73" t="str">
        <f>IFERROR(VLOOKUP($A70,#REF!,22,FALSE),"")</f>
        <v/>
      </c>
      <c r="W70" s="73" t="str">
        <f>IFERROR(VLOOKUP($A70,#REF!,23,FALSE),"")</f>
        <v/>
      </c>
      <c r="X70" s="73" t="str">
        <f>IFERROR(VLOOKUP($A70,#REF!,24,FALSE),"")</f>
        <v/>
      </c>
      <c r="Y70" s="73"/>
      <c r="Z70" s="73"/>
      <c r="AA70" s="77"/>
      <c r="AB70" s="77"/>
      <c r="AC70" s="77"/>
      <c r="AD70" s="77"/>
    </row>
    <row r="71" spans="1:30" x14ac:dyDescent="0.35">
      <c r="A71" s="73" t="e">
        <f>IF(ISBLANK(#REF!),"",#REF!)</f>
        <v>#REF!</v>
      </c>
      <c r="B71" s="73" t="str">
        <f>IFERROR(VLOOKUP($A71,#REF!,2,FALSE),"")</f>
        <v/>
      </c>
      <c r="C71" s="73" t="str">
        <f>IFERROR(VLOOKUP($A71,#REF!,3,FALSE),"")</f>
        <v/>
      </c>
      <c r="D71" s="73" t="str">
        <f>IFERROR(VLOOKUP($A71,#REF!,4,FALSE),"")</f>
        <v/>
      </c>
      <c r="E71" s="73" t="str">
        <f>IFERROR(VLOOKUP($A71,#REF!,5,FALSE),"")</f>
        <v/>
      </c>
      <c r="F71" s="73" t="str">
        <f>IFERROR(VLOOKUP($A71,#REF!,6,FALSE),"")</f>
        <v/>
      </c>
      <c r="G71" s="73" t="str">
        <f>IFERROR(VLOOKUP($A71,#REF!,7,FALSE),"")</f>
        <v/>
      </c>
      <c r="H71" s="73" t="str">
        <f>IFERROR(VLOOKUP($A71,#REF!,8,FALSE),"")</f>
        <v/>
      </c>
      <c r="I71" s="73" t="str">
        <f>IFERROR(VLOOKUP($A71,#REF!,9,FALSE),"")</f>
        <v/>
      </c>
      <c r="J71" s="73" t="str">
        <f>IFERROR(VLOOKUP($A71,#REF!,10,FALSE),"")</f>
        <v/>
      </c>
      <c r="K71" s="73" t="str">
        <f>IFERROR(VLOOKUP($A71,#REF!,11,FALSE),"")</f>
        <v/>
      </c>
      <c r="L71" s="73" t="str">
        <f>IFERROR(VLOOKUP($A71,#REF!,12,FALSE),"")</f>
        <v/>
      </c>
      <c r="M71" s="73" t="str">
        <f>IFERROR(VLOOKUP($A71,#REF!,13,FALSE),"")</f>
        <v/>
      </c>
      <c r="N71" s="73" t="str">
        <f>IFERROR(VLOOKUP($A71,#REF!,14,FALSE),"")</f>
        <v/>
      </c>
      <c r="O71" s="73" t="str">
        <f>IFERROR(VLOOKUP($A71,#REF!,15,FALSE),"")</f>
        <v/>
      </c>
      <c r="P71" s="73" t="str">
        <f>IFERROR(VLOOKUP($A71,#REF!,16,FALSE),"")</f>
        <v/>
      </c>
      <c r="Q71" s="73" t="str">
        <f>IFERROR(VLOOKUP($A71,#REF!,17,FALSE),"")</f>
        <v/>
      </c>
      <c r="R71" s="73" t="str">
        <f>IFERROR(VLOOKUP($A71,#REF!,18,FALSE),"")</f>
        <v/>
      </c>
      <c r="S71" s="73" t="str">
        <f>IFERROR(VLOOKUP($A71,#REF!,19,FALSE),"")</f>
        <v/>
      </c>
      <c r="T71" s="73" t="str">
        <f>IFERROR(VLOOKUP($A71,#REF!,20,FALSE),"")</f>
        <v/>
      </c>
      <c r="U71" s="73" t="str">
        <f>IFERROR(VLOOKUP($A71,#REF!,21,FALSE),"")</f>
        <v/>
      </c>
      <c r="V71" s="73" t="str">
        <f>IFERROR(VLOOKUP($A71,#REF!,22,FALSE),"")</f>
        <v/>
      </c>
      <c r="W71" s="73" t="str">
        <f>IFERROR(VLOOKUP($A71,#REF!,23,FALSE),"")</f>
        <v/>
      </c>
      <c r="X71" s="73" t="str">
        <f>IFERROR(VLOOKUP($A71,#REF!,24,FALSE),"")</f>
        <v/>
      </c>
      <c r="Y71" s="73"/>
      <c r="Z71" s="73"/>
      <c r="AA71" s="77"/>
      <c r="AB71" s="77"/>
      <c r="AC71" s="77"/>
      <c r="AD71" s="77"/>
    </row>
    <row r="72" spans="1:30" x14ac:dyDescent="0.35">
      <c r="A72" s="73" t="e">
        <f>IF(ISBLANK(#REF!),"",#REF!)</f>
        <v>#REF!</v>
      </c>
      <c r="B72" s="73" t="str">
        <f>IFERROR(VLOOKUP($A72,#REF!,2,FALSE),"")</f>
        <v/>
      </c>
      <c r="C72" s="73" t="str">
        <f>IFERROR(VLOOKUP($A72,#REF!,3,FALSE),"")</f>
        <v/>
      </c>
      <c r="D72" s="73" t="str">
        <f>IFERROR(VLOOKUP($A72,#REF!,4,FALSE),"")</f>
        <v/>
      </c>
      <c r="E72" s="73" t="str">
        <f>IFERROR(VLOOKUP($A72,#REF!,5,FALSE),"")</f>
        <v/>
      </c>
      <c r="F72" s="73" t="str">
        <f>IFERROR(VLOOKUP($A72,#REF!,6,FALSE),"")</f>
        <v/>
      </c>
      <c r="G72" s="73" t="str">
        <f>IFERROR(VLOOKUP($A72,#REF!,7,FALSE),"")</f>
        <v/>
      </c>
      <c r="H72" s="73" t="str">
        <f>IFERROR(VLOOKUP($A72,#REF!,8,FALSE),"")</f>
        <v/>
      </c>
      <c r="I72" s="73" t="str">
        <f>IFERROR(VLOOKUP($A72,#REF!,9,FALSE),"")</f>
        <v/>
      </c>
      <c r="J72" s="73" t="str">
        <f>IFERROR(VLOOKUP($A72,#REF!,10,FALSE),"")</f>
        <v/>
      </c>
      <c r="K72" s="73" t="str">
        <f>IFERROR(VLOOKUP($A72,#REF!,11,FALSE),"")</f>
        <v/>
      </c>
      <c r="L72" s="73" t="str">
        <f>IFERROR(VLOOKUP($A72,#REF!,12,FALSE),"")</f>
        <v/>
      </c>
      <c r="M72" s="73" t="str">
        <f>IFERROR(VLOOKUP($A72,#REF!,13,FALSE),"")</f>
        <v/>
      </c>
      <c r="N72" s="73" t="str">
        <f>IFERROR(VLOOKUP($A72,#REF!,14,FALSE),"")</f>
        <v/>
      </c>
      <c r="O72" s="73" t="str">
        <f>IFERROR(VLOOKUP($A72,#REF!,15,FALSE),"")</f>
        <v/>
      </c>
      <c r="P72" s="73" t="str">
        <f>IFERROR(VLOOKUP($A72,#REF!,16,FALSE),"")</f>
        <v/>
      </c>
      <c r="Q72" s="73" t="str">
        <f>IFERROR(VLOOKUP($A72,#REF!,17,FALSE),"")</f>
        <v/>
      </c>
      <c r="R72" s="73" t="str">
        <f>IFERROR(VLOOKUP($A72,#REF!,18,FALSE),"")</f>
        <v/>
      </c>
      <c r="S72" s="73" t="str">
        <f>IFERROR(VLOOKUP($A72,#REF!,19,FALSE),"")</f>
        <v/>
      </c>
      <c r="T72" s="73" t="str">
        <f>IFERROR(VLOOKUP($A72,#REF!,20,FALSE),"")</f>
        <v/>
      </c>
      <c r="U72" s="73" t="str">
        <f>IFERROR(VLOOKUP($A72,#REF!,21,FALSE),"")</f>
        <v/>
      </c>
      <c r="V72" s="73" t="str">
        <f>IFERROR(VLOOKUP($A72,#REF!,22,FALSE),"")</f>
        <v/>
      </c>
      <c r="W72" s="73" t="str">
        <f>IFERROR(VLOOKUP($A72,#REF!,23,FALSE),"")</f>
        <v/>
      </c>
      <c r="X72" s="73" t="str">
        <f>IFERROR(VLOOKUP($A72,#REF!,24,FALSE),"")</f>
        <v/>
      </c>
      <c r="Y72" s="73"/>
      <c r="Z72" s="73"/>
      <c r="AA72" s="77"/>
      <c r="AB72" s="77"/>
      <c r="AC72" s="77"/>
      <c r="AD72" s="77"/>
    </row>
    <row r="73" spans="1:30" x14ac:dyDescent="0.35">
      <c r="A73" s="73" t="e">
        <f>IF(ISBLANK(#REF!),"",#REF!)</f>
        <v>#REF!</v>
      </c>
      <c r="B73" s="73" t="str">
        <f>IFERROR(VLOOKUP($A73,#REF!,2,FALSE),"")</f>
        <v/>
      </c>
      <c r="C73" s="73" t="str">
        <f>IFERROR(VLOOKUP($A73,#REF!,3,FALSE),"")</f>
        <v/>
      </c>
      <c r="D73" s="73" t="str">
        <f>IFERROR(VLOOKUP($A73,#REF!,4,FALSE),"")</f>
        <v/>
      </c>
      <c r="E73" s="73" t="str">
        <f>IFERROR(VLOOKUP($A73,#REF!,5,FALSE),"")</f>
        <v/>
      </c>
      <c r="F73" s="73" t="str">
        <f>IFERROR(VLOOKUP($A73,#REF!,6,FALSE),"")</f>
        <v/>
      </c>
      <c r="G73" s="73" t="str">
        <f>IFERROR(VLOOKUP($A73,#REF!,7,FALSE),"")</f>
        <v/>
      </c>
      <c r="H73" s="73" t="str">
        <f>IFERROR(VLOOKUP($A73,#REF!,8,FALSE),"")</f>
        <v/>
      </c>
      <c r="I73" s="73" t="str">
        <f>IFERROR(VLOOKUP($A73,#REF!,9,FALSE),"")</f>
        <v/>
      </c>
      <c r="J73" s="73" t="str">
        <f>IFERROR(VLOOKUP($A73,#REF!,10,FALSE),"")</f>
        <v/>
      </c>
      <c r="K73" s="73" t="str">
        <f>IFERROR(VLOOKUP($A73,#REF!,11,FALSE),"")</f>
        <v/>
      </c>
      <c r="L73" s="73" t="str">
        <f>IFERROR(VLOOKUP($A73,#REF!,12,FALSE),"")</f>
        <v/>
      </c>
      <c r="M73" s="73" t="str">
        <f>IFERROR(VLOOKUP($A73,#REF!,13,FALSE),"")</f>
        <v/>
      </c>
      <c r="N73" s="73" t="str">
        <f>IFERROR(VLOOKUP($A73,#REF!,14,FALSE),"")</f>
        <v/>
      </c>
      <c r="O73" s="73" t="str">
        <f>IFERROR(VLOOKUP($A73,#REF!,15,FALSE),"")</f>
        <v/>
      </c>
      <c r="P73" s="73" t="str">
        <f>IFERROR(VLOOKUP($A73,#REF!,16,FALSE),"")</f>
        <v/>
      </c>
      <c r="Q73" s="73" t="str">
        <f>IFERROR(VLOOKUP($A73,#REF!,17,FALSE),"")</f>
        <v/>
      </c>
      <c r="R73" s="73" t="str">
        <f>IFERROR(VLOOKUP($A73,#REF!,18,FALSE),"")</f>
        <v/>
      </c>
      <c r="S73" s="73" t="str">
        <f>IFERROR(VLOOKUP($A73,#REF!,19,FALSE),"")</f>
        <v/>
      </c>
      <c r="T73" s="73" t="str">
        <f>IFERROR(VLOOKUP($A73,#REF!,20,FALSE),"")</f>
        <v/>
      </c>
      <c r="U73" s="73" t="str">
        <f>IFERROR(VLOOKUP($A73,#REF!,21,FALSE),"")</f>
        <v/>
      </c>
      <c r="V73" s="73" t="str">
        <f>IFERROR(VLOOKUP($A73,#REF!,22,FALSE),"")</f>
        <v/>
      </c>
      <c r="W73" s="73" t="str">
        <f>IFERROR(VLOOKUP($A73,#REF!,23,FALSE),"")</f>
        <v/>
      </c>
      <c r="X73" s="73" t="str">
        <f>IFERROR(VLOOKUP($A73,#REF!,24,FALSE),"")</f>
        <v/>
      </c>
      <c r="Y73" s="73"/>
      <c r="Z73" s="73"/>
      <c r="AA73" s="77"/>
      <c r="AB73" s="77"/>
      <c r="AC73" s="77"/>
      <c r="AD73" s="77"/>
    </row>
    <row r="74" spans="1:30" x14ac:dyDescent="0.35">
      <c r="A74" s="73" t="e">
        <f>IF(ISBLANK(#REF!),"",#REF!)</f>
        <v>#REF!</v>
      </c>
      <c r="B74" s="73" t="str">
        <f>IFERROR(VLOOKUP($A74,#REF!,2,FALSE),"")</f>
        <v/>
      </c>
      <c r="C74" s="73" t="str">
        <f>IFERROR(VLOOKUP($A74,#REF!,3,FALSE),"")</f>
        <v/>
      </c>
      <c r="D74" s="73" t="str">
        <f>IFERROR(VLOOKUP($A74,#REF!,4,FALSE),"")</f>
        <v/>
      </c>
      <c r="E74" s="73" t="str">
        <f>IFERROR(VLOOKUP($A74,#REF!,5,FALSE),"")</f>
        <v/>
      </c>
      <c r="F74" s="73" t="str">
        <f>IFERROR(VLOOKUP($A74,#REF!,6,FALSE),"")</f>
        <v/>
      </c>
      <c r="G74" s="73" t="str">
        <f>IFERROR(VLOOKUP($A74,#REF!,7,FALSE),"")</f>
        <v/>
      </c>
      <c r="H74" s="73" t="str">
        <f>IFERROR(VLOOKUP($A74,#REF!,8,FALSE),"")</f>
        <v/>
      </c>
      <c r="I74" s="73" t="str">
        <f>IFERROR(VLOOKUP($A74,#REF!,9,FALSE),"")</f>
        <v/>
      </c>
      <c r="J74" s="73" t="str">
        <f>IFERROR(VLOOKUP($A74,#REF!,10,FALSE),"")</f>
        <v/>
      </c>
      <c r="K74" s="73" t="str">
        <f>IFERROR(VLOOKUP($A74,#REF!,11,FALSE),"")</f>
        <v/>
      </c>
      <c r="L74" s="73" t="str">
        <f>IFERROR(VLOOKUP($A74,#REF!,12,FALSE),"")</f>
        <v/>
      </c>
      <c r="M74" s="73" t="str">
        <f>IFERROR(VLOOKUP($A74,#REF!,13,FALSE),"")</f>
        <v/>
      </c>
      <c r="N74" s="73" t="str">
        <f>IFERROR(VLOOKUP($A74,#REF!,14,FALSE),"")</f>
        <v/>
      </c>
      <c r="O74" s="73" t="str">
        <f>IFERROR(VLOOKUP($A74,#REF!,15,FALSE),"")</f>
        <v/>
      </c>
      <c r="P74" s="73" t="str">
        <f>IFERROR(VLOOKUP($A74,#REF!,16,FALSE),"")</f>
        <v/>
      </c>
      <c r="Q74" s="73" t="str">
        <f>IFERROR(VLOOKUP($A74,#REF!,17,FALSE),"")</f>
        <v/>
      </c>
      <c r="R74" s="73" t="str">
        <f>IFERROR(VLOOKUP($A74,#REF!,18,FALSE),"")</f>
        <v/>
      </c>
      <c r="S74" s="73" t="str">
        <f>IFERROR(VLOOKUP($A74,#REF!,19,FALSE),"")</f>
        <v/>
      </c>
      <c r="T74" s="73" t="str">
        <f>IFERROR(VLOOKUP($A74,#REF!,20,FALSE),"")</f>
        <v/>
      </c>
      <c r="U74" s="73" t="str">
        <f>IFERROR(VLOOKUP($A74,#REF!,21,FALSE),"")</f>
        <v/>
      </c>
      <c r="V74" s="73" t="str">
        <f>IFERROR(VLOOKUP($A74,#REF!,22,FALSE),"")</f>
        <v/>
      </c>
      <c r="W74" s="73" t="str">
        <f>IFERROR(VLOOKUP($A74,#REF!,23,FALSE),"")</f>
        <v/>
      </c>
      <c r="X74" s="73" t="str">
        <f>IFERROR(VLOOKUP($A74,#REF!,24,FALSE),"")</f>
        <v/>
      </c>
      <c r="Y74" s="73"/>
      <c r="Z74" s="73"/>
      <c r="AA74" s="77"/>
      <c r="AB74" s="77"/>
      <c r="AC74" s="77"/>
      <c r="AD74" s="77"/>
    </row>
    <row r="75" spans="1:30" x14ac:dyDescent="0.35">
      <c r="A75" s="73" t="e">
        <f>IF(ISBLANK(#REF!),"",#REF!)</f>
        <v>#REF!</v>
      </c>
      <c r="B75" s="73" t="str">
        <f>IFERROR(VLOOKUP($A75,#REF!,2,FALSE),"")</f>
        <v/>
      </c>
      <c r="C75" s="73" t="str">
        <f>IFERROR(VLOOKUP($A75,#REF!,3,FALSE),"")</f>
        <v/>
      </c>
      <c r="D75" s="73" t="str">
        <f>IFERROR(VLOOKUP($A75,#REF!,4,FALSE),"")</f>
        <v/>
      </c>
      <c r="E75" s="73" t="str">
        <f>IFERROR(VLOOKUP($A75,#REF!,5,FALSE),"")</f>
        <v/>
      </c>
      <c r="F75" s="73" t="str">
        <f>IFERROR(VLOOKUP($A75,#REF!,6,FALSE),"")</f>
        <v/>
      </c>
      <c r="G75" s="73" t="str">
        <f>IFERROR(VLOOKUP($A75,#REF!,7,FALSE),"")</f>
        <v/>
      </c>
      <c r="H75" s="73" t="str">
        <f>IFERROR(VLOOKUP($A75,#REF!,8,FALSE),"")</f>
        <v/>
      </c>
      <c r="I75" s="73" t="str">
        <f>IFERROR(VLOOKUP($A75,#REF!,9,FALSE),"")</f>
        <v/>
      </c>
      <c r="J75" s="73" t="str">
        <f>IFERROR(VLOOKUP($A75,#REF!,10,FALSE),"")</f>
        <v/>
      </c>
      <c r="K75" s="73" t="str">
        <f>IFERROR(VLOOKUP($A75,#REF!,11,FALSE),"")</f>
        <v/>
      </c>
      <c r="L75" s="73" t="str">
        <f>IFERROR(VLOOKUP($A75,#REF!,12,FALSE),"")</f>
        <v/>
      </c>
      <c r="M75" s="73" t="str">
        <f>IFERROR(VLOOKUP($A75,#REF!,13,FALSE),"")</f>
        <v/>
      </c>
      <c r="N75" s="73" t="str">
        <f>IFERROR(VLOOKUP($A75,#REF!,14,FALSE),"")</f>
        <v/>
      </c>
      <c r="O75" s="73" t="str">
        <f>IFERROR(VLOOKUP($A75,#REF!,15,FALSE),"")</f>
        <v/>
      </c>
      <c r="P75" s="73" t="str">
        <f>IFERROR(VLOOKUP($A75,#REF!,16,FALSE),"")</f>
        <v/>
      </c>
      <c r="Q75" s="73" t="str">
        <f>IFERROR(VLOOKUP($A75,#REF!,17,FALSE),"")</f>
        <v/>
      </c>
      <c r="R75" s="73" t="str">
        <f>IFERROR(VLOOKUP($A75,#REF!,18,FALSE),"")</f>
        <v/>
      </c>
      <c r="S75" s="73" t="str">
        <f>IFERROR(VLOOKUP($A75,#REF!,19,FALSE),"")</f>
        <v/>
      </c>
      <c r="T75" s="73" t="str">
        <f>IFERROR(VLOOKUP($A75,#REF!,20,FALSE),"")</f>
        <v/>
      </c>
      <c r="U75" s="73" t="str">
        <f>IFERROR(VLOOKUP($A75,#REF!,21,FALSE),"")</f>
        <v/>
      </c>
      <c r="V75" s="73" t="str">
        <f>IFERROR(VLOOKUP($A75,#REF!,22,FALSE),"")</f>
        <v/>
      </c>
      <c r="W75" s="73" t="str">
        <f>IFERROR(VLOOKUP($A75,#REF!,23,FALSE),"")</f>
        <v/>
      </c>
      <c r="X75" s="73" t="str">
        <f>IFERROR(VLOOKUP($A75,#REF!,24,FALSE),"")</f>
        <v/>
      </c>
      <c r="Y75" s="73"/>
      <c r="Z75" s="73"/>
      <c r="AA75" s="77"/>
      <c r="AB75" s="77"/>
      <c r="AC75" s="77"/>
      <c r="AD75" s="77"/>
    </row>
    <row r="76" spans="1:30" x14ac:dyDescent="0.35">
      <c r="A76" s="73" t="e">
        <f>IF(ISBLANK(#REF!),"",#REF!)</f>
        <v>#REF!</v>
      </c>
      <c r="B76" s="73" t="str">
        <f>IFERROR(VLOOKUP($A76,#REF!,2,FALSE),"")</f>
        <v/>
      </c>
      <c r="C76" s="73" t="str">
        <f>IFERROR(VLOOKUP($A76,#REF!,3,FALSE),"")</f>
        <v/>
      </c>
      <c r="D76" s="73" t="str">
        <f>IFERROR(VLOOKUP($A76,#REF!,4,FALSE),"")</f>
        <v/>
      </c>
      <c r="E76" s="73" t="str">
        <f>IFERROR(VLOOKUP($A76,#REF!,5,FALSE),"")</f>
        <v/>
      </c>
      <c r="F76" s="73" t="str">
        <f>IFERROR(VLOOKUP($A76,#REF!,6,FALSE),"")</f>
        <v/>
      </c>
      <c r="G76" s="73" t="str">
        <f>IFERROR(VLOOKUP($A76,#REF!,7,FALSE),"")</f>
        <v/>
      </c>
      <c r="H76" s="73" t="str">
        <f>IFERROR(VLOOKUP($A76,#REF!,8,FALSE),"")</f>
        <v/>
      </c>
      <c r="I76" s="73" t="str">
        <f>IFERROR(VLOOKUP($A76,#REF!,9,FALSE),"")</f>
        <v/>
      </c>
      <c r="J76" s="73" t="str">
        <f>IFERROR(VLOOKUP($A76,#REF!,10,FALSE),"")</f>
        <v/>
      </c>
      <c r="K76" s="73" t="str">
        <f>IFERROR(VLOOKUP($A76,#REF!,11,FALSE),"")</f>
        <v/>
      </c>
      <c r="L76" s="73" t="str">
        <f>IFERROR(VLOOKUP($A76,#REF!,12,FALSE),"")</f>
        <v/>
      </c>
      <c r="M76" s="73" t="str">
        <f>IFERROR(VLOOKUP($A76,#REF!,13,FALSE),"")</f>
        <v/>
      </c>
      <c r="N76" s="73" t="str">
        <f>IFERROR(VLOOKUP($A76,#REF!,14,FALSE),"")</f>
        <v/>
      </c>
      <c r="O76" s="73" t="str">
        <f>IFERROR(VLOOKUP($A76,#REF!,15,FALSE),"")</f>
        <v/>
      </c>
      <c r="P76" s="73" t="str">
        <f>IFERROR(VLOOKUP($A76,#REF!,16,FALSE),"")</f>
        <v/>
      </c>
      <c r="Q76" s="73" t="str">
        <f>IFERROR(VLOOKUP($A76,#REF!,17,FALSE),"")</f>
        <v/>
      </c>
      <c r="R76" s="73" t="str">
        <f>IFERROR(VLOOKUP($A76,#REF!,18,FALSE),"")</f>
        <v/>
      </c>
      <c r="S76" s="73" t="str">
        <f>IFERROR(VLOOKUP($A76,#REF!,19,FALSE),"")</f>
        <v/>
      </c>
      <c r="T76" s="73" t="str">
        <f>IFERROR(VLOOKUP($A76,#REF!,20,FALSE),"")</f>
        <v/>
      </c>
      <c r="U76" s="73" t="str">
        <f>IFERROR(VLOOKUP($A76,#REF!,21,FALSE),"")</f>
        <v/>
      </c>
      <c r="V76" s="73" t="str">
        <f>IFERROR(VLOOKUP($A76,#REF!,22,FALSE),"")</f>
        <v/>
      </c>
      <c r="W76" s="73" t="str">
        <f>IFERROR(VLOOKUP($A76,#REF!,23,FALSE),"")</f>
        <v/>
      </c>
      <c r="X76" s="73" t="str">
        <f>IFERROR(VLOOKUP($A76,#REF!,24,FALSE),"")</f>
        <v/>
      </c>
      <c r="Y76" s="73"/>
      <c r="Z76" s="73"/>
      <c r="AA76" s="77"/>
      <c r="AB76" s="77"/>
      <c r="AC76" s="77"/>
      <c r="AD76" s="77"/>
    </row>
    <row r="77" spans="1:30" x14ac:dyDescent="0.35">
      <c r="A77" s="73" t="e">
        <f>IF(ISBLANK(#REF!),"",#REF!)</f>
        <v>#REF!</v>
      </c>
      <c r="B77" s="73" t="str">
        <f>IFERROR(VLOOKUP($A77,#REF!,2,FALSE),"")</f>
        <v/>
      </c>
      <c r="C77" s="73" t="str">
        <f>IFERROR(VLOOKUP($A77,#REF!,3,FALSE),"")</f>
        <v/>
      </c>
      <c r="D77" s="73" t="str">
        <f>IFERROR(VLOOKUP($A77,#REF!,4,FALSE),"")</f>
        <v/>
      </c>
      <c r="E77" s="73" t="str">
        <f>IFERROR(VLOOKUP($A77,#REF!,5,FALSE),"")</f>
        <v/>
      </c>
      <c r="F77" s="73" t="str">
        <f>IFERROR(VLOOKUP($A77,#REF!,6,FALSE),"")</f>
        <v/>
      </c>
      <c r="G77" s="73" t="str">
        <f>IFERROR(VLOOKUP($A77,#REF!,7,FALSE),"")</f>
        <v/>
      </c>
      <c r="H77" s="73" t="str">
        <f>IFERROR(VLOOKUP($A77,#REF!,8,FALSE),"")</f>
        <v/>
      </c>
      <c r="I77" s="73" t="str">
        <f>IFERROR(VLOOKUP($A77,#REF!,9,FALSE),"")</f>
        <v/>
      </c>
      <c r="J77" s="73" t="str">
        <f>IFERROR(VLOOKUP($A77,#REF!,10,FALSE),"")</f>
        <v/>
      </c>
      <c r="K77" s="73" t="str">
        <f>IFERROR(VLOOKUP($A77,#REF!,11,FALSE),"")</f>
        <v/>
      </c>
      <c r="L77" s="73" t="str">
        <f>IFERROR(VLOOKUP($A77,#REF!,12,FALSE),"")</f>
        <v/>
      </c>
      <c r="M77" s="73" t="str">
        <f>IFERROR(VLOOKUP($A77,#REF!,13,FALSE),"")</f>
        <v/>
      </c>
      <c r="N77" s="73" t="str">
        <f>IFERROR(VLOOKUP($A77,#REF!,14,FALSE),"")</f>
        <v/>
      </c>
      <c r="O77" s="73" t="str">
        <f>IFERROR(VLOOKUP($A77,#REF!,15,FALSE),"")</f>
        <v/>
      </c>
      <c r="P77" s="73" t="str">
        <f>IFERROR(VLOOKUP($A77,#REF!,16,FALSE),"")</f>
        <v/>
      </c>
      <c r="Q77" s="73" t="str">
        <f>IFERROR(VLOOKUP($A77,#REF!,17,FALSE),"")</f>
        <v/>
      </c>
      <c r="R77" s="73" t="str">
        <f>IFERROR(VLOOKUP($A77,#REF!,18,FALSE),"")</f>
        <v/>
      </c>
      <c r="S77" s="73" t="str">
        <f>IFERROR(VLOOKUP($A77,#REF!,19,FALSE),"")</f>
        <v/>
      </c>
      <c r="T77" s="73" t="str">
        <f>IFERROR(VLOOKUP($A77,#REF!,20,FALSE),"")</f>
        <v/>
      </c>
      <c r="U77" s="73" t="str">
        <f>IFERROR(VLOOKUP($A77,#REF!,21,FALSE),"")</f>
        <v/>
      </c>
      <c r="V77" s="73" t="str">
        <f>IFERROR(VLOOKUP($A77,#REF!,22,FALSE),"")</f>
        <v/>
      </c>
      <c r="W77" s="73" t="str">
        <f>IFERROR(VLOOKUP($A77,#REF!,23,FALSE),"")</f>
        <v/>
      </c>
      <c r="X77" s="73" t="str">
        <f>IFERROR(VLOOKUP($A77,#REF!,24,FALSE),"")</f>
        <v/>
      </c>
      <c r="Y77" s="73"/>
      <c r="Z77" s="73"/>
      <c r="AA77" s="77"/>
      <c r="AB77" s="77"/>
      <c r="AC77" s="77"/>
      <c r="AD77" s="77"/>
    </row>
    <row r="78" spans="1:30" x14ac:dyDescent="0.35">
      <c r="A78" s="73" t="e">
        <f>IF(ISBLANK(#REF!),"",#REF!)</f>
        <v>#REF!</v>
      </c>
      <c r="B78" s="73" t="str">
        <f>IFERROR(VLOOKUP($A78,#REF!,2,FALSE),"")</f>
        <v/>
      </c>
      <c r="C78" s="73" t="str">
        <f>IFERROR(VLOOKUP($A78,#REF!,3,FALSE),"")</f>
        <v/>
      </c>
      <c r="D78" s="73" t="str">
        <f>IFERROR(VLOOKUP($A78,#REF!,4,FALSE),"")</f>
        <v/>
      </c>
      <c r="E78" s="73" t="str">
        <f>IFERROR(VLOOKUP($A78,#REF!,5,FALSE),"")</f>
        <v/>
      </c>
      <c r="F78" s="73" t="str">
        <f>IFERROR(VLOOKUP($A78,#REF!,6,FALSE),"")</f>
        <v/>
      </c>
      <c r="G78" s="73" t="str">
        <f>IFERROR(VLOOKUP($A78,#REF!,7,FALSE),"")</f>
        <v/>
      </c>
      <c r="H78" s="73" t="str">
        <f>IFERROR(VLOOKUP($A78,#REF!,8,FALSE),"")</f>
        <v/>
      </c>
      <c r="I78" s="73" t="str">
        <f>IFERROR(VLOOKUP($A78,#REF!,9,FALSE),"")</f>
        <v/>
      </c>
      <c r="J78" s="73" t="str">
        <f>IFERROR(VLOOKUP($A78,#REF!,10,FALSE),"")</f>
        <v/>
      </c>
      <c r="K78" s="73" t="str">
        <f>IFERROR(VLOOKUP($A78,#REF!,11,FALSE),"")</f>
        <v/>
      </c>
      <c r="L78" s="73" t="str">
        <f>IFERROR(VLOOKUP($A78,#REF!,12,FALSE),"")</f>
        <v/>
      </c>
      <c r="M78" s="73" t="str">
        <f>IFERROR(VLOOKUP($A78,#REF!,13,FALSE),"")</f>
        <v/>
      </c>
      <c r="N78" s="73" t="str">
        <f>IFERROR(VLOOKUP($A78,#REF!,14,FALSE),"")</f>
        <v/>
      </c>
      <c r="O78" s="73" t="str">
        <f>IFERROR(VLOOKUP($A78,#REF!,15,FALSE),"")</f>
        <v/>
      </c>
      <c r="P78" s="73" t="str">
        <f>IFERROR(VLOOKUP($A78,#REF!,16,FALSE),"")</f>
        <v/>
      </c>
      <c r="Q78" s="73" t="str">
        <f>IFERROR(VLOOKUP($A78,#REF!,17,FALSE),"")</f>
        <v/>
      </c>
      <c r="R78" s="73" t="str">
        <f>IFERROR(VLOOKUP($A78,#REF!,18,FALSE),"")</f>
        <v/>
      </c>
      <c r="S78" s="73" t="str">
        <f>IFERROR(VLOOKUP($A78,#REF!,19,FALSE),"")</f>
        <v/>
      </c>
      <c r="T78" s="73" t="str">
        <f>IFERROR(VLOOKUP($A78,#REF!,20,FALSE),"")</f>
        <v/>
      </c>
      <c r="U78" s="73" t="str">
        <f>IFERROR(VLOOKUP($A78,#REF!,21,FALSE),"")</f>
        <v/>
      </c>
      <c r="V78" s="73" t="str">
        <f>IFERROR(VLOOKUP($A78,#REF!,22,FALSE),"")</f>
        <v/>
      </c>
      <c r="W78" s="73" t="str">
        <f>IFERROR(VLOOKUP($A78,#REF!,23,FALSE),"")</f>
        <v/>
      </c>
      <c r="X78" s="73" t="str">
        <f>IFERROR(VLOOKUP($A78,#REF!,24,FALSE),"")</f>
        <v/>
      </c>
      <c r="Y78" s="73"/>
      <c r="Z78" s="73"/>
      <c r="AA78" s="77"/>
      <c r="AB78" s="77"/>
      <c r="AC78" s="77"/>
      <c r="AD78" s="77"/>
    </row>
    <row r="79" spans="1:30" x14ac:dyDescent="0.35">
      <c r="A79" s="73" t="e">
        <f>IF(ISBLANK(#REF!),"",#REF!)</f>
        <v>#REF!</v>
      </c>
      <c r="B79" s="73" t="str">
        <f>IFERROR(VLOOKUP($A79,#REF!,2,FALSE),"")</f>
        <v/>
      </c>
      <c r="C79" s="73" t="str">
        <f>IFERROR(VLOOKUP($A79,#REF!,3,FALSE),"")</f>
        <v/>
      </c>
      <c r="D79" s="73" t="str">
        <f>IFERROR(VLOOKUP($A79,#REF!,4,FALSE),"")</f>
        <v/>
      </c>
      <c r="E79" s="73" t="str">
        <f>IFERROR(VLOOKUP($A79,#REF!,5,FALSE),"")</f>
        <v/>
      </c>
      <c r="F79" s="73" t="str">
        <f>IFERROR(VLOOKUP($A79,#REF!,6,FALSE),"")</f>
        <v/>
      </c>
      <c r="G79" s="73" t="str">
        <f>IFERROR(VLOOKUP($A79,#REF!,7,FALSE),"")</f>
        <v/>
      </c>
      <c r="H79" s="73" t="str">
        <f>IFERROR(VLOOKUP($A79,#REF!,8,FALSE),"")</f>
        <v/>
      </c>
      <c r="I79" s="73" t="str">
        <f>IFERROR(VLOOKUP($A79,#REF!,9,FALSE),"")</f>
        <v/>
      </c>
      <c r="J79" s="73" t="str">
        <f>IFERROR(VLOOKUP($A79,#REF!,10,FALSE),"")</f>
        <v/>
      </c>
      <c r="K79" s="73" t="str">
        <f>IFERROR(VLOOKUP($A79,#REF!,11,FALSE),"")</f>
        <v/>
      </c>
      <c r="L79" s="73" t="str">
        <f>IFERROR(VLOOKUP($A79,#REF!,12,FALSE),"")</f>
        <v/>
      </c>
      <c r="M79" s="73" t="str">
        <f>IFERROR(VLOOKUP($A79,#REF!,13,FALSE),"")</f>
        <v/>
      </c>
      <c r="N79" s="73" t="str">
        <f>IFERROR(VLOOKUP($A79,#REF!,14,FALSE),"")</f>
        <v/>
      </c>
      <c r="O79" s="73" t="str">
        <f>IFERROR(VLOOKUP($A79,#REF!,15,FALSE),"")</f>
        <v/>
      </c>
      <c r="P79" s="73" t="str">
        <f>IFERROR(VLOOKUP($A79,#REF!,16,FALSE),"")</f>
        <v/>
      </c>
      <c r="Q79" s="73" t="str">
        <f>IFERROR(VLOOKUP($A79,#REF!,17,FALSE),"")</f>
        <v/>
      </c>
      <c r="R79" s="73" t="str">
        <f>IFERROR(VLOOKUP($A79,#REF!,18,FALSE),"")</f>
        <v/>
      </c>
      <c r="S79" s="73" t="str">
        <f>IFERROR(VLOOKUP($A79,#REF!,19,FALSE),"")</f>
        <v/>
      </c>
      <c r="T79" s="73" t="str">
        <f>IFERROR(VLOOKUP($A79,#REF!,20,FALSE),"")</f>
        <v/>
      </c>
      <c r="U79" s="73" t="str">
        <f>IFERROR(VLOOKUP($A79,#REF!,21,FALSE),"")</f>
        <v/>
      </c>
      <c r="V79" s="73" t="str">
        <f>IFERROR(VLOOKUP($A79,#REF!,22,FALSE),"")</f>
        <v/>
      </c>
      <c r="W79" s="73" t="str">
        <f>IFERROR(VLOOKUP($A79,#REF!,23,FALSE),"")</f>
        <v/>
      </c>
      <c r="X79" s="73" t="str">
        <f>IFERROR(VLOOKUP($A79,#REF!,24,FALSE),"")</f>
        <v/>
      </c>
      <c r="Y79" s="73"/>
      <c r="Z79" s="73"/>
      <c r="AA79" s="77"/>
      <c r="AB79" s="77"/>
      <c r="AC79" s="77"/>
      <c r="AD79" s="77"/>
    </row>
    <row r="80" spans="1:30" x14ac:dyDescent="0.35">
      <c r="A80" s="73" t="e">
        <f>IF(ISBLANK(#REF!),"",#REF!)</f>
        <v>#REF!</v>
      </c>
      <c r="B80" s="73" t="str">
        <f>IFERROR(VLOOKUP($A80,#REF!,2,FALSE),"")</f>
        <v/>
      </c>
      <c r="C80" s="73" t="str">
        <f>IFERROR(VLOOKUP($A80,#REF!,3,FALSE),"")</f>
        <v/>
      </c>
      <c r="D80" s="73" t="str">
        <f>IFERROR(VLOOKUP($A80,#REF!,4,FALSE),"")</f>
        <v/>
      </c>
      <c r="E80" s="73" t="str">
        <f>IFERROR(VLOOKUP($A80,#REF!,5,FALSE),"")</f>
        <v/>
      </c>
      <c r="F80" s="73" t="str">
        <f>IFERROR(VLOOKUP($A80,#REF!,6,FALSE),"")</f>
        <v/>
      </c>
      <c r="G80" s="73" t="str">
        <f>IFERROR(VLOOKUP($A80,#REF!,7,FALSE),"")</f>
        <v/>
      </c>
      <c r="H80" s="73" t="str">
        <f>IFERROR(VLOOKUP($A80,#REF!,8,FALSE),"")</f>
        <v/>
      </c>
      <c r="I80" s="73" t="str">
        <f>IFERROR(VLOOKUP($A80,#REF!,9,FALSE),"")</f>
        <v/>
      </c>
      <c r="J80" s="73" t="str">
        <f>IFERROR(VLOOKUP($A80,#REF!,10,FALSE),"")</f>
        <v/>
      </c>
      <c r="K80" s="73" t="str">
        <f>IFERROR(VLOOKUP($A80,#REF!,11,FALSE),"")</f>
        <v/>
      </c>
      <c r="L80" s="73" t="str">
        <f>IFERROR(VLOOKUP($A80,#REF!,12,FALSE),"")</f>
        <v/>
      </c>
      <c r="M80" s="73" t="str">
        <f>IFERROR(VLOOKUP($A80,#REF!,13,FALSE),"")</f>
        <v/>
      </c>
      <c r="N80" s="73" t="str">
        <f>IFERROR(VLOOKUP($A80,#REF!,14,FALSE),"")</f>
        <v/>
      </c>
      <c r="O80" s="73" t="str">
        <f>IFERROR(VLOOKUP($A80,#REF!,15,FALSE),"")</f>
        <v/>
      </c>
      <c r="P80" s="73" t="str">
        <f>IFERROR(VLOOKUP($A80,#REF!,16,FALSE),"")</f>
        <v/>
      </c>
      <c r="Q80" s="73" t="str">
        <f>IFERROR(VLOOKUP($A80,#REF!,17,FALSE),"")</f>
        <v/>
      </c>
      <c r="R80" s="73" t="str">
        <f>IFERROR(VLOOKUP($A80,#REF!,18,FALSE),"")</f>
        <v/>
      </c>
      <c r="S80" s="73" t="str">
        <f>IFERROR(VLOOKUP($A80,#REF!,19,FALSE),"")</f>
        <v/>
      </c>
      <c r="T80" s="73" t="str">
        <f>IFERROR(VLOOKUP($A80,#REF!,20,FALSE),"")</f>
        <v/>
      </c>
      <c r="U80" s="73" t="str">
        <f>IFERROR(VLOOKUP($A80,#REF!,21,FALSE),"")</f>
        <v/>
      </c>
      <c r="V80" s="73" t="str">
        <f>IFERROR(VLOOKUP($A80,#REF!,22,FALSE),"")</f>
        <v/>
      </c>
      <c r="W80" s="73" t="str">
        <f>IFERROR(VLOOKUP($A80,#REF!,23,FALSE),"")</f>
        <v/>
      </c>
      <c r="X80" s="73" t="str">
        <f>IFERROR(VLOOKUP($A80,#REF!,24,FALSE),"")</f>
        <v/>
      </c>
      <c r="Y80" s="73"/>
      <c r="Z80" s="73"/>
      <c r="AA80" s="77"/>
      <c r="AB80" s="77"/>
      <c r="AC80" s="77"/>
      <c r="AD80" s="77"/>
    </row>
    <row r="81" spans="1:30" x14ac:dyDescent="0.35">
      <c r="A81" s="73" t="e">
        <f>IF(ISBLANK(#REF!),"",#REF!)</f>
        <v>#REF!</v>
      </c>
      <c r="B81" s="73" t="str">
        <f>IFERROR(VLOOKUP($A81,#REF!,2,FALSE),"")</f>
        <v/>
      </c>
      <c r="C81" s="73" t="str">
        <f>IFERROR(VLOOKUP($A81,#REF!,3,FALSE),"")</f>
        <v/>
      </c>
      <c r="D81" s="73" t="str">
        <f>IFERROR(VLOOKUP($A81,#REF!,4,FALSE),"")</f>
        <v/>
      </c>
      <c r="E81" s="73" t="str">
        <f>IFERROR(VLOOKUP($A81,#REF!,5,FALSE),"")</f>
        <v/>
      </c>
      <c r="F81" s="73" t="str">
        <f>IFERROR(VLOOKUP($A81,#REF!,6,FALSE),"")</f>
        <v/>
      </c>
      <c r="G81" s="73" t="str">
        <f>IFERROR(VLOOKUP($A81,#REF!,7,FALSE),"")</f>
        <v/>
      </c>
      <c r="H81" s="73" t="str">
        <f>IFERROR(VLOOKUP($A81,#REF!,8,FALSE),"")</f>
        <v/>
      </c>
      <c r="I81" s="73" t="str">
        <f>IFERROR(VLOOKUP($A81,#REF!,9,FALSE),"")</f>
        <v/>
      </c>
      <c r="J81" s="73" t="str">
        <f>IFERROR(VLOOKUP($A81,#REF!,10,FALSE),"")</f>
        <v/>
      </c>
      <c r="K81" s="73" t="str">
        <f>IFERROR(VLOOKUP($A81,#REF!,11,FALSE),"")</f>
        <v/>
      </c>
      <c r="L81" s="73" t="str">
        <f>IFERROR(VLOOKUP($A81,#REF!,12,FALSE),"")</f>
        <v/>
      </c>
      <c r="M81" s="73" t="str">
        <f>IFERROR(VLOOKUP($A81,#REF!,13,FALSE),"")</f>
        <v/>
      </c>
      <c r="N81" s="73" t="str">
        <f>IFERROR(VLOOKUP($A81,#REF!,14,FALSE),"")</f>
        <v/>
      </c>
      <c r="O81" s="73" t="str">
        <f>IFERROR(VLOOKUP($A81,#REF!,15,FALSE),"")</f>
        <v/>
      </c>
      <c r="P81" s="73" t="str">
        <f>IFERROR(VLOOKUP($A81,#REF!,16,FALSE),"")</f>
        <v/>
      </c>
      <c r="Q81" s="73" t="str">
        <f>IFERROR(VLOOKUP($A81,#REF!,17,FALSE),"")</f>
        <v/>
      </c>
      <c r="R81" s="73" t="str">
        <f>IFERROR(VLOOKUP($A81,#REF!,18,FALSE),"")</f>
        <v/>
      </c>
      <c r="S81" s="73" t="str">
        <f>IFERROR(VLOOKUP($A81,#REF!,19,FALSE),"")</f>
        <v/>
      </c>
      <c r="T81" s="73" t="str">
        <f>IFERROR(VLOOKUP($A81,#REF!,20,FALSE),"")</f>
        <v/>
      </c>
      <c r="U81" s="73" t="str">
        <f>IFERROR(VLOOKUP($A81,#REF!,21,FALSE),"")</f>
        <v/>
      </c>
      <c r="V81" s="73" t="str">
        <f>IFERROR(VLOOKUP($A81,#REF!,22,FALSE),"")</f>
        <v/>
      </c>
      <c r="W81" s="73" t="str">
        <f>IFERROR(VLOOKUP($A81,#REF!,23,FALSE),"")</f>
        <v/>
      </c>
      <c r="X81" s="73" t="str">
        <f>IFERROR(VLOOKUP($A81,#REF!,24,FALSE),"")</f>
        <v/>
      </c>
      <c r="Y81" s="73"/>
      <c r="Z81" s="73"/>
      <c r="AA81" s="77"/>
      <c r="AB81" s="77"/>
      <c r="AC81" s="77"/>
      <c r="AD81" s="77"/>
    </row>
    <row r="82" spans="1:30" x14ac:dyDescent="0.35">
      <c r="A82" s="73" t="e">
        <f>IF(ISBLANK(#REF!),"",#REF!)</f>
        <v>#REF!</v>
      </c>
      <c r="B82" s="73" t="str">
        <f>IFERROR(VLOOKUP($A82,#REF!,2,FALSE),"")</f>
        <v/>
      </c>
      <c r="C82" s="73" t="str">
        <f>IFERROR(VLOOKUP($A82,#REF!,3,FALSE),"")</f>
        <v/>
      </c>
      <c r="D82" s="73" t="str">
        <f>IFERROR(VLOOKUP($A82,#REF!,4,FALSE),"")</f>
        <v/>
      </c>
      <c r="E82" s="73" t="str">
        <f>IFERROR(VLOOKUP($A82,#REF!,5,FALSE),"")</f>
        <v/>
      </c>
      <c r="F82" s="73" t="str">
        <f>IFERROR(VLOOKUP($A82,#REF!,6,FALSE),"")</f>
        <v/>
      </c>
      <c r="G82" s="73" t="str">
        <f>IFERROR(VLOOKUP($A82,#REF!,7,FALSE),"")</f>
        <v/>
      </c>
      <c r="H82" s="73" t="str">
        <f>IFERROR(VLOOKUP($A82,#REF!,8,FALSE),"")</f>
        <v/>
      </c>
      <c r="I82" s="73" t="str">
        <f>IFERROR(VLOOKUP($A82,#REF!,9,FALSE),"")</f>
        <v/>
      </c>
      <c r="J82" s="73" t="str">
        <f>IFERROR(VLOOKUP($A82,#REF!,10,FALSE),"")</f>
        <v/>
      </c>
      <c r="K82" s="73" t="str">
        <f>IFERROR(VLOOKUP($A82,#REF!,11,FALSE),"")</f>
        <v/>
      </c>
      <c r="L82" s="73" t="str">
        <f>IFERROR(VLOOKUP($A82,#REF!,12,FALSE),"")</f>
        <v/>
      </c>
      <c r="M82" s="73" t="str">
        <f>IFERROR(VLOOKUP($A82,#REF!,13,FALSE),"")</f>
        <v/>
      </c>
      <c r="N82" s="73" t="str">
        <f>IFERROR(VLOOKUP($A82,#REF!,14,FALSE),"")</f>
        <v/>
      </c>
      <c r="O82" s="73" t="str">
        <f>IFERROR(VLOOKUP($A82,#REF!,15,FALSE),"")</f>
        <v/>
      </c>
      <c r="P82" s="73" t="str">
        <f>IFERROR(VLOOKUP($A82,#REF!,16,FALSE),"")</f>
        <v/>
      </c>
      <c r="Q82" s="73" t="str">
        <f>IFERROR(VLOOKUP($A82,#REF!,17,FALSE),"")</f>
        <v/>
      </c>
      <c r="R82" s="73" t="str">
        <f>IFERROR(VLOOKUP($A82,#REF!,18,FALSE),"")</f>
        <v/>
      </c>
      <c r="S82" s="73" t="str">
        <f>IFERROR(VLOOKUP($A82,#REF!,19,FALSE),"")</f>
        <v/>
      </c>
      <c r="T82" s="73" t="str">
        <f>IFERROR(VLOOKUP($A82,#REF!,20,FALSE),"")</f>
        <v/>
      </c>
      <c r="U82" s="73" t="str">
        <f>IFERROR(VLOOKUP($A82,#REF!,21,FALSE),"")</f>
        <v/>
      </c>
      <c r="V82" s="73" t="str">
        <f>IFERROR(VLOOKUP($A82,#REF!,22,FALSE),"")</f>
        <v/>
      </c>
      <c r="W82" s="73" t="str">
        <f>IFERROR(VLOOKUP($A82,#REF!,23,FALSE),"")</f>
        <v/>
      </c>
      <c r="X82" s="73" t="str">
        <f>IFERROR(VLOOKUP($A82,#REF!,24,FALSE),"")</f>
        <v/>
      </c>
      <c r="Y82" s="73"/>
      <c r="Z82" s="73"/>
      <c r="AA82" s="77"/>
      <c r="AB82" s="77"/>
      <c r="AC82" s="77"/>
      <c r="AD82" s="77"/>
    </row>
    <row r="83" spans="1:30" x14ac:dyDescent="0.35">
      <c r="A83" s="73" t="e">
        <f>IF(ISBLANK(#REF!),"",#REF!)</f>
        <v>#REF!</v>
      </c>
      <c r="B83" s="73" t="str">
        <f>IFERROR(VLOOKUP($A83,#REF!,2,FALSE),"")</f>
        <v/>
      </c>
      <c r="C83" s="73" t="str">
        <f>IFERROR(VLOOKUP($A83,#REF!,3,FALSE),"")</f>
        <v/>
      </c>
      <c r="D83" s="73" t="str">
        <f>IFERROR(VLOOKUP($A83,#REF!,4,FALSE),"")</f>
        <v/>
      </c>
      <c r="E83" s="73" t="str">
        <f>IFERROR(VLOOKUP($A83,#REF!,5,FALSE),"")</f>
        <v/>
      </c>
      <c r="F83" s="73" t="str">
        <f>IFERROR(VLOOKUP($A83,#REF!,6,FALSE),"")</f>
        <v/>
      </c>
      <c r="G83" s="73" t="str">
        <f>IFERROR(VLOOKUP($A83,#REF!,7,FALSE),"")</f>
        <v/>
      </c>
      <c r="H83" s="73" t="str">
        <f>IFERROR(VLOOKUP($A83,#REF!,8,FALSE),"")</f>
        <v/>
      </c>
      <c r="I83" s="73" t="str">
        <f>IFERROR(VLOOKUP($A83,#REF!,9,FALSE),"")</f>
        <v/>
      </c>
      <c r="J83" s="73" t="str">
        <f>IFERROR(VLOOKUP($A83,#REF!,10,FALSE),"")</f>
        <v/>
      </c>
      <c r="K83" s="73" t="str">
        <f>IFERROR(VLOOKUP($A83,#REF!,11,FALSE),"")</f>
        <v/>
      </c>
      <c r="L83" s="73" t="str">
        <f>IFERROR(VLOOKUP($A83,#REF!,12,FALSE),"")</f>
        <v/>
      </c>
      <c r="M83" s="73" t="str">
        <f>IFERROR(VLOOKUP($A83,#REF!,13,FALSE),"")</f>
        <v/>
      </c>
      <c r="N83" s="73" t="str">
        <f>IFERROR(VLOOKUP($A83,#REF!,14,FALSE),"")</f>
        <v/>
      </c>
      <c r="O83" s="73" t="str">
        <f>IFERROR(VLOOKUP($A83,#REF!,15,FALSE),"")</f>
        <v/>
      </c>
      <c r="P83" s="73" t="str">
        <f>IFERROR(VLOOKUP($A83,#REF!,16,FALSE),"")</f>
        <v/>
      </c>
      <c r="Q83" s="73" t="str">
        <f>IFERROR(VLOOKUP($A83,#REF!,17,FALSE),"")</f>
        <v/>
      </c>
      <c r="R83" s="73" t="str">
        <f>IFERROR(VLOOKUP($A83,#REF!,18,FALSE),"")</f>
        <v/>
      </c>
      <c r="S83" s="73" t="str">
        <f>IFERROR(VLOOKUP($A83,#REF!,19,FALSE),"")</f>
        <v/>
      </c>
      <c r="T83" s="73" t="str">
        <f>IFERROR(VLOOKUP($A83,#REF!,20,FALSE),"")</f>
        <v/>
      </c>
      <c r="U83" s="73" t="str">
        <f>IFERROR(VLOOKUP($A83,#REF!,21,FALSE),"")</f>
        <v/>
      </c>
      <c r="V83" s="73" t="str">
        <f>IFERROR(VLOOKUP($A83,#REF!,22,FALSE),"")</f>
        <v/>
      </c>
      <c r="W83" s="73" t="str">
        <f>IFERROR(VLOOKUP($A83,#REF!,23,FALSE),"")</f>
        <v/>
      </c>
      <c r="X83" s="73" t="str">
        <f>IFERROR(VLOOKUP($A83,#REF!,24,FALSE),"")</f>
        <v/>
      </c>
      <c r="Y83" s="73"/>
      <c r="Z83" s="73"/>
      <c r="AA83" s="77"/>
      <c r="AB83" s="77"/>
      <c r="AC83" s="77"/>
      <c r="AD83" s="77"/>
    </row>
    <row r="84" spans="1:30" x14ac:dyDescent="0.35">
      <c r="A84" s="73" t="e">
        <f>IF(ISBLANK(#REF!),"",#REF!)</f>
        <v>#REF!</v>
      </c>
      <c r="B84" s="73" t="str">
        <f>IFERROR(VLOOKUP($A84,#REF!,2,FALSE),"")</f>
        <v/>
      </c>
      <c r="C84" s="73" t="str">
        <f>IFERROR(VLOOKUP($A84,#REF!,3,FALSE),"")</f>
        <v/>
      </c>
      <c r="D84" s="73" t="str">
        <f>IFERROR(VLOOKUP($A84,#REF!,4,FALSE),"")</f>
        <v/>
      </c>
      <c r="E84" s="73" t="str">
        <f>IFERROR(VLOOKUP($A84,#REF!,5,FALSE),"")</f>
        <v/>
      </c>
      <c r="F84" s="73" t="str">
        <f>IFERROR(VLOOKUP($A84,#REF!,6,FALSE),"")</f>
        <v/>
      </c>
      <c r="G84" s="73" t="str">
        <f>IFERROR(VLOOKUP($A84,#REF!,7,FALSE),"")</f>
        <v/>
      </c>
      <c r="H84" s="73" t="str">
        <f>IFERROR(VLOOKUP($A84,#REF!,8,FALSE),"")</f>
        <v/>
      </c>
      <c r="I84" s="73" t="str">
        <f>IFERROR(VLOOKUP($A84,#REF!,9,FALSE),"")</f>
        <v/>
      </c>
      <c r="J84" s="73" t="str">
        <f>IFERROR(VLOOKUP($A84,#REF!,10,FALSE),"")</f>
        <v/>
      </c>
      <c r="K84" s="73" t="str">
        <f>IFERROR(VLOOKUP($A84,#REF!,11,FALSE),"")</f>
        <v/>
      </c>
      <c r="L84" s="73" t="str">
        <f>IFERROR(VLOOKUP($A84,#REF!,12,FALSE),"")</f>
        <v/>
      </c>
      <c r="M84" s="73" t="str">
        <f>IFERROR(VLOOKUP($A84,#REF!,13,FALSE),"")</f>
        <v/>
      </c>
      <c r="N84" s="73" t="str">
        <f>IFERROR(VLOOKUP($A84,#REF!,14,FALSE),"")</f>
        <v/>
      </c>
      <c r="O84" s="73" t="str">
        <f>IFERROR(VLOOKUP($A84,#REF!,15,FALSE),"")</f>
        <v/>
      </c>
      <c r="P84" s="73" t="str">
        <f>IFERROR(VLOOKUP($A84,#REF!,16,FALSE),"")</f>
        <v/>
      </c>
      <c r="Q84" s="73" t="str">
        <f>IFERROR(VLOOKUP($A84,#REF!,17,FALSE),"")</f>
        <v/>
      </c>
      <c r="R84" s="73" t="str">
        <f>IFERROR(VLOOKUP($A84,#REF!,18,FALSE),"")</f>
        <v/>
      </c>
      <c r="S84" s="73" t="str">
        <f>IFERROR(VLOOKUP($A84,#REF!,19,FALSE),"")</f>
        <v/>
      </c>
      <c r="T84" s="73" t="str">
        <f>IFERROR(VLOOKUP($A84,#REF!,20,FALSE),"")</f>
        <v/>
      </c>
      <c r="U84" s="73" t="str">
        <f>IFERROR(VLOOKUP($A84,#REF!,21,FALSE),"")</f>
        <v/>
      </c>
      <c r="V84" s="73" t="str">
        <f>IFERROR(VLOOKUP($A84,#REF!,22,FALSE),"")</f>
        <v/>
      </c>
      <c r="W84" s="73" t="str">
        <f>IFERROR(VLOOKUP($A84,#REF!,23,FALSE),"")</f>
        <v/>
      </c>
      <c r="X84" s="73" t="str">
        <f>IFERROR(VLOOKUP($A84,#REF!,24,FALSE),"")</f>
        <v/>
      </c>
      <c r="Y84" s="73"/>
      <c r="Z84" s="73"/>
      <c r="AA84" s="77"/>
      <c r="AB84" s="77"/>
      <c r="AC84" s="77"/>
      <c r="AD84" s="77"/>
    </row>
    <row r="85" spans="1:30" x14ac:dyDescent="0.35">
      <c r="A85" s="73" t="e">
        <f>IF(ISBLANK(#REF!),"",#REF!)</f>
        <v>#REF!</v>
      </c>
      <c r="B85" s="73" t="str">
        <f>IFERROR(VLOOKUP($A85,#REF!,2,FALSE),"")</f>
        <v/>
      </c>
      <c r="C85" s="73" t="str">
        <f>IFERROR(VLOOKUP($A85,#REF!,3,FALSE),"")</f>
        <v/>
      </c>
      <c r="D85" s="73" t="str">
        <f>IFERROR(VLOOKUP($A85,#REF!,4,FALSE),"")</f>
        <v/>
      </c>
      <c r="E85" s="73" t="str">
        <f>IFERROR(VLOOKUP($A85,#REF!,5,FALSE),"")</f>
        <v/>
      </c>
      <c r="F85" s="73" t="str">
        <f>IFERROR(VLOOKUP($A85,#REF!,6,FALSE),"")</f>
        <v/>
      </c>
      <c r="G85" s="73" t="str">
        <f>IFERROR(VLOOKUP($A85,#REF!,7,FALSE),"")</f>
        <v/>
      </c>
      <c r="H85" s="73" t="str">
        <f>IFERROR(VLOOKUP($A85,#REF!,8,FALSE),"")</f>
        <v/>
      </c>
      <c r="I85" s="73" t="str">
        <f>IFERROR(VLOOKUP($A85,#REF!,9,FALSE),"")</f>
        <v/>
      </c>
      <c r="J85" s="73" t="str">
        <f>IFERROR(VLOOKUP($A85,#REF!,10,FALSE),"")</f>
        <v/>
      </c>
      <c r="K85" s="73" t="str">
        <f>IFERROR(VLOOKUP($A85,#REF!,11,FALSE),"")</f>
        <v/>
      </c>
      <c r="L85" s="73" t="str">
        <f>IFERROR(VLOOKUP($A85,#REF!,12,FALSE),"")</f>
        <v/>
      </c>
      <c r="M85" s="73" t="str">
        <f>IFERROR(VLOOKUP($A85,#REF!,13,FALSE),"")</f>
        <v/>
      </c>
      <c r="N85" s="73" t="str">
        <f>IFERROR(VLOOKUP($A85,#REF!,14,FALSE),"")</f>
        <v/>
      </c>
      <c r="O85" s="73" t="str">
        <f>IFERROR(VLOOKUP($A85,#REF!,15,FALSE),"")</f>
        <v/>
      </c>
      <c r="P85" s="73" t="str">
        <f>IFERROR(VLOOKUP($A85,#REF!,16,FALSE),"")</f>
        <v/>
      </c>
      <c r="Q85" s="73" t="str">
        <f>IFERROR(VLOOKUP($A85,#REF!,17,FALSE),"")</f>
        <v/>
      </c>
      <c r="R85" s="73" t="str">
        <f>IFERROR(VLOOKUP($A85,#REF!,18,FALSE),"")</f>
        <v/>
      </c>
      <c r="S85" s="73" t="str">
        <f>IFERROR(VLOOKUP($A85,#REF!,19,FALSE),"")</f>
        <v/>
      </c>
      <c r="T85" s="73" t="str">
        <f>IFERROR(VLOOKUP($A85,#REF!,20,FALSE),"")</f>
        <v/>
      </c>
      <c r="U85" s="73" t="str">
        <f>IFERROR(VLOOKUP($A85,#REF!,21,FALSE),"")</f>
        <v/>
      </c>
      <c r="V85" s="73" t="str">
        <f>IFERROR(VLOOKUP($A85,#REF!,22,FALSE),"")</f>
        <v/>
      </c>
      <c r="W85" s="73" t="str">
        <f>IFERROR(VLOOKUP($A85,#REF!,23,FALSE),"")</f>
        <v/>
      </c>
      <c r="X85" s="73" t="str">
        <f>IFERROR(VLOOKUP($A85,#REF!,24,FALSE),"")</f>
        <v/>
      </c>
      <c r="Y85" s="73"/>
      <c r="Z85" s="73"/>
      <c r="AA85" s="77"/>
      <c r="AB85" s="77"/>
      <c r="AC85" s="77"/>
      <c r="AD85" s="77"/>
    </row>
    <row r="86" spans="1:30" x14ac:dyDescent="0.35">
      <c r="A86" s="73" t="e">
        <f>IF(ISBLANK(#REF!),"",#REF!)</f>
        <v>#REF!</v>
      </c>
      <c r="B86" s="73" t="str">
        <f>IFERROR(VLOOKUP($A86,#REF!,2,FALSE),"")</f>
        <v/>
      </c>
      <c r="C86" s="73" t="str">
        <f>IFERROR(VLOOKUP($A86,#REF!,3,FALSE),"")</f>
        <v/>
      </c>
      <c r="D86" s="73" t="str">
        <f>IFERROR(VLOOKUP($A86,#REF!,4,FALSE),"")</f>
        <v/>
      </c>
      <c r="E86" s="73" t="str">
        <f>IFERROR(VLOOKUP($A86,#REF!,5,FALSE),"")</f>
        <v/>
      </c>
      <c r="F86" s="73" t="str">
        <f>IFERROR(VLOOKUP($A86,#REF!,6,FALSE),"")</f>
        <v/>
      </c>
      <c r="G86" s="73" t="str">
        <f>IFERROR(VLOOKUP($A86,#REF!,7,FALSE),"")</f>
        <v/>
      </c>
      <c r="H86" s="73" t="str">
        <f>IFERROR(VLOOKUP($A86,#REF!,8,FALSE),"")</f>
        <v/>
      </c>
      <c r="I86" s="73" t="str">
        <f>IFERROR(VLOOKUP($A86,#REF!,9,FALSE),"")</f>
        <v/>
      </c>
      <c r="J86" s="73" t="str">
        <f>IFERROR(VLOOKUP($A86,#REF!,10,FALSE),"")</f>
        <v/>
      </c>
      <c r="K86" s="73" t="str">
        <f>IFERROR(VLOOKUP($A86,#REF!,11,FALSE),"")</f>
        <v/>
      </c>
      <c r="L86" s="73" t="str">
        <f>IFERROR(VLOOKUP($A86,#REF!,12,FALSE),"")</f>
        <v/>
      </c>
      <c r="M86" s="73" t="str">
        <f>IFERROR(VLOOKUP($A86,#REF!,13,FALSE),"")</f>
        <v/>
      </c>
      <c r="N86" s="73" t="str">
        <f>IFERROR(VLOOKUP($A86,#REF!,14,FALSE),"")</f>
        <v/>
      </c>
      <c r="O86" s="73" t="str">
        <f>IFERROR(VLOOKUP($A86,#REF!,15,FALSE),"")</f>
        <v/>
      </c>
      <c r="P86" s="73" t="str">
        <f>IFERROR(VLOOKUP($A86,#REF!,16,FALSE),"")</f>
        <v/>
      </c>
      <c r="Q86" s="73" t="str">
        <f>IFERROR(VLOOKUP($A86,#REF!,17,FALSE),"")</f>
        <v/>
      </c>
      <c r="R86" s="73" t="str">
        <f>IFERROR(VLOOKUP($A86,#REF!,18,FALSE),"")</f>
        <v/>
      </c>
      <c r="S86" s="73" t="str">
        <f>IFERROR(VLOOKUP($A86,#REF!,19,FALSE),"")</f>
        <v/>
      </c>
      <c r="T86" s="73" t="str">
        <f>IFERROR(VLOOKUP($A86,#REF!,20,FALSE),"")</f>
        <v/>
      </c>
      <c r="U86" s="73" t="str">
        <f>IFERROR(VLOOKUP($A86,#REF!,21,FALSE),"")</f>
        <v/>
      </c>
      <c r="V86" s="73" t="str">
        <f>IFERROR(VLOOKUP($A86,#REF!,22,FALSE),"")</f>
        <v/>
      </c>
      <c r="W86" s="73" t="str">
        <f>IFERROR(VLOOKUP($A86,#REF!,23,FALSE),"")</f>
        <v/>
      </c>
      <c r="X86" s="73" t="str">
        <f>IFERROR(VLOOKUP($A86,#REF!,24,FALSE),"")</f>
        <v/>
      </c>
      <c r="Y86" s="73"/>
      <c r="Z86" s="73"/>
      <c r="AA86" s="77"/>
      <c r="AB86" s="77"/>
      <c r="AC86" s="77"/>
      <c r="AD86" s="77"/>
    </row>
    <row r="87" spans="1:30" x14ac:dyDescent="0.35">
      <c r="A87" s="73" t="e">
        <f>IF(ISBLANK(#REF!),"",#REF!)</f>
        <v>#REF!</v>
      </c>
      <c r="B87" s="73" t="str">
        <f>IFERROR(VLOOKUP($A87,#REF!,2,FALSE),"")</f>
        <v/>
      </c>
      <c r="C87" s="73" t="str">
        <f>IFERROR(VLOOKUP($A87,#REF!,3,FALSE),"")</f>
        <v/>
      </c>
      <c r="D87" s="73" t="str">
        <f>IFERROR(VLOOKUP($A87,#REF!,4,FALSE),"")</f>
        <v/>
      </c>
      <c r="E87" s="73" t="str">
        <f>IFERROR(VLOOKUP($A87,#REF!,5,FALSE),"")</f>
        <v/>
      </c>
      <c r="F87" s="73" t="str">
        <f>IFERROR(VLOOKUP($A87,#REF!,6,FALSE),"")</f>
        <v/>
      </c>
      <c r="G87" s="73" t="str">
        <f>IFERROR(VLOOKUP($A87,#REF!,7,FALSE),"")</f>
        <v/>
      </c>
      <c r="H87" s="73" t="str">
        <f>IFERROR(VLOOKUP($A87,#REF!,8,FALSE),"")</f>
        <v/>
      </c>
      <c r="I87" s="73" t="str">
        <f>IFERROR(VLOOKUP($A87,#REF!,9,FALSE),"")</f>
        <v/>
      </c>
      <c r="J87" s="73" t="str">
        <f>IFERROR(VLOOKUP($A87,#REF!,10,FALSE),"")</f>
        <v/>
      </c>
      <c r="K87" s="73" t="str">
        <f>IFERROR(VLOOKUP($A87,#REF!,11,FALSE),"")</f>
        <v/>
      </c>
      <c r="L87" s="73" t="str">
        <f>IFERROR(VLOOKUP($A87,#REF!,12,FALSE),"")</f>
        <v/>
      </c>
      <c r="M87" s="73" t="str">
        <f>IFERROR(VLOOKUP($A87,#REF!,13,FALSE),"")</f>
        <v/>
      </c>
      <c r="N87" s="73" t="str">
        <f>IFERROR(VLOOKUP($A87,#REF!,14,FALSE),"")</f>
        <v/>
      </c>
      <c r="O87" s="73" t="str">
        <f>IFERROR(VLOOKUP($A87,#REF!,15,FALSE),"")</f>
        <v/>
      </c>
      <c r="P87" s="73" t="str">
        <f>IFERROR(VLOOKUP($A87,#REF!,16,FALSE),"")</f>
        <v/>
      </c>
      <c r="Q87" s="73" t="str">
        <f>IFERROR(VLOOKUP($A87,#REF!,17,FALSE),"")</f>
        <v/>
      </c>
      <c r="R87" s="73" t="str">
        <f>IFERROR(VLOOKUP($A87,#REF!,18,FALSE),"")</f>
        <v/>
      </c>
      <c r="S87" s="73" t="str">
        <f>IFERROR(VLOOKUP($A87,#REF!,19,FALSE),"")</f>
        <v/>
      </c>
      <c r="T87" s="73" t="str">
        <f>IFERROR(VLOOKUP($A87,#REF!,20,FALSE),"")</f>
        <v/>
      </c>
      <c r="U87" s="73" t="str">
        <f>IFERROR(VLOOKUP($A87,#REF!,21,FALSE),"")</f>
        <v/>
      </c>
      <c r="V87" s="73" t="str">
        <f>IFERROR(VLOOKUP($A87,#REF!,22,FALSE),"")</f>
        <v/>
      </c>
      <c r="W87" s="73" t="str">
        <f>IFERROR(VLOOKUP($A87,#REF!,23,FALSE),"")</f>
        <v/>
      </c>
      <c r="X87" s="73" t="str">
        <f>IFERROR(VLOOKUP($A87,#REF!,24,FALSE),"")</f>
        <v/>
      </c>
      <c r="Y87" s="73"/>
      <c r="Z87" s="73"/>
      <c r="AA87" s="77"/>
      <c r="AB87" s="77"/>
      <c r="AC87" s="77"/>
      <c r="AD87" s="77"/>
    </row>
    <row r="88" spans="1:30" x14ac:dyDescent="0.35">
      <c r="A88" s="73" t="e">
        <f>IF(ISBLANK(#REF!),"",#REF!)</f>
        <v>#REF!</v>
      </c>
      <c r="B88" s="73" t="str">
        <f>IFERROR(VLOOKUP($A88,#REF!,2,FALSE),"")</f>
        <v/>
      </c>
      <c r="C88" s="73" t="str">
        <f>IFERROR(VLOOKUP($A88,#REF!,3,FALSE),"")</f>
        <v/>
      </c>
      <c r="D88" s="73" t="str">
        <f>IFERROR(VLOOKUP($A88,#REF!,4,FALSE),"")</f>
        <v/>
      </c>
      <c r="E88" s="73" t="str">
        <f>IFERROR(VLOOKUP($A88,#REF!,5,FALSE),"")</f>
        <v/>
      </c>
      <c r="F88" s="73" t="str">
        <f>IFERROR(VLOOKUP($A88,#REF!,6,FALSE),"")</f>
        <v/>
      </c>
      <c r="G88" s="73" t="str">
        <f>IFERROR(VLOOKUP($A88,#REF!,7,FALSE),"")</f>
        <v/>
      </c>
      <c r="H88" s="73" t="str">
        <f>IFERROR(VLOOKUP($A88,#REF!,8,FALSE),"")</f>
        <v/>
      </c>
      <c r="I88" s="73" t="str">
        <f>IFERROR(VLOOKUP($A88,#REF!,9,FALSE),"")</f>
        <v/>
      </c>
      <c r="J88" s="73" t="str">
        <f>IFERROR(VLOOKUP($A88,#REF!,10,FALSE),"")</f>
        <v/>
      </c>
      <c r="K88" s="73" t="str">
        <f>IFERROR(VLOOKUP($A88,#REF!,11,FALSE),"")</f>
        <v/>
      </c>
      <c r="L88" s="73" t="str">
        <f>IFERROR(VLOOKUP($A88,#REF!,12,FALSE),"")</f>
        <v/>
      </c>
      <c r="M88" s="73" t="str">
        <f>IFERROR(VLOOKUP($A88,#REF!,13,FALSE),"")</f>
        <v/>
      </c>
      <c r="N88" s="73" t="str">
        <f>IFERROR(VLOOKUP($A88,#REF!,14,FALSE),"")</f>
        <v/>
      </c>
      <c r="O88" s="73" t="str">
        <f>IFERROR(VLOOKUP($A88,#REF!,15,FALSE),"")</f>
        <v/>
      </c>
      <c r="P88" s="73" t="str">
        <f>IFERROR(VLOOKUP($A88,#REF!,16,FALSE),"")</f>
        <v/>
      </c>
      <c r="Q88" s="73" t="str">
        <f>IFERROR(VLOOKUP($A88,#REF!,17,FALSE),"")</f>
        <v/>
      </c>
      <c r="R88" s="73" t="str">
        <f>IFERROR(VLOOKUP($A88,#REF!,18,FALSE),"")</f>
        <v/>
      </c>
      <c r="S88" s="73" t="str">
        <f>IFERROR(VLOOKUP($A88,#REF!,19,FALSE),"")</f>
        <v/>
      </c>
      <c r="T88" s="73" t="str">
        <f>IFERROR(VLOOKUP($A88,#REF!,20,FALSE),"")</f>
        <v/>
      </c>
      <c r="U88" s="73" t="str">
        <f>IFERROR(VLOOKUP($A88,#REF!,21,FALSE),"")</f>
        <v/>
      </c>
      <c r="V88" s="73" t="str">
        <f>IFERROR(VLOOKUP($A88,#REF!,22,FALSE),"")</f>
        <v/>
      </c>
      <c r="W88" s="73" t="str">
        <f>IFERROR(VLOOKUP($A88,#REF!,23,FALSE),"")</f>
        <v/>
      </c>
      <c r="X88" s="73" t="str">
        <f>IFERROR(VLOOKUP($A88,#REF!,24,FALSE),"")</f>
        <v/>
      </c>
      <c r="Y88" s="73"/>
      <c r="Z88" s="73"/>
      <c r="AA88" s="77"/>
      <c r="AB88" s="77"/>
      <c r="AC88" s="77"/>
      <c r="AD88" s="77"/>
    </row>
    <row r="89" spans="1:30" x14ac:dyDescent="0.35">
      <c r="A89" s="73" t="e">
        <f>IF(ISBLANK(#REF!),"",#REF!)</f>
        <v>#REF!</v>
      </c>
      <c r="B89" s="73" t="str">
        <f>IFERROR(VLOOKUP($A89,#REF!,2,FALSE),"")</f>
        <v/>
      </c>
      <c r="C89" s="73" t="str">
        <f>IFERROR(VLOOKUP($A89,#REF!,3,FALSE),"")</f>
        <v/>
      </c>
      <c r="D89" s="73" t="str">
        <f>IFERROR(VLOOKUP($A89,#REF!,4,FALSE),"")</f>
        <v/>
      </c>
      <c r="E89" s="73" t="str">
        <f>IFERROR(VLOOKUP($A89,#REF!,5,FALSE),"")</f>
        <v/>
      </c>
      <c r="F89" s="73" t="str">
        <f>IFERROR(VLOOKUP($A89,#REF!,6,FALSE),"")</f>
        <v/>
      </c>
      <c r="G89" s="73" t="str">
        <f>IFERROR(VLOOKUP($A89,#REF!,7,FALSE),"")</f>
        <v/>
      </c>
      <c r="H89" s="73" t="str">
        <f>IFERROR(VLOOKUP($A89,#REF!,8,FALSE),"")</f>
        <v/>
      </c>
      <c r="I89" s="73" t="str">
        <f>IFERROR(VLOOKUP($A89,#REF!,9,FALSE),"")</f>
        <v/>
      </c>
      <c r="J89" s="73" t="str">
        <f>IFERROR(VLOOKUP($A89,#REF!,10,FALSE),"")</f>
        <v/>
      </c>
      <c r="K89" s="73" t="str">
        <f>IFERROR(VLOOKUP($A89,#REF!,11,FALSE),"")</f>
        <v/>
      </c>
      <c r="L89" s="73" t="str">
        <f>IFERROR(VLOOKUP($A89,#REF!,12,FALSE),"")</f>
        <v/>
      </c>
      <c r="M89" s="73" t="str">
        <f>IFERROR(VLOOKUP($A89,#REF!,13,FALSE),"")</f>
        <v/>
      </c>
      <c r="N89" s="73" t="str">
        <f>IFERROR(VLOOKUP($A89,#REF!,14,FALSE),"")</f>
        <v/>
      </c>
      <c r="O89" s="73" t="str">
        <f>IFERROR(VLOOKUP($A89,#REF!,15,FALSE),"")</f>
        <v/>
      </c>
      <c r="P89" s="73" t="str">
        <f>IFERROR(VLOOKUP($A89,#REF!,16,FALSE),"")</f>
        <v/>
      </c>
      <c r="Q89" s="73" t="str">
        <f>IFERROR(VLOOKUP($A89,#REF!,17,FALSE),"")</f>
        <v/>
      </c>
      <c r="R89" s="73" t="str">
        <f>IFERROR(VLOOKUP($A89,#REF!,18,FALSE),"")</f>
        <v/>
      </c>
      <c r="S89" s="73" t="str">
        <f>IFERROR(VLOOKUP($A89,#REF!,19,FALSE),"")</f>
        <v/>
      </c>
      <c r="T89" s="73" t="str">
        <f>IFERROR(VLOOKUP($A89,#REF!,20,FALSE),"")</f>
        <v/>
      </c>
      <c r="U89" s="73" t="str">
        <f>IFERROR(VLOOKUP($A89,#REF!,21,FALSE),"")</f>
        <v/>
      </c>
      <c r="V89" s="73" t="str">
        <f>IFERROR(VLOOKUP($A89,#REF!,22,FALSE),"")</f>
        <v/>
      </c>
      <c r="W89" s="73" t="str">
        <f>IFERROR(VLOOKUP($A89,#REF!,23,FALSE),"")</f>
        <v/>
      </c>
      <c r="X89" s="73" t="str">
        <f>IFERROR(VLOOKUP($A89,#REF!,24,FALSE),"")</f>
        <v/>
      </c>
      <c r="Y89" s="73"/>
      <c r="Z89" s="73"/>
      <c r="AA89" s="77"/>
      <c r="AB89" s="77"/>
      <c r="AC89" s="77"/>
      <c r="AD89" s="77"/>
    </row>
    <row r="90" spans="1:30" x14ac:dyDescent="0.35">
      <c r="A90" s="73" t="e">
        <f>IF(ISBLANK(#REF!),"",#REF!)</f>
        <v>#REF!</v>
      </c>
      <c r="B90" s="73" t="str">
        <f>IFERROR(VLOOKUP($A90,#REF!,2,FALSE),"")</f>
        <v/>
      </c>
      <c r="C90" s="73" t="str">
        <f>IFERROR(VLOOKUP($A90,#REF!,3,FALSE),"")</f>
        <v/>
      </c>
      <c r="D90" s="73" t="str">
        <f>IFERROR(VLOOKUP($A90,#REF!,4,FALSE),"")</f>
        <v/>
      </c>
      <c r="E90" s="73" t="str">
        <f>IFERROR(VLOOKUP($A90,#REF!,5,FALSE),"")</f>
        <v/>
      </c>
      <c r="F90" s="73" t="str">
        <f>IFERROR(VLOOKUP($A90,#REF!,6,FALSE),"")</f>
        <v/>
      </c>
      <c r="G90" s="73" t="str">
        <f>IFERROR(VLOOKUP($A90,#REF!,7,FALSE),"")</f>
        <v/>
      </c>
      <c r="H90" s="73" t="str">
        <f>IFERROR(VLOOKUP($A90,#REF!,8,FALSE),"")</f>
        <v/>
      </c>
      <c r="I90" s="73" t="str">
        <f>IFERROR(VLOOKUP($A90,#REF!,9,FALSE),"")</f>
        <v/>
      </c>
      <c r="J90" s="73" t="str">
        <f>IFERROR(VLOOKUP($A90,#REF!,10,FALSE),"")</f>
        <v/>
      </c>
      <c r="K90" s="73" t="str">
        <f>IFERROR(VLOOKUP($A90,#REF!,11,FALSE),"")</f>
        <v/>
      </c>
      <c r="L90" s="73" t="str">
        <f>IFERROR(VLOOKUP($A90,#REF!,12,FALSE),"")</f>
        <v/>
      </c>
      <c r="M90" s="73" t="str">
        <f>IFERROR(VLOOKUP($A90,#REF!,13,FALSE),"")</f>
        <v/>
      </c>
      <c r="N90" s="73" t="str">
        <f>IFERROR(VLOOKUP($A90,#REF!,14,FALSE),"")</f>
        <v/>
      </c>
      <c r="O90" s="73" t="str">
        <f>IFERROR(VLOOKUP($A90,#REF!,15,FALSE),"")</f>
        <v/>
      </c>
      <c r="P90" s="73" t="str">
        <f>IFERROR(VLOOKUP($A90,#REF!,16,FALSE),"")</f>
        <v/>
      </c>
      <c r="Q90" s="73" t="str">
        <f>IFERROR(VLOOKUP($A90,#REF!,17,FALSE),"")</f>
        <v/>
      </c>
      <c r="R90" s="73" t="str">
        <f>IFERROR(VLOOKUP($A90,#REF!,18,FALSE),"")</f>
        <v/>
      </c>
      <c r="S90" s="73" t="str">
        <f>IFERROR(VLOOKUP($A90,#REF!,19,FALSE),"")</f>
        <v/>
      </c>
      <c r="T90" s="73" t="str">
        <f>IFERROR(VLOOKUP($A90,#REF!,20,FALSE),"")</f>
        <v/>
      </c>
      <c r="U90" s="73" t="str">
        <f>IFERROR(VLOOKUP($A90,#REF!,21,FALSE),"")</f>
        <v/>
      </c>
      <c r="V90" s="73" t="str">
        <f>IFERROR(VLOOKUP($A90,#REF!,22,FALSE),"")</f>
        <v/>
      </c>
      <c r="W90" s="73" t="str">
        <f>IFERROR(VLOOKUP($A90,#REF!,23,FALSE),"")</f>
        <v/>
      </c>
      <c r="X90" s="73" t="str">
        <f>IFERROR(VLOOKUP($A90,#REF!,24,FALSE),"")</f>
        <v/>
      </c>
      <c r="Y90" s="73"/>
      <c r="Z90" s="73"/>
      <c r="AA90" s="77"/>
      <c r="AB90" s="77"/>
      <c r="AC90" s="77"/>
      <c r="AD90" s="77"/>
    </row>
    <row r="91" spans="1:30" x14ac:dyDescent="0.35">
      <c r="A91" s="73" t="e">
        <f>IF(ISBLANK(#REF!),"",#REF!)</f>
        <v>#REF!</v>
      </c>
      <c r="B91" s="73" t="str">
        <f>IFERROR(VLOOKUP($A91,#REF!,2,FALSE),"")</f>
        <v/>
      </c>
      <c r="C91" s="73" t="str">
        <f>IFERROR(VLOOKUP($A91,#REF!,3,FALSE),"")</f>
        <v/>
      </c>
      <c r="D91" s="73" t="str">
        <f>IFERROR(VLOOKUP($A91,#REF!,4,FALSE),"")</f>
        <v/>
      </c>
      <c r="E91" s="73" t="str">
        <f>IFERROR(VLOOKUP($A91,#REF!,5,FALSE),"")</f>
        <v/>
      </c>
      <c r="F91" s="73" t="str">
        <f>IFERROR(VLOOKUP($A91,#REF!,6,FALSE),"")</f>
        <v/>
      </c>
      <c r="G91" s="73" t="str">
        <f>IFERROR(VLOOKUP($A91,#REF!,7,FALSE),"")</f>
        <v/>
      </c>
      <c r="H91" s="73" t="str">
        <f>IFERROR(VLOOKUP($A91,#REF!,8,FALSE),"")</f>
        <v/>
      </c>
      <c r="I91" s="73" t="str">
        <f>IFERROR(VLOOKUP($A91,#REF!,9,FALSE),"")</f>
        <v/>
      </c>
      <c r="J91" s="73" t="str">
        <f>IFERROR(VLOOKUP($A91,#REF!,10,FALSE),"")</f>
        <v/>
      </c>
      <c r="K91" s="73" t="str">
        <f>IFERROR(VLOOKUP($A91,#REF!,11,FALSE),"")</f>
        <v/>
      </c>
      <c r="L91" s="73" t="str">
        <f>IFERROR(VLOOKUP($A91,#REF!,12,FALSE),"")</f>
        <v/>
      </c>
      <c r="M91" s="73" t="str">
        <f>IFERROR(VLOOKUP($A91,#REF!,13,FALSE),"")</f>
        <v/>
      </c>
      <c r="N91" s="73" t="str">
        <f>IFERROR(VLOOKUP($A91,#REF!,14,FALSE),"")</f>
        <v/>
      </c>
      <c r="O91" s="73" t="str">
        <f>IFERROR(VLOOKUP($A91,#REF!,15,FALSE),"")</f>
        <v/>
      </c>
      <c r="P91" s="73" t="str">
        <f>IFERROR(VLOOKUP($A91,#REF!,16,FALSE),"")</f>
        <v/>
      </c>
      <c r="Q91" s="73" t="str">
        <f>IFERROR(VLOOKUP($A91,#REF!,17,FALSE),"")</f>
        <v/>
      </c>
      <c r="R91" s="73" t="str">
        <f>IFERROR(VLOOKUP($A91,#REF!,18,FALSE),"")</f>
        <v/>
      </c>
      <c r="S91" s="73" t="str">
        <f>IFERROR(VLOOKUP($A91,#REF!,19,FALSE),"")</f>
        <v/>
      </c>
      <c r="T91" s="73" t="str">
        <f>IFERROR(VLOOKUP($A91,#REF!,20,FALSE),"")</f>
        <v/>
      </c>
      <c r="U91" s="73" t="str">
        <f>IFERROR(VLOOKUP($A91,#REF!,21,FALSE),"")</f>
        <v/>
      </c>
      <c r="V91" s="73" t="str">
        <f>IFERROR(VLOOKUP($A91,#REF!,22,FALSE),"")</f>
        <v/>
      </c>
      <c r="W91" s="73" t="str">
        <f>IFERROR(VLOOKUP($A91,#REF!,23,FALSE),"")</f>
        <v/>
      </c>
      <c r="X91" s="73" t="str">
        <f>IFERROR(VLOOKUP($A91,#REF!,24,FALSE),"")</f>
        <v/>
      </c>
      <c r="Y91" s="73"/>
      <c r="Z91" s="73"/>
      <c r="AA91" s="77"/>
      <c r="AB91" s="77"/>
      <c r="AC91" s="77"/>
      <c r="AD91" s="77"/>
    </row>
    <row r="92" spans="1:30" x14ac:dyDescent="0.35">
      <c r="A92" s="73" t="e">
        <f>IF(ISBLANK(#REF!),"",#REF!)</f>
        <v>#REF!</v>
      </c>
      <c r="B92" s="73" t="str">
        <f>IFERROR(VLOOKUP($A92,#REF!,2,FALSE),"")</f>
        <v/>
      </c>
      <c r="C92" s="73" t="str">
        <f>IFERROR(VLOOKUP($A92,#REF!,3,FALSE),"")</f>
        <v/>
      </c>
      <c r="D92" s="73" t="str">
        <f>IFERROR(VLOOKUP($A92,#REF!,4,FALSE),"")</f>
        <v/>
      </c>
      <c r="E92" s="73" t="str">
        <f>IFERROR(VLOOKUP($A92,#REF!,5,FALSE),"")</f>
        <v/>
      </c>
      <c r="F92" s="73" t="str">
        <f>IFERROR(VLOOKUP($A92,#REF!,6,FALSE),"")</f>
        <v/>
      </c>
      <c r="G92" s="73" t="str">
        <f>IFERROR(VLOOKUP($A92,#REF!,7,FALSE),"")</f>
        <v/>
      </c>
      <c r="H92" s="73" t="str">
        <f>IFERROR(VLOOKUP($A92,#REF!,8,FALSE),"")</f>
        <v/>
      </c>
      <c r="I92" s="73" t="str">
        <f>IFERROR(VLOOKUP($A92,#REF!,9,FALSE),"")</f>
        <v/>
      </c>
      <c r="J92" s="73" t="str">
        <f>IFERROR(VLOOKUP($A92,#REF!,10,FALSE),"")</f>
        <v/>
      </c>
      <c r="K92" s="73" t="str">
        <f>IFERROR(VLOOKUP($A92,#REF!,11,FALSE),"")</f>
        <v/>
      </c>
      <c r="L92" s="73" t="str">
        <f>IFERROR(VLOOKUP($A92,#REF!,12,FALSE),"")</f>
        <v/>
      </c>
      <c r="M92" s="73" t="str">
        <f>IFERROR(VLOOKUP($A92,#REF!,13,FALSE),"")</f>
        <v/>
      </c>
      <c r="N92" s="73" t="str">
        <f>IFERROR(VLOOKUP($A92,#REF!,14,FALSE),"")</f>
        <v/>
      </c>
      <c r="O92" s="73" t="str">
        <f>IFERROR(VLOOKUP($A92,#REF!,15,FALSE),"")</f>
        <v/>
      </c>
      <c r="P92" s="73" t="str">
        <f>IFERROR(VLOOKUP($A92,#REF!,16,FALSE),"")</f>
        <v/>
      </c>
      <c r="Q92" s="73" t="str">
        <f>IFERROR(VLOOKUP($A92,#REF!,17,FALSE),"")</f>
        <v/>
      </c>
      <c r="R92" s="73" t="str">
        <f>IFERROR(VLOOKUP($A92,#REF!,18,FALSE),"")</f>
        <v/>
      </c>
      <c r="S92" s="73" t="str">
        <f>IFERROR(VLOOKUP($A92,#REF!,19,FALSE),"")</f>
        <v/>
      </c>
      <c r="T92" s="73" t="str">
        <f>IFERROR(VLOOKUP($A92,#REF!,20,FALSE),"")</f>
        <v/>
      </c>
      <c r="U92" s="73" t="str">
        <f>IFERROR(VLOOKUP($A92,#REF!,21,FALSE),"")</f>
        <v/>
      </c>
      <c r="V92" s="73" t="str">
        <f>IFERROR(VLOOKUP($A92,#REF!,22,FALSE),"")</f>
        <v/>
      </c>
      <c r="W92" s="73" t="str">
        <f>IFERROR(VLOOKUP($A92,#REF!,23,FALSE),"")</f>
        <v/>
      </c>
      <c r="X92" s="73" t="str">
        <f>IFERROR(VLOOKUP($A92,#REF!,24,FALSE),"")</f>
        <v/>
      </c>
      <c r="Y92" s="73"/>
      <c r="Z92" s="73"/>
      <c r="AA92" s="77"/>
      <c r="AB92" s="77"/>
      <c r="AC92" s="77"/>
      <c r="AD92" s="77"/>
    </row>
    <row r="93" spans="1:30" x14ac:dyDescent="0.35">
      <c r="A93" s="73" t="e">
        <f>IF(ISBLANK(#REF!),"",#REF!)</f>
        <v>#REF!</v>
      </c>
      <c r="B93" s="73" t="str">
        <f>IFERROR(VLOOKUP($A93,#REF!,2,FALSE),"")</f>
        <v/>
      </c>
      <c r="C93" s="73" t="str">
        <f>IFERROR(VLOOKUP($A93,#REF!,3,FALSE),"")</f>
        <v/>
      </c>
      <c r="D93" s="73" t="str">
        <f>IFERROR(VLOOKUP($A93,#REF!,4,FALSE),"")</f>
        <v/>
      </c>
      <c r="E93" s="73" t="str">
        <f>IFERROR(VLOOKUP($A93,#REF!,5,FALSE),"")</f>
        <v/>
      </c>
      <c r="F93" s="73" t="str">
        <f>IFERROR(VLOOKUP($A93,#REF!,6,FALSE),"")</f>
        <v/>
      </c>
      <c r="G93" s="73" t="str">
        <f>IFERROR(VLOOKUP($A93,#REF!,7,FALSE),"")</f>
        <v/>
      </c>
      <c r="H93" s="73" t="str">
        <f>IFERROR(VLOOKUP($A93,#REF!,8,FALSE),"")</f>
        <v/>
      </c>
      <c r="I93" s="73" t="str">
        <f>IFERROR(VLOOKUP($A93,#REF!,9,FALSE),"")</f>
        <v/>
      </c>
      <c r="J93" s="73" t="str">
        <f>IFERROR(VLOOKUP($A93,#REF!,10,FALSE),"")</f>
        <v/>
      </c>
      <c r="K93" s="73" t="str">
        <f>IFERROR(VLOOKUP($A93,#REF!,11,FALSE),"")</f>
        <v/>
      </c>
      <c r="L93" s="73" t="str">
        <f>IFERROR(VLOOKUP($A93,#REF!,12,FALSE),"")</f>
        <v/>
      </c>
      <c r="M93" s="73" t="str">
        <f>IFERROR(VLOOKUP($A93,#REF!,13,FALSE),"")</f>
        <v/>
      </c>
      <c r="N93" s="73" t="str">
        <f>IFERROR(VLOOKUP($A93,#REF!,14,FALSE),"")</f>
        <v/>
      </c>
      <c r="O93" s="73" t="str">
        <f>IFERROR(VLOOKUP($A93,#REF!,15,FALSE),"")</f>
        <v/>
      </c>
      <c r="P93" s="73" t="str">
        <f>IFERROR(VLOOKUP($A93,#REF!,16,FALSE),"")</f>
        <v/>
      </c>
      <c r="Q93" s="73" t="str">
        <f>IFERROR(VLOOKUP($A93,#REF!,17,FALSE),"")</f>
        <v/>
      </c>
      <c r="R93" s="73" t="str">
        <f>IFERROR(VLOOKUP($A93,#REF!,18,FALSE),"")</f>
        <v/>
      </c>
      <c r="S93" s="73" t="str">
        <f>IFERROR(VLOOKUP($A93,#REF!,19,FALSE),"")</f>
        <v/>
      </c>
      <c r="T93" s="73" t="str">
        <f>IFERROR(VLOOKUP($A93,#REF!,20,FALSE),"")</f>
        <v/>
      </c>
      <c r="U93" s="73" t="str">
        <f>IFERROR(VLOOKUP($A93,#REF!,21,FALSE),"")</f>
        <v/>
      </c>
      <c r="V93" s="73" t="str">
        <f>IFERROR(VLOOKUP($A93,#REF!,22,FALSE),"")</f>
        <v/>
      </c>
      <c r="W93" s="73" t="str">
        <f>IFERROR(VLOOKUP($A93,#REF!,23,FALSE),"")</f>
        <v/>
      </c>
      <c r="X93" s="73" t="str">
        <f>IFERROR(VLOOKUP($A93,#REF!,24,FALSE),"")</f>
        <v/>
      </c>
      <c r="Y93" s="73"/>
      <c r="Z93" s="73"/>
      <c r="AA93" s="77"/>
      <c r="AB93" s="77"/>
      <c r="AC93" s="77"/>
      <c r="AD93" s="77"/>
    </row>
    <row r="94" spans="1:30" x14ac:dyDescent="0.35">
      <c r="A94" s="73" t="e">
        <f>IF(ISBLANK(#REF!),"",#REF!)</f>
        <v>#REF!</v>
      </c>
      <c r="B94" s="73" t="str">
        <f>IFERROR(VLOOKUP($A94,#REF!,2,FALSE),"")</f>
        <v/>
      </c>
      <c r="C94" s="73" t="str">
        <f>IFERROR(VLOOKUP($A94,#REF!,3,FALSE),"")</f>
        <v/>
      </c>
      <c r="D94" s="73" t="str">
        <f>IFERROR(VLOOKUP($A94,#REF!,4,FALSE),"")</f>
        <v/>
      </c>
      <c r="E94" s="73" t="str">
        <f>IFERROR(VLOOKUP($A94,#REF!,5,FALSE),"")</f>
        <v/>
      </c>
      <c r="F94" s="73" t="str">
        <f>IFERROR(VLOOKUP($A94,#REF!,6,FALSE),"")</f>
        <v/>
      </c>
      <c r="G94" s="73" t="str">
        <f>IFERROR(VLOOKUP($A94,#REF!,7,FALSE),"")</f>
        <v/>
      </c>
      <c r="H94" s="73" t="str">
        <f>IFERROR(VLOOKUP($A94,#REF!,8,FALSE),"")</f>
        <v/>
      </c>
      <c r="I94" s="73" t="str">
        <f>IFERROR(VLOOKUP($A94,#REF!,9,FALSE),"")</f>
        <v/>
      </c>
      <c r="J94" s="73" t="str">
        <f>IFERROR(VLOOKUP($A94,#REF!,10,FALSE),"")</f>
        <v/>
      </c>
      <c r="K94" s="73" t="str">
        <f>IFERROR(VLOOKUP($A94,#REF!,11,FALSE),"")</f>
        <v/>
      </c>
      <c r="L94" s="73" t="str">
        <f>IFERROR(VLOOKUP($A94,#REF!,12,FALSE),"")</f>
        <v/>
      </c>
      <c r="M94" s="73" t="str">
        <f>IFERROR(VLOOKUP($A94,#REF!,13,FALSE),"")</f>
        <v/>
      </c>
      <c r="N94" s="73" t="str">
        <f>IFERROR(VLOOKUP($A94,#REF!,14,FALSE),"")</f>
        <v/>
      </c>
      <c r="O94" s="73" t="str">
        <f>IFERROR(VLOOKUP($A94,#REF!,15,FALSE),"")</f>
        <v/>
      </c>
      <c r="P94" s="73" t="str">
        <f>IFERROR(VLOOKUP($A94,#REF!,16,FALSE),"")</f>
        <v/>
      </c>
      <c r="Q94" s="73" t="str">
        <f>IFERROR(VLOOKUP($A94,#REF!,17,FALSE),"")</f>
        <v/>
      </c>
      <c r="R94" s="73" t="str">
        <f>IFERROR(VLOOKUP($A94,#REF!,18,FALSE),"")</f>
        <v/>
      </c>
      <c r="S94" s="73" t="str">
        <f>IFERROR(VLOOKUP($A94,#REF!,19,FALSE),"")</f>
        <v/>
      </c>
      <c r="T94" s="73" t="str">
        <f>IFERROR(VLOOKUP($A94,#REF!,20,FALSE),"")</f>
        <v/>
      </c>
      <c r="U94" s="73" t="str">
        <f>IFERROR(VLOOKUP($A94,#REF!,21,FALSE),"")</f>
        <v/>
      </c>
      <c r="V94" s="73" t="str">
        <f>IFERROR(VLOOKUP($A94,#REF!,22,FALSE),"")</f>
        <v/>
      </c>
      <c r="W94" s="73" t="str">
        <f>IFERROR(VLOOKUP($A94,#REF!,23,FALSE),"")</f>
        <v/>
      </c>
      <c r="X94" s="73" t="str">
        <f>IFERROR(VLOOKUP($A94,#REF!,24,FALSE),"")</f>
        <v/>
      </c>
      <c r="Y94" s="73"/>
      <c r="Z94" s="73"/>
      <c r="AA94" s="77"/>
      <c r="AB94" s="77"/>
      <c r="AC94" s="77"/>
      <c r="AD94" s="77"/>
    </row>
    <row r="95" spans="1:30" x14ac:dyDescent="0.35">
      <c r="A95" s="73" t="e">
        <f>IF(ISBLANK(#REF!),"",#REF!)</f>
        <v>#REF!</v>
      </c>
      <c r="B95" s="73" t="str">
        <f>IFERROR(VLOOKUP($A95,#REF!,2,FALSE),"")</f>
        <v/>
      </c>
      <c r="C95" s="73" t="str">
        <f>IFERROR(VLOOKUP($A95,#REF!,3,FALSE),"")</f>
        <v/>
      </c>
      <c r="D95" s="73" t="str">
        <f>IFERROR(VLOOKUP($A95,#REF!,4,FALSE),"")</f>
        <v/>
      </c>
      <c r="E95" s="73" t="str">
        <f>IFERROR(VLOOKUP($A95,#REF!,5,FALSE),"")</f>
        <v/>
      </c>
      <c r="F95" s="73" t="str">
        <f>IFERROR(VLOOKUP($A95,#REF!,6,FALSE),"")</f>
        <v/>
      </c>
      <c r="G95" s="73" t="str">
        <f>IFERROR(VLOOKUP($A95,#REF!,7,FALSE),"")</f>
        <v/>
      </c>
      <c r="H95" s="73" t="str">
        <f>IFERROR(VLOOKUP($A95,#REF!,8,FALSE),"")</f>
        <v/>
      </c>
      <c r="I95" s="73" t="str">
        <f>IFERROR(VLOOKUP($A95,#REF!,9,FALSE),"")</f>
        <v/>
      </c>
      <c r="J95" s="73" t="str">
        <f>IFERROR(VLOOKUP($A95,#REF!,10,FALSE),"")</f>
        <v/>
      </c>
      <c r="K95" s="73" t="str">
        <f>IFERROR(VLOOKUP($A95,#REF!,11,FALSE),"")</f>
        <v/>
      </c>
      <c r="L95" s="73" t="str">
        <f>IFERROR(VLOOKUP($A95,#REF!,12,FALSE),"")</f>
        <v/>
      </c>
      <c r="M95" s="73" t="str">
        <f>IFERROR(VLOOKUP($A95,#REF!,13,FALSE),"")</f>
        <v/>
      </c>
      <c r="N95" s="73" t="str">
        <f>IFERROR(VLOOKUP($A95,#REF!,14,FALSE),"")</f>
        <v/>
      </c>
      <c r="O95" s="73" t="str">
        <f>IFERROR(VLOOKUP($A95,#REF!,15,FALSE),"")</f>
        <v/>
      </c>
      <c r="P95" s="73" t="str">
        <f>IFERROR(VLOOKUP($A95,#REF!,16,FALSE),"")</f>
        <v/>
      </c>
      <c r="Q95" s="73" t="str">
        <f>IFERROR(VLOOKUP($A95,#REF!,17,FALSE),"")</f>
        <v/>
      </c>
      <c r="R95" s="73" t="str">
        <f>IFERROR(VLOOKUP($A95,#REF!,18,FALSE),"")</f>
        <v/>
      </c>
      <c r="S95" s="73" t="str">
        <f>IFERROR(VLOOKUP($A95,#REF!,19,FALSE),"")</f>
        <v/>
      </c>
      <c r="T95" s="73" t="str">
        <f>IFERROR(VLOOKUP($A95,#REF!,20,FALSE),"")</f>
        <v/>
      </c>
      <c r="U95" s="73" t="str">
        <f>IFERROR(VLOOKUP($A95,#REF!,21,FALSE),"")</f>
        <v/>
      </c>
      <c r="V95" s="73" t="str">
        <f>IFERROR(VLOOKUP($A95,#REF!,22,FALSE),"")</f>
        <v/>
      </c>
      <c r="W95" s="73" t="str">
        <f>IFERROR(VLOOKUP($A95,#REF!,23,FALSE),"")</f>
        <v/>
      </c>
      <c r="X95" s="73" t="str">
        <f>IFERROR(VLOOKUP($A95,#REF!,24,FALSE),"")</f>
        <v/>
      </c>
      <c r="Y95" s="73"/>
      <c r="Z95" s="73"/>
      <c r="AA95" s="77"/>
      <c r="AB95" s="77"/>
      <c r="AC95" s="77"/>
      <c r="AD95" s="77"/>
    </row>
    <row r="96" spans="1:30" x14ac:dyDescent="0.35">
      <c r="A96" s="73" t="e">
        <f>IF(ISBLANK(#REF!),"",#REF!)</f>
        <v>#REF!</v>
      </c>
      <c r="B96" s="73" t="str">
        <f>IFERROR(VLOOKUP($A96,#REF!,2,FALSE),"")</f>
        <v/>
      </c>
      <c r="C96" s="73" t="str">
        <f>IFERROR(VLOOKUP($A96,#REF!,3,FALSE),"")</f>
        <v/>
      </c>
      <c r="D96" s="73" t="str">
        <f>IFERROR(VLOOKUP($A96,#REF!,4,FALSE),"")</f>
        <v/>
      </c>
      <c r="E96" s="73" t="str">
        <f>IFERROR(VLOOKUP($A96,#REF!,5,FALSE),"")</f>
        <v/>
      </c>
      <c r="F96" s="73" t="str">
        <f>IFERROR(VLOOKUP($A96,#REF!,6,FALSE),"")</f>
        <v/>
      </c>
      <c r="G96" s="73" t="str">
        <f>IFERROR(VLOOKUP($A96,#REF!,7,FALSE),"")</f>
        <v/>
      </c>
      <c r="H96" s="73" t="str">
        <f>IFERROR(VLOOKUP($A96,#REF!,8,FALSE),"")</f>
        <v/>
      </c>
      <c r="I96" s="73" t="str">
        <f>IFERROR(VLOOKUP($A96,#REF!,9,FALSE),"")</f>
        <v/>
      </c>
      <c r="J96" s="73" t="str">
        <f>IFERROR(VLOOKUP($A96,#REF!,10,FALSE),"")</f>
        <v/>
      </c>
      <c r="K96" s="73" t="str">
        <f>IFERROR(VLOOKUP($A96,#REF!,11,FALSE),"")</f>
        <v/>
      </c>
      <c r="L96" s="73" t="str">
        <f>IFERROR(VLOOKUP($A96,#REF!,12,FALSE),"")</f>
        <v/>
      </c>
      <c r="M96" s="73" t="str">
        <f>IFERROR(VLOOKUP($A96,#REF!,13,FALSE),"")</f>
        <v/>
      </c>
      <c r="N96" s="73" t="str">
        <f>IFERROR(VLOOKUP($A96,#REF!,14,FALSE),"")</f>
        <v/>
      </c>
      <c r="O96" s="73" t="str">
        <f>IFERROR(VLOOKUP($A96,#REF!,15,FALSE),"")</f>
        <v/>
      </c>
      <c r="P96" s="73" t="str">
        <f>IFERROR(VLOOKUP($A96,#REF!,16,FALSE),"")</f>
        <v/>
      </c>
      <c r="Q96" s="73" t="str">
        <f>IFERROR(VLOOKUP($A96,#REF!,17,FALSE),"")</f>
        <v/>
      </c>
      <c r="R96" s="73" t="str">
        <f>IFERROR(VLOOKUP($A96,#REF!,18,FALSE),"")</f>
        <v/>
      </c>
      <c r="S96" s="73" t="str">
        <f>IFERROR(VLOOKUP($A96,#REF!,19,FALSE),"")</f>
        <v/>
      </c>
      <c r="T96" s="73" t="str">
        <f>IFERROR(VLOOKUP($A96,#REF!,20,FALSE),"")</f>
        <v/>
      </c>
      <c r="U96" s="73" t="str">
        <f>IFERROR(VLOOKUP($A96,#REF!,21,FALSE),"")</f>
        <v/>
      </c>
      <c r="V96" s="73" t="str">
        <f>IFERROR(VLOOKUP($A96,#REF!,22,FALSE),"")</f>
        <v/>
      </c>
      <c r="W96" s="73" t="str">
        <f>IFERROR(VLOOKUP($A96,#REF!,23,FALSE),"")</f>
        <v/>
      </c>
      <c r="X96" s="73" t="str">
        <f>IFERROR(VLOOKUP($A96,#REF!,24,FALSE),"")</f>
        <v/>
      </c>
      <c r="Y96" s="73"/>
      <c r="Z96" s="73"/>
      <c r="AA96" s="77"/>
      <c r="AB96" s="77"/>
      <c r="AC96" s="77"/>
      <c r="AD96" s="77"/>
    </row>
    <row r="97" spans="1:30" x14ac:dyDescent="0.35">
      <c r="A97" s="73" t="e">
        <f>IF(ISBLANK(#REF!),"",#REF!)</f>
        <v>#REF!</v>
      </c>
      <c r="B97" s="73" t="str">
        <f>IFERROR(VLOOKUP($A97,#REF!,2,FALSE),"")</f>
        <v/>
      </c>
      <c r="C97" s="73" t="str">
        <f>IFERROR(VLOOKUP($A97,#REF!,3,FALSE),"")</f>
        <v/>
      </c>
      <c r="D97" s="73" t="str">
        <f>IFERROR(VLOOKUP($A97,#REF!,4,FALSE),"")</f>
        <v/>
      </c>
      <c r="E97" s="73" t="str">
        <f>IFERROR(VLOOKUP($A97,#REF!,5,FALSE),"")</f>
        <v/>
      </c>
      <c r="F97" s="73" t="str">
        <f>IFERROR(VLOOKUP($A97,#REF!,6,FALSE),"")</f>
        <v/>
      </c>
      <c r="G97" s="73" t="str">
        <f>IFERROR(VLOOKUP($A97,#REF!,7,FALSE),"")</f>
        <v/>
      </c>
      <c r="H97" s="73" t="str">
        <f>IFERROR(VLOOKUP($A97,#REF!,8,FALSE),"")</f>
        <v/>
      </c>
      <c r="I97" s="73" t="str">
        <f>IFERROR(VLOOKUP($A97,#REF!,9,FALSE),"")</f>
        <v/>
      </c>
      <c r="J97" s="73" t="str">
        <f>IFERROR(VLOOKUP($A97,#REF!,10,FALSE),"")</f>
        <v/>
      </c>
      <c r="K97" s="73" t="str">
        <f>IFERROR(VLOOKUP($A97,#REF!,11,FALSE),"")</f>
        <v/>
      </c>
      <c r="L97" s="73" t="str">
        <f>IFERROR(VLOOKUP($A97,#REF!,12,FALSE),"")</f>
        <v/>
      </c>
      <c r="M97" s="73" t="str">
        <f>IFERROR(VLOOKUP($A97,#REF!,13,FALSE),"")</f>
        <v/>
      </c>
      <c r="N97" s="73" t="str">
        <f>IFERROR(VLOOKUP($A97,#REF!,14,FALSE),"")</f>
        <v/>
      </c>
      <c r="O97" s="73" t="str">
        <f>IFERROR(VLOOKUP($A97,#REF!,15,FALSE),"")</f>
        <v/>
      </c>
      <c r="P97" s="73" t="str">
        <f>IFERROR(VLOOKUP($A97,#REF!,16,FALSE),"")</f>
        <v/>
      </c>
      <c r="Q97" s="73" t="str">
        <f>IFERROR(VLOOKUP($A97,#REF!,17,FALSE),"")</f>
        <v/>
      </c>
      <c r="R97" s="73" t="str">
        <f>IFERROR(VLOOKUP($A97,#REF!,18,FALSE),"")</f>
        <v/>
      </c>
      <c r="S97" s="73" t="str">
        <f>IFERROR(VLOOKUP($A97,#REF!,19,FALSE),"")</f>
        <v/>
      </c>
      <c r="T97" s="73" t="str">
        <f>IFERROR(VLOOKUP($A97,#REF!,20,FALSE),"")</f>
        <v/>
      </c>
      <c r="U97" s="73" t="str">
        <f>IFERROR(VLOOKUP($A97,#REF!,21,FALSE),"")</f>
        <v/>
      </c>
      <c r="V97" s="73" t="str">
        <f>IFERROR(VLOOKUP($A97,#REF!,22,FALSE),"")</f>
        <v/>
      </c>
      <c r="W97" s="73" t="str">
        <f>IFERROR(VLOOKUP($A97,#REF!,23,FALSE),"")</f>
        <v/>
      </c>
      <c r="X97" s="73" t="str">
        <f>IFERROR(VLOOKUP($A97,#REF!,24,FALSE),"")</f>
        <v/>
      </c>
      <c r="Y97" s="73"/>
      <c r="Z97" s="73"/>
      <c r="AA97" s="77"/>
      <c r="AB97" s="77"/>
      <c r="AC97" s="77"/>
      <c r="AD97" s="77"/>
    </row>
    <row r="98" spans="1:30" x14ac:dyDescent="0.35">
      <c r="A98" s="73" t="e">
        <f>IF(ISBLANK(#REF!),"",#REF!)</f>
        <v>#REF!</v>
      </c>
      <c r="B98" s="73" t="str">
        <f>IFERROR(VLOOKUP($A98,#REF!,2,FALSE),"")</f>
        <v/>
      </c>
      <c r="C98" s="73" t="str">
        <f>IFERROR(VLOOKUP($A98,#REF!,3,FALSE),"")</f>
        <v/>
      </c>
      <c r="D98" s="73" t="str">
        <f>IFERROR(VLOOKUP($A98,#REF!,4,FALSE),"")</f>
        <v/>
      </c>
      <c r="E98" s="73" t="str">
        <f>IFERROR(VLOOKUP($A98,#REF!,5,FALSE),"")</f>
        <v/>
      </c>
      <c r="F98" s="73" t="str">
        <f>IFERROR(VLOOKUP($A98,#REF!,6,FALSE),"")</f>
        <v/>
      </c>
      <c r="G98" s="73" t="str">
        <f>IFERROR(VLOOKUP($A98,#REF!,7,FALSE),"")</f>
        <v/>
      </c>
      <c r="H98" s="73" t="str">
        <f>IFERROR(VLOOKUP($A98,#REF!,8,FALSE),"")</f>
        <v/>
      </c>
      <c r="I98" s="73" t="str">
        <f>IFERROR(VLOOKUP($A98,#REF!,9,FALSE),"")</f>
        <v/>
      </c>
      <c r="J98" s="73" t="str">
        <f>IFERROR(VLOOKUP($A98,#REF!,10,FALSE),"")</f>
        <v/>
      </c>
      <c r="K98" s="73" t="str">
        <f>IFERROR(VLOOKUP($A98,#REF!,11,FALSE),"")</f>
        <v/>
      </c>
      <c r="L98" s="73" t="str">
        <f>IFERROR(VLOOKUP($A98,#REF!,12,FALSE),"")</f>
        <v/>
      </c>
      <c r="M98" s="73" t="str">
        <f>IFERROR(VLOOKUP($A98,#REF!,13,FALSE),"")</f>
        <v/>
      </c>
      <c r="N98" s="73" t="str">
        <f>IFERROR(VLOOKUP($A98,#REF!,14,FALSE),"")</f>
        <v/>
      </c>
      <c r="O98" s="73" t="str">
        <f>IFERROR(VLOOKUP($A98,#REF!,15,FALSE),"")</f>
        <v/>
      </c>
      <c r="P98" s="73" t="str">
        <f>IFERROR(VLOOKUP($A98,#REF!,16,FALSE),"")</f>
        <v/>
      </c>
      <c r="Q98" s="73" t="str">
        <f>IFERROR(VLOOKUP($A98,#REF!,17,FALSE),"")</f>
        <v/>
      </c>
      <c r="R98" s="73" t="str">
        <f>IFERROR(VLOOKUP($A98,#REF!,18,FALSE),"")</f>
        <v/>
      </c>
      <c r="S98" s="73" t="str">
        <f>IFERROR(VLOOKUP($A98,#REF!,19,FALSE),"")</f>
        <v/>
      </c>
      <c r="T98" s="73" t="str">
        <f>IFERROR(VLOOKUP($A98,#REF!,20,FALSE),"")</f>
        <v/>
      </c>
      <c r="U98" s="73" t="str">
        <f>IFERROR(VLOOKUP($A98,#REF!,21,FALSE),"")</f>
        <v/>
      </c>
      <c r="V98" s="73" t="str">
        <f>IFERROR(VLOOKUP($A98,#REF!,22,FALSE),"")</f>
        <v/>
      </c>
      <c r="W98" s="73" t="str">
        <f>IFERROR(VLOOKUP($A98,#REF!,23,FALSE),"")</f>
        <v/>
      </c>
      <c r="X98" s="73" t="str">
        <f>IFERROR(VLOOKUP($A98,#REF!,24,FALSE),"")</f>
        <v/>
      </c>
      <c r="Y98" s="73"/>
      <c r="Z98" s="73"/>
      <c r="AA98" s="77"/>
      <c r="AB98" s="77"/>
      <c r="AC98" s="77"/>
      <c r="AD98" s="77"/>
    </row>
    <row r="99" spans="1:30" x14ac:dyDescent="0.35">
      <c r="A99" s="73" t="e">
        <f>IF(ISBLANK(#REF!),"",#REF!)</f>
        <v>#REF!</v>
      </c>
      <c r="B99" s="73" t="str">
        <f>IFERROR(VLOOKUP($A99,#REF!,2,FALSE),"")</f>
        <v/>
      </c>
      <c r="C99" s="73" t="str">
        <f>IFERROR(VLOOKUP($A99,#REF!,3,FALSE),"")</f>
        <v/>
      </c>
      <c r="D99" s="73" t="str">
        <f>IFERROR(VLOOKUP($A99,#REF!,4,FALSE),"")</f>
        <v/>
      </c>
      <c r="E99" s="73" t="str">
        <f>IFERROR(VLOOKUP($A99,#REF!,5,FALSE),"")</f>
        <v/>
      </c>
      <c r="F99" s="73" t="str">
        <f>IFERROR(VLOOKUP($A99,#REF!,6,FALSE),"")</f>
        <v/>
      </c>
      <c r="G99" s="73" t="str">
        <f>IFERROR(VLOOKUP($A99,#REF!,7,FALSE),"")</f>
        <v/>
      </c>
      <c r="H99" s="73" t="str">
        <f>IFERROR(VLOOKUP($A99,#REF!,8,FALSE),"")</f>
        <v/>
      </c>
      <c r="I99" s="73" t="str">
        <f>IFERROR(VLOOKUP($A99,#REF!,9,FALSE),"")</f>
        <v/>
      </c>
      <c r="J99" s="73" t="str">
        <f>IFERROR(VLOOKUP($A99,#REF!,10,FALSE),"")</f>
        <v/>
      </c>
      <c r="K99" s="73" t="str">
        <f>IFERROR(VLOOKUP($A99,#REF!,11,FALSE),"")</f>
        <v/>
      </c>
      <c r="L99" s="73" t="str">
        <f>IFERROR(VLOOKUP($A99,#REF!,12,FALSE),"")</f>
        <v/>
      </c>
      <c r="M99" s="73" t="str">
        <f>IFERROR(VLOOKUP($A99,#REF!,13,FALSE),"")</f>
        <v/>
      </c>
      <c r="N99" s="73" t="str">
        <f>IFERROR(VLOOKUP($A99,#REF!,14,FALSE),"")</f>
        <v/>
      </c>
      <c r="O99" s="73" t="str">
        <f>IFERROR(VLOOKUP($A99,#REF!,15,FALSE),"")</f>
        <v/>
      </c>
      <c r="P99" s="73" t="str">
        <f>IFERROR(VLOOKUP($A99,#REF!,16,FALSE),"")</f>
        <v/>
      </c>
      <c r="Q99" s="73" t="str">
        <f>IFERROR(VLOOKUP($A99,#REF!,17,FALSE),"")</f>
        <v/>
      </c>
      <c r="R99" s="73" t="str">
        <f>IFERROR(VLOOKUP($A99,#REF!,18,FALSE),"")</f>
        <v/>
      </c>
      <c r="S99" s="73" t="str">
        <f>IFERROR(VLOOKUP($A99,#REF!,19,FALSE),"")</f>
        <v/>
      </c>
      <c r="T99" s="73" t="str">
        <f>IFERROR(VLOOKUP($A99,#REF!,20,FALSE),"")</f>
        <v/>
      </c>
      <c r="U99" s="73" t="str">
        <f>IFERROR(VLOOKUP($A99,#REF!,21,FALSE),"")</f>
        <v/>
      </c>
      <c r="V99" s="73" t="str">
        <f>IFERROR(VLOOKUP($A99,#REF!,22,FALSE),"")</f>
        <v/>
      </c>
      <c r="W99" s="73" t="str">
        <f>IFERROR(VLOOKUP($A99,#REF!,23,FALSE),"")</f>
        <v/>
      </c>
      <c r="X99" s="73" t="str">
        <f>IFERROR(VLOOKUP($A99,#REF!,24,FALSE),"")</f>
        <v/>
      </c>
      <c r="Y99" s="73"/>
      <c r="Z99" s="73"/>
      <c r="AA99" s="77"/>
      <c r="AB99" s="77"/>
      <c r="AC99" s="77"/>
      <c r="AD99" s="77"/>
    </row>
    <row r="100" spans="1:30" x14ac:dyDescent="0.35">
      <c r="A100" s="73" t="e">
        <f>IF(ISBLANK(#REF!),"",#REF!)</f>
        <v>#REF!</v>
      </c>
      <c r="B100" s="73" t="str">
        <f>IFERROR(VLOOKUP($A100,#REF!,2,FALSE),"")</f>
        <v/>
      </c>
      <c r="C100" s="73" t="str">
        <f>IFERROR(VLOOKUP($A100,#REF!,3,FALSE),"")</f>
        <v/>
      </c>
      <c r="D100" s="73" t="str">
        <f>IFERROR(VLOOKUP($A100,#REF!,4,FALSE),"")</f>
        <v/>
      </c>
      <c r="E100" s="73" t="str">
        <f>IFERROR(VLOOKUP($A100,#REF!,5,FALSE),"")</f>
        <v/>
      </c>
      <c r="F100" s="73" t="str">
        <f>IFERROR(VLOOKUP($A100,#REF!,6,FALSE),"")</f>
        <v/>
      </c>
      <c r="G100" s="73" t="str">
        <f>IFERROR(VLOOKUP($A100,#REF!,7,FALSE),"")</f>
        <v/>
      </c>
      <c r="H100" s="73" t="str">
        <f>IFERROR(VLOOKUP($A100,#REF!,8,FALSE),"")</f>
        <v/>
      </c>
      <c r="I100" s="73" t="str">
        <f>IFERROR(VLOOKUP($A100,#REF!,9,FALSE),"")</f>
        <v/>
      </c>
      <c r="J100" s="73" t="str">
        <f>IFERROR(VLOOKUP($A100,#REF!,10,FALSE),"")</f>
        <v/>
      </c>
      <c r="K100" s="73" t="str">
        <f>IFERROR(VLOOKUP($A100,#REF!,11,FALSE),"")</f>
        <v/>
      </c>
      <c r="L100" s="73" t="str">
        <f>IFERROR(VLOOKUP($A100,#REF!,12,FALSE),"")</f>
        <v/>
      </c>
      <c r="M100" s="73" t="str">
        <f>IFERROR(VLOOKUP($A100,#REF!,13,FALSE),"")</f>
        <v/>
      </c>
      <c r="N100" s="73" t="str">
        <f>IFERROR(VLOOKUP($A100,#REF!,14,FALSE),"")</f>
        <v/>
      </c>
      <c r="O100" s="73" t="str">
        <f>IFERROR(VLOOKUP($A100,#REF!,15,FALSE),"")</f>
        <v/>
      </c>
      <c r="P100" s="73" t="str">
        <f>IFERROR(VLOOKUP($A100,#REF!,16,FALSE),"")</f>
        <v/>
      </c>
      <c r="Q100" s="73" t="str">
        <f>IFERROR(VLOOKUP($A100,#REF!,17,FALSE),"")</f>
        <v/>
      </c>
      <c r="R100" s="73" t="str">
        <f>IFERROR(VLOOKUP($A100,#REF!,18,FALSE),"")</f>
        <v/>
      </c>
      <c r="S100" s="73" t="str">
        <f>IFERROR(VLOOKUP($A100,#REF!,19,FALSE),"")</f>
        <v/>
      </c>
      <c r="T100" s="73" t="str">
        <f>IFERROR(VLOOKUP($A100,#REF!,20,FALSE),"")</f>
        <v/>
      </c>
      <c r="U100" s="73" t="str">
        <f>IFERROR(VLOOKUP($A100,#REF!,21,FALSE),"")</f>
        <v/>
      </c>
      <c r="V100" s="73" t="str">
        <f>IFERROR(VLOOKUP($A100,#REF!,22,FALSE),"")</f>
        <v/>
      </c>
      <c r="W100" s="73" t="str">
        <f>IFERROR(VLOOKUP($A100,#REF!,23,FALSE),"")</f>
        <v/>
      </c>
      <c r="X100" s="73" t="str">
        <f>IFERROR(VLOOKUP($A100,#REF!,24,FALSE),"")</f>
        <v/>
      </c>
      <c r="Y100" s="73"/>
      <c r="Z100" s="73"/>
      <c r="AA100" s="77"/>
      <c r="AB100" s="77"/>
      <c r="AC100" s="77"/>
      <c r="AD100" s="77"/>
    </row>
    <row r="101" spans="1:30" s="65" customFormat="1" x14ac:dyDescent="0.35">
      <c r="AA101" s="84"/>
      <c r="AB101" s="84"/>
      <c r="AC101" s="84"/>
      <c r="AD101" s="84"/>
    </row>
  </sheetData>
  <sheetProtection formatCells="0" formatColumns="0" formatRows="0" autoFilter="0" pivotTables="0"/>
  <autoFilter ref="A1:AE101" xr:uid="{17E1B92F-0EFF-477D-87E1-E44A0E146C58}"/>
  <sortState xmlns:xlrd2="http://schemas.microsoft.com/office/spreadsheetml/2017/richdata2" ref="C3:C50">
    <sortCondition ref="C54:C55"/>
  </sortState>
  <dataValidations count="1">
    <dataValidation type="list" allowBlank="1" showInputMessage="1" showErrorMessage="1" sqref="A2" xr:uid="{1D73F14F-C694-40FA-8A51-4E1146E9087E}">
      <formula1>#REF!</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31F3E85838C1B4C8EAADC95C27A008F" ma:contentTypeVersion="20" ma:contentTypeDescription="Create a new document." ma:contentTypeScope="" ma:versionID="666e20394053a00d0b0cb8d0d7f22e7e">
  <xsd:schema xmlns:xsd="http://www.w3.org/2001/XMLSchema" xmlns:xs="http://www.w3.org/2001/XMLSchema" xmlns:p="http://schemas.microsoft.com/office/2006/metadata/properties" xmlns:ns1="http://schemas.microsoft.com/sharepoint/v3" xmlns:ns2="41dfe66f-e08c-44cc-861c-9ceb94440d78" xmlns:ns3="72471775-5aec-498f-894d-443c8cd337b3" targetNamespace="http://schemas.microsoft.com/office/2006/metadata/properties" ma:root="true" ma:fieldsID="dc8b6c433d1ff4917d900fe7b63d451e" ns1:_="" ns2:_="" ns3:_="">
    <xsd:import namespace="http://schemas.microsoft.com/sharepoint/v3"/>
    <xsd:import namespace="41dfe66f-e08c-44cc-861c-9ceb94440d78"/>
    <xsd:import namespace="72471775-5aec-498f-894d-443c8cd337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lcf76f155ced4ddcb4097134ff3c332f" minOccurs="0"/>
                <xsd:element ref="ns3:TaxCatchAll" minOccurs="0"/>
                <xsd:element ref="ns2:Applicable" minOccurs="0"/>
                <xsd:element ref="ns2:MediaServiceObjectDetectorVersions" minOccurs="0"/>
                <xsd:element ref="ns2:DFFARoutingOrde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fe66f-e08c-44cc-861c-9ceb94440d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Applicable" ma:index="24" nillable="true" ma:displayName="Applicable" ma:default="1" ma:description="Applicable to 20DR-MHP NOFA" ma:format="Dropdown" ma:internalName="Applicable">
      <xsd:simpleType>
        <xsd:restriction base="dms:Boolea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DFFARoutingOrder" ma:index="26" nillable="true" ma:displayName="DFFA Routing Order" ma:description="Order based on DFFA Routing Checklist " ma:format="Dropdown" ma:internalName="DFFARoutingOrder" ma:percentage="FALSE">
      <xsd:simpleType>
        <xsd:restriction base="dms:Number"/>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471775-5aec-498f-894d-443c8cd337b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663606f-68db-4f8d-b8fb-aa4fa97d38e6}" ma:internalName="TaxCatchAll" ma:showField="CatchAllData" ma:web="72471775-5aec-498f-894d-443c8cd337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2471775-5aec-498f-894d-443c8cd337b3" xsi:nil="true"/>
    <lcf76f155ced4ddcb4097134ff3c332f xmlns="41dfe66f-e08c-44cc-861c-9ceb94440d78">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Applicable xmlns="41dfe66f-e08c-44cc-861c-9ceb94440d78">true</Applicable>
    <DFFARoutingOrder xmlns="41dfe66f-e08c-44cc-861c-9ceb94440d78" xsi:nil="true"/>
  </documentManagement>
</p:properties>
</file>

<file path=customXml/itemProps1.xml><?xml version="1.0" encoding="utf-8"?>
<ds:datastoreItem xmlns:ds="http://schemas.openxmlformats.org/officeDocument/2006/customXml" ds:itemID="{969D2788-3DD2-4E4A-B873-681C2BAF9A4D}">
  <ds:schemaRefs>
    <ds:schemaRef ds:uri="http://schemas.microsoft.com/sharepoint/v3/contenttype/forms"/>
  </ds:schemaRefs>
</ds:datastoreItem>
</file>

<file path=customXml/itemProps2.xml><?xml version="1.0" encoding="utf-8"?>
<ds:datastoreItem xmlns:ds="http://schemas.openxmlformats.org/officeDocument/2006/customXml" ds:itemID="{43011D60-0325-4604-95DD-C55E6D654D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1dfe66f-e08c-44cc-861c-9ceb94440d78"/>
    <ds:schemaRef ds:uri="72471775-5aec-498f-894d-443c8cd33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7966F0-D597-4BAC-9CEF-51935A71692E}">
  <ds:schemaRefs>
    <ds:schemaRef ds:uri="http://schemas.microsoft.com/office/2006/metadata/properties"/>
    <ds:schemaRef ds:uri="http://purl.org/dc/dcmitype/"/>
    <ds:schemaRef ds:uri="72471775-5aec-498f-894d-443c8cd337b3"/>
    <ds:schemaRef ds:uri="http://schemas.openxmlformats.org/package/2006/metadata/core-properties"/>
    <ds:schemaRef ds:uri="http://schemas.microsoft.com/office/infopath/2007/PartnerControls"/>
    <ds:schemaRef ds:uri="41dfe66f-e08c-44cc-861c-9ceb94440d78"/>
    <ds:schemaRef ds:uri="http://schemas.microsoft.com/office/2006/documentManagement/types"/>
    <ds:schemaRef ds:uri="http://purl.org/dc/terms/"/>
    <ds:schemaRef ds:uri="http://schemas.microsoft.com/sharepoint/v3"/>
    <ds:schemaRef ds:uri="http://www.w3.org/XML/1998/namespace"/>
    <ds:schemaRef ds:uri="http://purl.org/dc/elements/1.1/"/>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FY22-23 Grp 1 Intake Rpt</vt:lpstr>
      <vt:lpstr>FY22-23 Grp 2 Intake Rpt</vt:lpstr>
      <vt:lpstr>Intake Report</vt:lpstr>
      <vt:lpstr>Validations</vt:lpstr>
      <vt:lpstr>DQ-Score-Appeals Raw</vt:lpstr>
      <vt:lpstr>'FY22-23 Grp 1 Intake Rpt'!Print_Area</vt:lpstr>
      <vt:lpstr>'FY22-23 Grp 2 Intake Rpt'!Print_Area</vt:lpstr>
      <vt:lpstr>'Intake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dr-mhp-round-one-applications-recieved-and-self-scores</dc:title>
  <dc:subject/>
  <dc:creator>California Department of Housing and Community Development</dc:creator>
  <cp:keywords/>
  <dc:description/>
  <cp:lastModifiedBy>Kaur, Jasveen@HCD</cp:lastModifiedBy>
  <cp:revision/>
  <dcterms:created xsi:type="dcterms:W3CDTF">2023-12-05T16:54:03Z</dcterms:created>
  <dcterms:modified xsi:type="dcterms:W3CDTF">2025-01-14T20:58:05Z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0x010100131F3E85838C1B4C8EAADC95C27A008F</vt:lpwstr>
  </property>
  <property fmtid="{D5CDD505-2E9C-101B-9397-08002B2CF9AE}" pid="3" name="MediaServiceImageTags">
    <vt:lpwstr/>
  </property>
  <property fmtid="{D5CDD505-2E9C-101B-9397-08002B2CF9AE}" pid="4" name="_ExtendedDescription">
    <vt:lpwstr/>
  </property>
</Properties>
</file>