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showInkAnnotation="0"/>
  <mc:AlternateContent xmlns:mc="http://schemas.openxmlformats.org/markup-compatibility/2006">
    <mc:Choice Requires="x15">
      <x15ac:absPath xmlns:x15ac="http://schemas.microsoft.com/office/spreadsheetml/2010/11/ac" url="X:\Projects\00xxxx\007787\_Homekey 2\"/>
    </mc:Choice>
  </mc:AlternateContent>
  <xr:revisionPtr revIDLastSave="0" documentId="8_{5A480A32-E3F3-495D-883A-F96702E23D1A}" xr6:coauthVersionLast="47" xr6:coauthVersionMax="47" xr10:uidLastSave="{00000000-0000-0000-0000-000000000000}"/>
  <bookViews>
    <workbookView xWindow="28680" yWindow="-120" windowWidth="29040" windowHeight="15840" xr2:uid="{00000000-000D-0000-FFFF-FFFF00000000}"/>
  </bookViews>
  <sheets>
    <sheet name="Program" sheetId="1" r:id="rId1"/>
    <sheet name="Lookup" sheetId="2" r:id="rId2"/>
    <sheet name="Lookup 2020-06" sheetId="5" r:id="rId3"/>
    <sheet name="CCCI" sheetId="3" r:id="rId4"/>
  </sheets>
  <definedNames>
    <definedName name="_xlnm.Print_Area" localSheetId="0">Program!$A$1:$J$172</definedName>
    <definedName name="_xlnm.Print_Titles" localSheetId="0">Program!$2:$2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2" i="2"/>
  <c r="B5" i="3"/>
  <c r="D137" i="5"/>
  <c r="D136" i="5"/>
  <c r="D135" i="5"/>
  <c r="D134" i="5"/>
  <c r="D133" i="5"/>
  <c r="D127" i="5"/>
  <c r="D72" i="5"/>
  <c r="D60" i="5"/>
  <c r="D52" i="5"/>
  <c r="D51" i="5"/>
  <c r="D50" i="5"/>
  <c r="D25" i="5"/>
  <c r="D22" i="5"/>
  <c r="D21" i="5"/>
  <c r="F4" i="1" l="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61" i="1"/>
  <c r="G61" i="1"/>
  <c r="F62" i="1"/>
  <c r="G62" i="1"/>
  <c r="G63" i="1"/>
  <c r="G64" i="1"/>
  <c r="F65" i="1"/>
  <c r="G65" i="1"/>
  <c r="G66" i="1"/>
  <c r="G67" i="1"/>
  <c r="F68" i="1"/>
  <c r="G68" i="1"/>
  <c r="F69" i="1"/>
  <c r="G69" i="1"/>
  <c r="G70" i="1"/>
  <c r="F71" i="1"/>
  <c r="G71" i="1"/>
  <c r="F72" i="1"/>
  <c r="G72" i="1"/>
  <c r="F73" i="1"/>
  <c r="G73" i="1"/>
  <c r="F74" i="1"/>
  <c r="G74" i="1"/>
  <c r="F75" i="1"/>
  <c r="G75" i="1"/>
  <c r="F76" i="1"/>
  <c r="G76" i="1"/>
  <c r="F77" i="1"/>
  <c r="G77" i="1"/>
  <c r="F78" i="1"/>
  <c r="G78" i="1"/>
  <c r="F79" i="1"/>
  <c r="G79" i="1"/>
  <c r="F80" i="1"/>
  <c r="G80" i="1"/>
  <c r="F81" i="1"/>
  <c r="G81" i="1"/>
  <c r="F82" i="1"/>
  <c r="G82"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G115" i="1"/>
  <c r="G116" i="1"/>
  <c r="G117" i="1"/>
  <c r="G118"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G3" i="1"/>
  <c r="F3" i="1"/>
  <c r="I65" i="1" l="1"/>
  <c r="I62" i="1"/>
  <c r="I68" i="1"/>
  <c r="I69" i="1"/>
  <c r="I162" i="1"/>
  <c r="I163" i="1"/>
  <c r="I164" i="1"/>
  <c r="I166" i="1"/>
  <c r="I79" i="1"/>
  <c r="I80" i="1"/>
  <c r="I81" i="1"/>
  <c r="I82" i="1"/>
  <c r="I72" i="1"/>
  <c r="I73" i="1"/>
  <c r="I74" i="1"/>
  <c r="I75" i="1"/>
  <c r="I76" i="1"/>
  <c r="I77" i="1"/>
  <c r="I56" i="1"/>
  <c r="I57" i="1"/>
  <c r="I58" i="1"/>
  <c r="I108" i="1"/>
  <c r="I149" i="1"/>
  <c r="I148" i="1"/>
  <c r="I150" i="1"/>
  <c r="I151" i="1"/>
  <c r="I152" i="1"/>
  <c r="I153" i="1"/>
  <c r="I155" i="1"/>
  <c r="I146" i="1"/>
  <c r="I107" i="1"/>
  <c r="I100" i="1"/>
  <c r="I94" i="1"/>
  <c r="I95" i="1"/>
  <c r="I96" i="1"/>
  <c r="I93" i="1"/>
  <c r="I97" i="1"/>
  <c r="I98" i="1"/>
  <c r="I140" i="1"/>
  <c r="F116" i="1"/>
  <c r="I116" i="1" s="1"/>
  <c r="F117" i="1"/>
  <c r="I117" i="1" s="1"/>
  <c r="F115" i="1"/>
  <c r="F119" i="1"/>
  <c r="F118" i="1"/>
  <c r="I52" i="1"/>
  <c r="I53" i="1"/>
  <c r="I51" i="1"/>
  <c r="I54" i="1"/>
  <c r="I48" i="1"/>
  <c r="I49" i="1"/>
  <c r="I44" i="1"/>
  <c r="I45" i="1"/>
  <c r="I46" i="1"/>
  <c r="I47" i="1"/>
  <c r="I39" i="1"/>
  <c r="I41" i="1"/>
  <c r="I40" i="1"/>
  <c r="I42" i="1"/>
  <c r="I35" i="1"/>
  <c r="I33" i="1"/>
  <c r="I31" i="1"/>
  <c r="I26" i="1"/>
  <c r="I27" i="1"/>
  <c r="I28" i="1"/>
  <c r="I29" i="1"/>
  <c r="I30" i="1"/>
  <c r="I32" i="1"/>
  <c r="I24" i="1"/>
  <c r="I36" i="1"/>
  <c r="I37" i="1"/>
  <c r="I38" i="1"/>
  <c r="I19" i="1"/>
  <c r="I20" i="1"/>
  <c r="I21" i="1"/>
  <c r="I22" i="1"/>
  <c r="I23" i="1"/>
  <c r="I15" i="1"/>
  <c r="I16" i="1"/>
  <c r="I17" i="1"/>
  <c r="I10" i="1"/>
  <c r="I11" i="1"/>
  <c r="I12" i="1"/>
  <c r="I13" i="1"/>
  <c r="I4" i="1" l="1"/>
  <c r="I5" i="1"/>
  <c r="I6" i="1"/>
  <c r="I7" i="1"/>
  <c r="I134" i="1"/>
  <c r="I131" i="1"/>
  <c r="I132" i="1"/>
  <c r="I141" i="1"/>
  <c r="I122" i="1"/>
  <c r="I123" i="1"/>
  <c r="I124" i="1"/>
  <c r="I125" i="1"/>
  <c r="I126" i="1"/>
  <c r="I127" i="1"/>
  <c r="I128" i="1"/>
  <c r="I129" i="1"/>
  <c r="I130" i="1"/>
  <c r="I133" i="1"/>
  <c r="I3" i="1"/>
  <c r="I8" i="1"/>
  <c r="I9" i="1"/>
  <c r="I14" i="1"/>
  <c r="I18" i="1"/>
  <c r="I25" i="1"/>
  <c r="I34" i="1"/>
  <c r="I43" i="1"/>
  <c r="I50" i="1"/>
  <c r="I135" i="1"/>
  <c r="I136" i="1"/>
  <c r="I115" i="1"/>
  <c r="I118" i="1"/>
  <c r="I119" i="1"/>
  <c r="I120" i="1"/>
  <c r="I84" i="1"/>
  <c r="I85" i="1"/>
  <c r="I86" i="1"/>
  <c r="I87" i="1"/>
  <c r="I88" i="1"/>
  <c r="I89" i="1"/>
  <c r="I90" i="1"/>
  <c r="I91" i="1"/>
  <c r="I137" i="1"/>
  <c r="I138" i="1"/>
  <c r="I139" i="1"/>
  <c r="I92" i="1"/>
  <c r="I99" i="1"/>
  <c r="I101" i="1"/>
  <c r="I102" i="1"/>
  <c r="I103" i="1"/>
  <c r="I104" i="1"/>
  <c r="I105" i="1"/>
  <c r="I106" i="1"/>
  <c r="I109" i="1"/>
  <c r="I110" i="1"/>
  <c r="I111" i="1"/>
  <c r="I112" i="1"/>
  <c r="I142" i="1"/>
  <c r="I143" i="1"/>
  <c r="I144" i="1"/>
  <c r="I145" i="1"/>
  <c r="I147" i="1"/>
  <c r="I156" i="1"/>
  <c r="I157" i="1"/>
  <c r="I158" i="1"/>
  <c r="I55" i="1"/>
  <c r="I61" i="1"/>
  <c r="I71" i="1"/>
  <c r="I78" i="1"/>
  <c r="I159" i="1"/>
  <c r="I160" i="1"/>
  <c r="I161" i="1"/>
  <c r="I165" i="1"/>
  <c r="I167" i="1"/>
  <c r="I168" i="1" l="1"/>
  <c r="J168" i="1" s="1"/>
  <c r="I59" i="1"/>
  <c r="F154" i="1"/>
  <c r="I154" i="1" s="1"/>
  <c r="F83" i="1"/>
  <c r="I83" i="1" s="1"/>
  <c r="J59" i="1" l="1"/>
  <c r="F64" i="1"/>
  <c r="I64" i="1" s="1"/>
  <c r="F63" i="1"/>
  <c r="I63" i="1" s="1"/>
  <c r="F66" i="1"/>
  <c r="I66" i="1" s="1"/>
  <c r="F70" i="1"/>
  <c r="I70" i="1" s="1"/>
  <c r="F67" i="1"/>
  <c r="I67" i="1" s="1"/>
  <c r="I113" i="1" l="1"/>
  <c r="I121" i="1"/>
  <c r="J113" i="1" l="1"/>
  <c r="I170" i="1"/>
</calcChain>
</file>

<file path=xl/sharedStrings.xml><?xml version="1.0" encoding="utf-8"?>
<sst xmlns="http://schemas.openxmlformats.org/spreadsheetml/2006/main" count="1225" uniqueCount="342">
  <si>
    <t>Egress Elements</t>
  </si>
  <si>
    <t>Add Stair riser grate</t>
  </si>
  <si>
    <t>New stair guard rail</t>
  </si>
  <si>
    <t>New stair handrail</t>
  </si>
  <si>
    <t>Fire Life Safety Elements</t>
  </si>
  <si>
    <t xml:space="preserve">Path of Travel </t>
  </si>
  <si>
    <t>Community Spaces</t>
  </si>
  <si>
    <t>Upgrade demising walls and ceiling to 1/2-hour construction</t>
  </si>
  <si>
    <t>Install automatic fire sprinklers</t>
  </si>
  <si>
    <t>Remodel restroom to be accessible: Remove and replace restroom door, remove adjacent wall to add area for restroom, remove and replace lavatory and toilets including modifying existing plumbing to accommodate new location, install grab bars, relocate light switches and lights, replace flooring, replace ceiling</t>
  </si>
  <si>
    <t>Add peep hole in door, add hard wired electric doorbell with audio tone and visual signal, add fire alarm, smoke detectors and carbon monoxide visual alarms</t>
  </si>
  <si>
    <t>Replace doors with fire rated doors</t>
  </si>
  <si>
    <t>Programming Matrix</t>
  </si>
  <si>
    <t xml:space="preserve">Tier 2 </t>
  </si>
  <si>
    <t>Drain and remove pool</t>
  </si>
  <si>
    <t>Remove concrete pool deck</t>
  </si>
  <si>
    <t>Add landscaping, grass, low water plants</t>
  </si>
  <si>
    <t>Pool Area</t>
  </si>
  <si>
    <t>Add metal pedestrian gate</t>
  </si>
  <si>
    <t>Add motorized sliding vehicular metal gate at each driveway</t>
  </si>
  <si>
    <t>Replace broken curb and gutter</t>
  </si>
  <si>
    <t>Replace AC pavement</t>
  </si>
  <si>
    <t>Office Renovation</t>
  </si>
  <si>
    <t>Various renovation may occur according to proposed use</t>
  </si>
  <si>
    <t>Remove employee restroom</t>
  </si>
  <si>
    <t>Remove and replace mop sink</t>
  </si>
  <si>
    <t>Remove and replace flooring</t>
  </si>
  <si>
    <t>Add laundry detergent vending machine</t>
  </si>
  <si>
    <t>Add folding tables</t>
  </si>
  <si>
    <t>Repaint dormers and fascia</t>
  </si>
  <si>
    <t>Misc. Architectural Repairs</t>
  </si>
  <si>
    <t xml:space="preserve">Elevator </t>
  </si>
  <si>
    <t>Tier 3</t>
  </si>
  <si>
    <t>Area of Focus</t>
  </si>
  <si>
    <t>Guestroom restroom conversion to kitchens</t>
  </si>
  <si>
    <t>Renovation Considerations</t>
  </si>
  <si>
    <t>Remove existing connecting doors and infill walls and finishes as required</t>
  </si>
  <si>
    <t>Replace all windows with low-e, double-pane type</t>
  </si>
  <si>
    <t>Replace all indoor and outdoor lighting with LED system</t>
  </si>
  <si>
    <t>Landscaping</t>
  </si>
  <si>
    <t>Level of Improvement</t>
  </si>
  <si>
    <t>Reset PTACs to ensure 44" clear width in all walkways</t>
  </si>
  <si>
    <t>All Guest Rooms</t>
  </si>
  <si>
    <t>Upgrade furniture, finishes and equipment as required; bed-bug free products recommended; additional wardrobe space recommended</t>
  </si>
  <si>
    <t>Required if stairs are open risers</t>
  </si>
  <si>
    <t>Required if stair guard rail is not code compliant; check height and opening sizes</t>
  </si>
  <si>
    <t>Required if stair handrail is not code compliant; check height and extension lengths</t>
  </si>
  <si>
    <t>Required if entry door and threshold to be accessible is not code compliant; check threshold height and opening sizes, hardware, opening force, etc.</t>
  </si>
  <si>
    <t>Only required to ensure 44" clear width in all walkways; does not apply in facilities with central systems or where PTACs are installed in different locations</t>
  </si>
  <si>
    <t>Justification</t>
  </si>
  <si>
    <t>All public facilities for employees or residents must be fully accessible. Restroom remodel only required if no other accessible restroom exits in the office or community area</t>
  </si>
  <si>
    <t xml:space="preserve">Identify the accessible path of travel within all office spaces and public areas. All spaces must be accessible along the path of travel. </t>
  </si>
  <si>
    <t>Individual Units:  PTACs and Exhaust Fans</t>
  </si>
  <si>
    <t>Site Pavement/ Drainage</t>
  </si>
  <si>
    <t>Existing Vending/ Laundry Room</t>
  </si>
  <si>
    <t>Repurpose Guest Rooms</t>
  </si>
  <si>
    <t>Site Perimeter/ Security</t>
  </si>
  <si>
    <t xml:space="preserve">Applies to any property where fire sprinklers are to be installed retroactively </t>
  </si>
  <si>
    <t>Provide seismic joints at elevated walkways and roof joints</t>
  </si>
  <si>
    <t>Applies to any property over 2 stories with exterior walkways and/or a roof that spans a between two structures</t>
  </si>
  <si>
    <t>Site repairs where necessary to avoid path of travel barriers and to reduce pedestrian accidents</t>
  </si>
  <si>
    <t>Necessary where areas of the existing building are observed to be out of compliance with current accessible code</t>
  </si>
  <si>
    <t>Required where deemed necessary by a civil assessment and required for site utilities as required by code</t>
  </si>
  <si>
    <t>Consideration: Due to program needs or requested additional services in each facility, various renovations may be required to allow for proposed uses</t>
  </si>
  <si>
    <t>May vary depending on the state of repair of each building</t>
  </si>
  <si>
    <t>Repair/replace damaged gutters and downspouts</t>
  </si>
  <si>
    <t xml:space="preserve">Repair rusted/deteriorated guardrails </t>
  </si>
  <si>
    <t>Central Systems: Boilers, hot water storage tanks, water softener system, insulate hot water piping in boiler rooms</t>
  </si>
  <si>
    <t>Commercial Signage</t>
  </si>
  <si>
    <t>Guest Room Accessibility w/ mobility features (Minimum 10% of total unit count)</t>
  </si>
  <si>
    <t>Update standard room to be accessible: Level door threshold, remove and relocate light switches, demo existing tub/shower, remove lavatory and counter, remove dividing wall, demolish laminate flooring, extending separating wall between sleeping area and restroom, demo and replace toilet and relocate, add new ceramic floor tile, new roll-in shower, grab bars and shower seat, new lavatory and mirror, relocate restroom light fixtures</t>
  </si>
  <si>
    <t>Guest Room Accessibility w/ communication features (Minimum 4% of total unit count)</t>
  </si>
  <si>
    <t>Energy Efficiency Upgrades</t>
  </si>
  <si>
    <t xml:space="preserve">Remodel offices, lobby space and any common spaces to be accessible including: level threshold, replace door and ensure clearances are unobstructed, relocate light switches to within reach range; update flooring and counter/desks heights. Update office and reception with appropriate lighting and electrical </t>
  </si>
  <si>
    <t xml:space="preserve">Guest Room Accessibility w/ mobility features </t>
  </si>
  <si>
    <t>Update standard room to accessible: Level door threshold, remove and relocate light switches, demo existing tub/shower, remove lavatory and counter, remove dividing wall, demolish laminate flooring, extending separating wall between sleeping area and restroom, demo and replace toilet and relocate, add new ceramic floor tile, new roll-in shower, grab bars and shower seat, new lavatory and mirror, relocate restroom light fixtures</t>
  </si>
  <si>
    <t xml:space="preserve">Guest Room Accessibility w/ communication features </t>
  </si>
  <si>
    <t>Seismic Evaluation and Retrofit</t>
  </si>
  <si>
    <t>Strengthen or add framing as required for proposed fire sprinkler system</t>
  </si>
  <si>
    <t>Replace roof as required for seismic upgrade with new single-ply roofing</t>
  </si>
  <si>
    <t>Add card reader or similar access control and 2-way communication between office and grate</t>
  </si>
  <si>
    <t>Where a perimeter gate is being utilized as site security, access should be controlled and monitored</t>
  </si>
  <si>
    <t>Add backflow preventer</t>
  </si>
  <si>
    <t>Renovate Kitchen: Remove and replace cabinetry, remove and replace sink and all appliances to accessible type</t>
  </si>
  <si>
    <t>Recommended where public/employee use of kitchen proposed; cabinetry and appliances required to be ADA accessible</t>
  </si>
  <si>
    <t>Renovate lobby, reception, vestibule, storage room: Ensure all areas are accessible, may include new lighting and flooring</t>
  </si>
  <si>
    <t>A commercial mop sink may be useful for residents but also can be replaced with smaller residential type</t>
  </si>
  <si>
    <t>Add coin-operated residential type laundry machines</t>
  </si>
  <si>
    <t>Detergent vending machine is a convenience item only, not required</t>
  </si>
  <si>
    <t>Convenience item only, not required</t>
  </si>
  <si>
    <t>Add windows as required: includes cutting and framing wall openings and refinishing exterior and interior walls</t>
  </si>
  <si>
    <t>Where commercial laundry rooms are proposed to be converted to residential laundry, existing laundry/vending rooms can be converted to various other uses and laundry machines should be moved to new laundry facility</t>
  </si>
  <si>
    <t>Exterior paint, façade treatment and repair may be required to prevent further water penetration and dry rot.</t>
  </si>
  <si>
    <t>Varies for each property</t>
  </si>
  <si>
    <t>Mechanical/ Plumbing Equipment</t>
  </si>
  <si>
    <t>F,F &amp; E items should be considered for replacement in consideration of future residents needs, but is not required by code in many cases unless required to be ADA accessible.</t>
  </si>
  <si>
    <t>Remaining pool equipment if no longer in use should be disposed of to prevent liability</t>
  </si>
  <si>
    <t>PTAC and exhaust fans should be replaced if the remaining life of the unit is less than 5 years or if they are in a state of disrepair</t>
  </si>
  <si>
    <t>Elevator inspections are required by the State Fire Marshal and other local agencies having jurisdiction</t>
  </si>
  <si>
    <t>Where converting existing hotels to housing, all commercial signage should be removed out of consideration of new property use; not required by code</t>
  </si>
  <si>
    <t>Replace or add Guard Rails</t>
  </si>
  <si>
    <t>Provide enough compliant accessible parking spaces</t>
  </si>
  <si>
    <t>Regrade the surface or place barriers to reduce possibility of flooding during major storm</t>
  </si>
  <si>
    <t xml:space="preserve">Required where deemed necessary by a Civil Engineer's site drainage patterns assessment </t>
  </si>
  <si>
    <t xml:space="preserve">Replace walkways or ramps along path of travel </t>
  </si>
  <si>
    <t>1 laundry machine per 12 dwelling units is required by the California Plumbing Code, Table 422.1 for R-2 occupancy</t>
  </si>
  <si>
    <t>Central system mechanical equipment should be evaluated and replaced based on remaining life and current state of operation. Insulation thickness per California Energy Code, Section 150.0.</t>
  </si>
  <si>
    <t>Replace PTACs with new high-efficiency variable refrigerant flow (VRF) systems</t>
  </si>
  <si>
    <t>Add energy management system (EMS) with direct digital controls (DDC) for HVAC, plumbing equipment and lighting</t>
  </si>
  <si>
    <t>Required if valve assembly is not code compliant; CPC, 602.3</t>
  </si>
  <si>
    <t>Replace pavement, signs, and striping of accessible parking spaces; replace sidewalks or walk 48" clear &lt; 2/5/8.33% Slope</t>
  </si>
  <si>
    <t>Perimeter gate limiting vehicular access will control security and deter theft by vehicle (Ref. CBC 3110)</t>
  </si>
  <si>
    <t>Replace entry door and threshold</t>
  </si>
  <si>
    <t>Removal of pool deck and equipment leaves an opportunity to create a community space but simple landscaping is a quick alternative</t>
  </si>
  <si>
    <t>Where site security is defined by a perimeter gate, pedestrian-only access is necessary for those residents without a vehicle (Ref. CBC 11B-404)</t>
  </si>
  <si>
    <t>Hoistway:  Update certification and inspection certificates</t>
  </si>
  <si>
    <t>Elevator Landings:  Update hoistway level signs, call buttons, visual and audible call signals, repair threshold to comply with accessibility standards</t>
  </si>
  <si>
    <t>Cab:  Update finishes, threshold, lighting, grab bars, call buttons, emergency control panel, visual and audible call indicators as required</t>
  </si>
  <si>
    <t>Option upgrade to achieve reduced energy consumption: would replace Tier 1 &amp; 2 landscape replacements</t>
  </si>
  <si>
    <t xml:space="preserve">Industrial laundry machines are oversized and inappropriate for individual use. </t>
  </si>
  <si>
    <t>Required if pavement at accessible parking is not code compliant;  CBC Chapter 11B-502 &amp; 11B-403</t>
  </si>
  <si>
    <t>Required if there are not a minimum number of accessible parking spaces provided.  CBC Chapter 11B</t>
  </si>
  <si>
    <t>Required if walkways surface, width, slopes, handrails,  and any obstructions along path of travel are not code compliant; define path of travel from accessible parking to all common areas and accessible units, CBC Chapter 11-B</t>
  </si>
  <si>
    <t>Necessary if roof diaphragm must be upgraded  as a result of seismic evaluation</t>
  </si>
  <si>
    <t>Recommended to provide level path of travel and smooth surface of parking, CBC Chapter 11B</t>
  </si>
  <si>
    <t>Remove existing vending and laundry machines</t>
  </si>
  <si>
    <t>Replace all landscaping using low water plant and tree species</t>
  </si>
  <si>
    <t>Required if automatic sprinklers are not already existing in building,    CFC Section 903</t>
  </si>
  <si>
    <t>Required if elevation difference between two surfaces exceed 30", and the existing guardrail height and opening are not compliant with California Code of Regulations, Title 8, Section 3209</t>
  </si>
  <si>
    <t>Required if demising walls and ceiling do not appear to already be fire rated. 1/2-hour rating is min. with fire sprinklers</t>
  </si>
  <si>
    <t xml:space="preserve">CBC Chapter 11B requires a minimum 5% of all units to be accessible with mobility features. This includes a roll-in or transfer shower, grab bars at the toilet, and other accessible features. </t>
  </si>
  <si>
    <t>CBC Chapter 11B requires a minimum 2% of all units to be accessible with communication features.</t>
  </si>
  <si>
    <t>Utility Rooms</t>
  </si>
  <si>
    <t>Check wall, ceilings, doors and openings for fire rating. Maintain 1-hr fire separation between each dwelling unit and any utility rooms</t>
  </si>
  <si>
    <t>Ensure demising walls and ceilings are fire rated</t>
  </si>
  <si>
    <t>All buildings should be evaluated using the Rapid Review. If any building fails the Rapid Review, it should be followed up with an ASCE7-16 evaluation. Depending on the local authority having jurisdiction the cost of the Tier 1 remodel and/or the addition of seismic mass to the buildings may trigger a mandatory ASCE7-16 evaluation.</t>
  </si>
  <si>
    <t>Not required by code; Pools are expensive to maintain and are a point of liability concern therefore it is recommended to fill in pools and remove equipment to be replaced by community spaces</t>
  </si>
  <si>
    <t>Convert Housekeeping Laundry Room to Residents Laundry</t>
  </si>
  <si>
    <t>Remove industrial laundry machines</t>
  </si>
  <si>
    <t xml:space="preserve">Additional accessible rooms may be required beyond those required by building code if projects use tax credit funding or in order to meet the demands of the local market. </t>
  </si>
  <si>
    <t xml:space="preserve">New Fire Hydrants and residual water flow  pressure </t>
  </si>
  <si>
    <t>Backflow Preventer</t>
  </si>
  <si>
    <t>Add draft stopping</t>
  </si>
  <si>
    <t>Required if draft stopping is not code compliant; check height and opening sizes</t>
  </si>
  <si>
    <t>Where separating a dwelling unit from another unit, utility room, or attic, walls and ceilings must have rated Type 'X' gyp board or equivalent; sealed openings and rated access hatches as applies</t>
  </si>
  <si>
    <t>FEMA 154 Rapid Review followed by ASCE7-16 evaluation if necessary. Possible upgrades required include strengthening the foundation, increased nailing and holdowns at shear walls, increased nailing at floor and roof plywood, straps at floor and roof re-entrant corners.</t>
  </si>
  <si>
    <t>CBC Chapter 11B required elevator cars to be accessible</t>
  </si>
  <si>
    <t>Existing connecting doors between motel rooms no longer become necessary when converting to residential units; not required by code but should be considered for privacy and safety concerns of future residents</t>
  </si>
  <si>
    <t>Optional upgrade to achieve 10% energy efficiency</t>
  </si>
  <si>
    <t>Optional upgrade to achieve 10% energy efficiency: would replace Tier 2 HVAC replacement</t>
  </si>
  <si>
    <t>Optional upgrade to achieve 10% energy efficiency: would replace Tier 2 lighting replacements</t>
  </si>
  <si>
    <t>Optional upgrade to achieve 10% energy efficiency: would replace Tier 2 controls replacement</t>
  </si>
  <si>
    <t>Remove dividing wall between restroom and lavatory; Remove wall dividing restroom and sleeping area; Remove lavatory, toilet and shower; Remove existing lavatory/sink/counter; Remove laminate flooring; Remove existing drop ceiling; Plug toilet and waste pipe, cap shower and waste pipe, remove ceiling exhaust fan; Move sink drain; Add sink; Add refrigerator, stove, range; Add new laminate floor; New ceiling and light fixtures; Add Electrical  upgrades- 2 new circuits per unit, conduits, conductors, breakers and subpanels; Add plumbing and exhaust as required for renovation</t>
  </si>
  <si>
    <t>Remove all commercial signage; monument signs, fascia signs, etc.</t>
  </si>
  <si>
    <t>Where converting an existing hotel to residential housing the need for additional plumbing is required by California Building Code Table 422.1.  If seeking tax credits, CTCAC requires kitchens including a sink, refrigerator, and cooktop.</t>
  </si>
  <si>
    <t>Elevator evaluation should be completed by a consultant who specializes in elevators in order to identify the required renovations specific to each property</t>
  </si>
  <si>
    <t>Housekeeping laundry rooms in each facility vary. Renovations should reflect the needs required to bring the space up to current building code for fire and life safety and accessibility, then proposed renovations should account for the needs of future residents</t>
  </si>
  <si>
    <t>Required if Fire Hydrants are not code compliant regarding spacing, building area coverage, and residual pressure.  CFC Appendices B and C</t>
  </si>
  <si>
    <t>Cost Estimate</t>
  </si>
  <si>
    <t>Item</t>
  </si>
  <si>
    <t>Quantity</t>
  </si>
  <si>
    <t>Units</t>
  </si>
  <si>
    <t>Unit Cost</t>
  </si>
  <si>
    <t>Amount</t>
  </si>
  <si>
    <t>Infill risers w/ grates</t>
  </si>
  <si>
    <t>Division</t>
  </si>
  <si>
    <t>Description</t>
  </si>
  <si>
    <t>Unit</t>
  </si>
  <si>
    <t>Convert std bathroom &amp; vest. to accessible</t>
  </si>
  <si>
    <t>EA</t>
  </si>
  <si>
    <t>Remove bituminous membrane roofing</t>
  </si>
  <si>
    <t>SF</t>
  </si>
  <si>
    <t>Remove existing motel sign - fascia</t>
  </si>
  <si>
    <t>Remove pool deck</t>
  </si>
  <si>
    <t>Remove pool equipment</t>
  </si>
  <si>
    <t>LS</t>
  </si>
  <si>
    <t>Remove pool, backfill &amp; compact</t>
  </si>
  <si>
    <t>Repair concrete floor</t>
  </si>
  <si>
    <t>LF</t>
  </si>
  <si>
    <t>Riser</t>
  </si>
  <si>
    <t>Pipe rail, wall-mtd</t>
  </si>
  <si>
    <t>Ramp handrails</t>
  </si>
  <si>
    <t>Repair rusted railings</t>
  </si>
  <si>
    <t>Draft stopping in attic</t>
  </si>
  <si>
    <t>1-ply roofing</t>
  </si>
  <si>
    <t>Add pipe insulation</t>
  </si>
  <si>
    <t>Attic insulation</t>
  </si>
  <si>
    <t>Replace downspouts</t>
  </si>
  <si>
    <t>Add attic access in bathroom</t>
  </si>
  <si>
    <t>Fire-rated door</t>
  </si>
  <si>
    <t>New connecting door (incl framing, finish repaur, elect, etc.)</t>
  </si>
  <si>
    <t>Relocate door latch</t>
  </si>
  <si>
    <t>Replace door hardware</t>
  </si>
  <si>
    <t>Replace door threshold</t>
  </si>
  <si>
    <t>Replace door with hardware</t>
  </si>
  <si>
    <t>Replace storefront door</t>
  </si>
  <si>
    <t>Replace windows with dbl-pane (48 SF/EA)</t>
  </si>
  <si>
    <t>Fire-rated wall</t>
  </si>
  <si>
    <t>Paint railing</t>
  </si>
  <si>
    <t>Replace flooring w/ PLAM</t>
  </si>
  <si>
    <t>Seal penetration in wall</t>
  </si>
  <si>
    <t>Bathroom accessories</t>
  </si>
  <si>
    <t>Install grab bar</t>
  </si>
  <si>
    <t>Kitchen cabinets</t>
  </si>
  <si>
    <t>New sign</t>
  </si>
  <si>
    <t>Replace grab bar</t>
  </si>
  <si>
    <t>Clothes dryer</t>
  </si>
  <si>
    <t>Laundry vending machine (incl elect conn)</t>
  </si>
  <si>
    <t>Washing machine</t>
  </si>
  <si>
    <t>Install fire sprinklers</t>
  </si>
  <si>
    <t>Add aerator to faucet</t>
  </si>
  <si>
    <t>Kitchen sink</t>
  </si>
  <si>
    <t>Lavatory</t>
  </si>
  <si>
    <t>Relocate toilet</t>
  </si>
  <si>
    <t>Replace 250-gal HW storage tank</t>
  </si>
  <si>
    <t>Replace 600 MBH boiler</t>
  </si>
  <si>
    <t>Replace HW pump 7.5 HP</t>
  </si>
  <si>
    <t>Replace mop sink</t>
  </si>
  <si>
    <t>Reposition toilet (1")</t>
  </si>
  <si>
    <t>MERV-13 filter at fan coil unit</t>
  </si>
  <si>
    <t>Relocate thermostat</t>
  </si>
  <si>
    <t>Replace 60-ton chiller</t>
  </si>
  <si>
    <t>Replace air filter</t>
  </si>
  <si>
    <t>Replace bathroom exhaust fan</t>
  </si>
  <si>
    <t>(4) 2#12, 1#12 in existing conduits to units</t>
  </si>
  <si>
    <t>1" conduit from subpanel to kitchen</t>
  </si>
  <si>
    <t>Breaker</t>
  </si>
  <si>
    <t>Breakers 3ph for main switchboard</t>
  </si>
  <si>
    <t>Electrical connection for laundry machines</t>
  </si>
  <si>
    <t>Electrical receptacle</t>
  </si>
  <si>
    <t>Interior luminaire</t>
  </si>
  <si>
    <t>Main switchboard, 2000A 3ph 120/208V</t>
  </si>
  <si>
    <t>PV Carport</t>
  </si>
  <si>
    <t>PV system</t>
  </si>
  <si>
    <t>KW</t>
  </si>
  <si>
    <t>Reconnect elect devices at rated wall</t>
  </si>
  <si>
    <t>Relocate light switch</t>
  </si>
  <si>
    <t>Remove and replace electrical cabling &amp; equip on roof</t>
  </si>
  <si>
    <t>Remove commercial laundry elect connections</t>
  </si>
  <si>
    <t>Repair exterior luminaire</t>
  </si>
  <si>
    <t>Replace ceiling luminaire</t>
  </si>
  <si>
    <t>Replace circuit breaker</t>
  </si>
  <si>
    <t>Replace exterior area light</t>
  </si>
  <si>
    <t>Replace wall sconce</t>
  </si>
  <si>
    <t>Subpanel 200A 3ph 42 bkrs</t>
  </si>
  <si>
    <t>Transformer 500 kVA</t>
  </si>
  <si>
    <t>CAT6 receptacle</t>
  </si>
  <si>
    <t>Fire alarm device</t>
  </si>
  <si>
    <t>Visual alarm (Fire, CO)</t>
  </si>
  <si>
    <t>Visual alarm (Smoke)</t>
  </si>
  <si>
    <t>CCTV camera</t>
  </si>
  <si>
    <t>Entry system w/ card reader</t>
  </si>
  <si>
    <t>2" AC overlay</t>
  </si>
  <si>
    <t>SY</t>
  </si>
  <si>
    <t>A/C pavement 3"/8" AB</t>
  </si>
  <si>
    <t>Backflow 2"</t>
  </si>
  <si>
    <t>Backflow 4"</t>
  </si>
  <si>
    <t>Backflow 6"</t>
  </si>
  <si>
    <t>Conc pavement 6"/6" AB</t>
  </si>
  <si>
    <t>Conc pavement ped 4"/4" AB</t>
  </si>
  <si>
    <t>Conc ramp</t>
  </si>
  <si>
    <t>Concrete V-gutter</t>
  </si>
  <si>
    <t>Decorative metal fence 6'H</t>
  </si>
  <si>
    <t>Decorative metal ped gate</t>
  </si>
  <si>
    <t>Decorative metal veh gate</t>
  </si>
  <si>
    <t>Landscaping (plants, grass, irrigation)</t>
  </si>
  <si>
    <t>Replace concrete walk</t>
  </si>
  <si>
    <t>Water line connection</t>
  </si>
  <si>
    <t>Door bell</t>
  </si>
  <si>
    <t>Guardrail 42"-H</t>
  </si>
  <si>
    <t>Source</t>
  </si>
  <si>
    <t>Motel 6 Corona estimate</t>
  </si>
  <si>
    <t>Fire Hydrant</t>
  </si>
  <si>
    <t>Motel 6 Fairfield estimate</t>
  </si>
  <si>
    <t>Under-lavatory pipe protection</t>
  </si>
  <si>
    <t>Roof guardrails</t>
  </si>
  <si>
    <t>Anchor electrical switchboard</t>
  </si>
  <si>
    <t>Refrigerator</t>
  </si>
  <si>
    <t>Doorway opening</t>
  </si>
  <si>
    <t>Close laundry chute opening</t>
  </si>
  <si>
    <t>Tables (for laundry folding)</t>
  </si>
  <si>
    <t>New window with new opening</t>
  </si>
  <si>
    <t>Repaint</t>
  </si>
  <si>
    <t>Replace 120-gal HW storage tank</t>
  </si>
  <si>
    <t>Add pipe insulation in boiler room</t>
  </si>
  <si>
    <t>Remove existing motel sign - monument</t>
  </si>
  <si>
    <t>Breakers 3ph at subpanel 200A</t>
  </si>
  <si>
    <t>Feeders to (e) switchboard 4#350, 1#3/0 GND in 4" GRC</t>
  </si>
  <si>
    <t>Feeders to (N) switchboard 4#600, #1/0 GND in 4" GRC</t>
  </si>
  <si>
    <t>Feeders to subpanel 4#2, #8 GND in 2" GRC</t>
  </si>
  <si>
    <t>Circuits from subpanel 8#4, #8 GND in 2" GRC</t>
  </si>
  <si>
    <t>Convert std bathroom &amp; vest. to kitchen incl appliances, receptacles, lighting, plumbing, exhaust</t>
  </si>
  <si>
    <t>Add peep-hole in door</t>
  </si>
  <si>
    <t>Infill doorway opening (exterior)</t>
  </si>
  <si>
    <t>Fire water line, 6"-12" dia w/ AC paving o/trench</t>
  </si>
  <si>
    <t>Curb and gutter replace</t>
  </si>
  <si>
    <t>Motel 6 Oakland estimate</t>
  </si>
  <si>
    <t>Dishwasher</t>
  </si>
  <si>
    <t>Range hood (incl elect &amp; exhaust)</t>
  </si>
  <si>
    <t>Stove (incl elect)</t>
  </si>
  <si>
    <t>Replace PTAC</t>
  </si>
  <si>
    <t>Replace water softener system</t>
  </si>
  <si>
    <t>Elevator upgrade</t>
  </si>
  <si>
    <t>Remove existing motel sign - pylon 30'</t>
  </si>
  <si>
    <t>Remove existing motel sign - pylon 75'</t>
  </si>
  <si>
    <t>Bldg</t>
  </si>
  <si>
    <t>Dynamic digital controls (lighting)</t>
  </si>
  <si>
    <t>Dynamic digital controls (mech &amp; plumbing)</t>
  </si>
  <si>
    <t>Replace illuminated exit sign</t>
  </si>
  <si>
    <t>Motel 6 Oceanside estimate</t>
  </si>
  <si>
    <t>Decorative metal fence pool area - replace</t>
  </si>
  <si>
    <t>Fire alarm &amp; elect connection for fire/smoke damper</t>
  </si>
  <si>
    <t>Replace door lock</t>
  </si>
  <si>
    <t>Anchor rooftop AC to structure</t>
  </si>
  <si>
    <t>Motel 6 Sacramento estimate</t>
  </si>
  <si>
    <t>Demo wall</t>
  </si>
  <si>
    <t>Reposition light switch</t>
  </si>
  <si>
    <t>Seismic joint at roof or walkway</t>
  </si>
  <si>
    <t>Seismic framing for fire sprinkler system</t>
  </si>
  <si>
    <t>Seismic Retrofit - Add 30' deep foundations with grade beams at all bearing and shear walls</t>
  </si>
  <si>
    <t>Seismic Retrofit - Add additional nails and straps to roofs and floors</t>
  </si>
  <si>
    <t>Seismic Retrofit - Add nails, sill bolts, and hold-downs at shear walls</t>
  </si>
  <si>
    <t>Remove all pool equipment</t>
  </si>
  <si>
    <t>Remove equipment (kitchen, laundry, vending, etc.)</t>
  </si>
  <si>
    <t>In order to deter crime, windows into laundry facilities are preferred, but are not required by code.  Assume 16SF</t>
  </si>
  <si>
    <t>Plumbing connection</t>
  </si>
  <si>
    <t>Xeriscape</t>
  </si>
  <si>
    <t>Tier 1</t>
  </si>
  <si>
    <t>TIER 3 SUBTOTAL</t>
  </si>
  <si>
    <t>TIER 2 SUBTOTAL</t>
  </si>
  <si>
    <t>GRAND TOTAL</t>
  </si>
  <si>
    <t>Cost/Unit</t>
  </si>
  <si>
    <t>100</t>
  </si>
  <si>
    <t>units (Tier 1)</t>
  </si>
  <si>
    <t>units (Tier 2)</t>
  </si>
  <si>
    <t>units (Tier 3)</t>
  </si>
  <si>
    <t>TIER 1 SUBTOTAL</t>
  </si>
  <si>
    <t>Carbon monoxide detector</t>
  </si>
  <si>
    <t>Home Depot + tax, x 3</t>
  </si>
  <si>
    <t>Date</t>
  </si>
  <si>
    <t>CCCI</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</si>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</sst>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9">
    <font>
      <sz val="11"/>
      <color theme="1"/>
      <name val="Calibri"/>
      <family val="2"/>
      <scheme val="minor"/>
    </font>
    <font>
      <b/>
      <sz val="11"/>
      <color theme="1"/>
      <name val="Calibri"/>
      <family val="2"/>
      <scheme val="minor"/>
    </font>
    <font>
      <sz val="10"/>
      <color theme="1"/>
      <name val="Arial"/>
      <family val="2"/>
    </font>
    <font>
      <b/>
      <sz val="14"/>
      <color theme="1"/>
      <name val="Arial"/>
      <family val="2"/>
    </font>
    <font>
      <sz val="11"/>
      <color rgb="FFFF0000"/>
      <name val="Calibri"/>
      <family val="2"/>
      <scheme val="minor"/>
    </font>
    <font>
      <sz val="11"/>
      <name val="Calibri"/>
      <family val="2"/>
      <scheme val="minor"/>
    </font>
    <font>
      <sz val="11"/>
      <color theme="1"/>
      <name val="Calibri"/>
      <family val="2"/>
      <scheme val="minor"/>
    </font>
    <font>
      <sz val="11"/>
      <name val="Calibri"/>
      <scheme val="minor"/>
    </font>
    <font>
      <sz val="10"/>
      <color theme="1"/>
      <name val="Arial"/>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medium">
        <color indexed="64"/>
      </left>
      <right style="thin">
        <color auto="1"/>
      </right>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right/>
      <top/>
      <bottom style="thin">
        <color indexed="64"/>
      </bottom>
      <diagonal/>
    </border>
    <border>
      <left style="medium">
        <color indexed="64"/>
      </left>
      <right/>
      <top style="medium">
        <color indexed="64"/>
      </top>
      <bottom/>
      <diagonal/>
    </border>
    <border>
      <left style="thin">
        <color auto="1"/>
      </left>
      <right/>
      <top style="medium">
        <color indexed="64"/>
      </top>
      <bottom/>
      <diagonal/>
    </border>
    <border>
      <left/>
      <right/>
      <top style="medium">
        <color indexed="64"/>
      </top>
      <bottom/>
      <diagonal/>
    </border>
    <border>
      <left/>
      <right/>
      <top style="thin">
        <color indexed="64"/>
      </top>
      <bottom/>
      <diagonal/>
    </border>
    <border>
      <left/>
      <right/>
      <top style="medium">
        <color indexed="64"/>
      </top>
      <bottom style="thin">
        <color auto="1"/>
      </bottom>
      <diagonal/>
    </border>
    <border>
      <left style="medium">
        <color indexed="64"/>
      </left>
      <right/>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18">
    <xf numFmtId="0" fontId="0" fillId="0" borderId="0" xfId="0"/>
    <xf numFmtId="0" fontId="0" fillId="0" borderId="0" xfId="0" applyFill="1"/>
    <xf numFmtId="0" fontId="0" fillId="0" borderId="9" xfId="0" applyFill="1" applyBorder="1" applyAlignment="1">
      <alignment vertical="top" wrapText="1"/>
    </xf>
    <xf numFmtId="0" fontId="0" fillId="0" borderId="0" xfId="0" applyFill="1" applyAlignment="1">
      <alignment vertical="top" wrapText="1"/>
    </xf>
    <xf numFmtId="0" fontId="0" fillId="0" borderId="1" xfId="0" applyFill="1" applyBorder="1" applyAlignment="1">
      <alignment vertical="top" wrapText="1"/>
    </xf>
    <xf numFmtId="0" fontId="0" fillId="0" borderId="0" xfId="0" applyFill="1" applyAlignment="1">
      <alignment vertical="top"/>
    </xf>
    <xf numFmtId="0" fontId="0" fillId="0" borderId="8" xfId="0" applyFill="1" applyBorder="1" applyAlignment="1">
      <alignment vertical="top" wrapText="1"/>
    </xf>
    <xf numFmtId="0" fontId="0" fillId="0" borderId="4" xfId="0" applyFill="1" applyBorder="1" applyAlignment="1">
      <alignment vertical="top" wrapText="1"/>
    </xf>
    <xf numFmtId="49" fontId="4" fillId="0" borderId="3" xfId="0" applyNumberFormat="1" applyFont="1" applyFill="1" applyBorder="1" applyAlignment="1" applyProtection="1">
      <alignment vertical="top" wrapText="1"/>
      <protection locked="0"/>
    </xf>
    <xf numFmtId="49" fontId="5" fillId="0" borderId="1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vertical="top" wrapText="1"/>
      <protection locked="0"/>
    </xf>
    <xf numFmtId="49" fontId="5" fillId="0" borderId="14" xfId="0" applyNumberFormat="1" applyFont="1" applyFill="1" applyBorder="1" applyAlignment="1" applyProtection="1">
      <alignment vertical="top" wrapText="1"/>
      <protection locked="0"/>
    </xf>
    <xf numFmtId="49" fontId="5" fillId="0" borderId="15" xfId="0" applyNumberFormat="1" applyFont="1" applyFill="1" applyBorder="1" applyAlignment="1" applyProtection="1">
      <alignment vertical="top" wrapText="1"/>
      <protection locked="0"/>
    </xf>
    <xf numFmtId="49" fontId="5" fillId="0" borderId="9" xfId="0" applyNumberFormat="1" applyFont="1" applyFill="1" applyBorder="1" applyAlignment="1" applyProtection="1">
      <alignment vertical="top" wrapText="1"/>
      <protection locked="0"/>
    </xf>
    <xf numFmtId="49" fontId="5" fillId="0" borderId="16" xfId="0" applyNumberFormat="1" applyFont="1" applyFill="1" applyBorder="1" applyAlignment="1" applyProtection="1">
      <alignment vertical="top" wrapText="1"/>
      <protection locked="0"/>
    </xf>
    <xf numFmtId="49" fontId="5" fillId="0" borderId="2" xfId="0" applyNumberFormat="1" applyFont="1" applyFill="1" applyBorder="1" applyAlignment="1" applyProtection="1">
      <alignment vertical="top" wrapText="1"/>
      <protection locked="0"/>
    </xf>
    <xf numFmtId="49" fontId="5" fillId="0" borderId="24" xfId="0" applyNumberFormat="1" applyFont="1" applyFill="1" applyBorder="1" applyAlignment="1" applyProtection="1">
      <alignment vertical="top" wrapText="1"/>
      <protection locked="0"/>
    </xf>
    <xf numFmtId="49" fontId="5" fillId="0" borderId="1" xfId="0" applyNumberFormat="1" applyFont="1" applyFill="1" applyBorder="1" applyAlignment="1" applyProtection="1">
      <alignment vertical="top" wrapText="1"/>
      <protection locked="0"/>
    </xf>
    <xf numFmtId="49" fontId="5" fillId="0" borderId="17" xfId="0" applyNumberFormat="1" applyFont="1" applyFill="1" applyBorder="1" applyAlignment="1" applyProtection="1">
      <alignment vertical="top" wrapText="1"/>
      <protection locked="0"/>
    </xf>
    <xf numFmtId="49" fontId="5" fillId="0" borderId="10" xfId="0" applyNumberFormat="1" applyFont="1" applyFill="1" applyBorder="1" applyAlignment="1" applyProtection="1">
      <alignment vertical="top" wrapText="1"/>
      <protection locked="0"/>
    </xf>
    <xf numFmtId="49" fontId="5" fillId="0" borderId="11" xfId="0" applyNumberFormat="1" applyFont="1" applyFill="1" applyBorder="1" applyAlignment="1" applyProtection="1">
      <alignment vertical="top" wrapText="1"/>
      <protection locked="0"/>
    </xf>
    <xf numFmtId="49" fontId="5" fillId="0" borderId="0" xfId="0" applyNumberFormat="1" applyFont="1" applyFill="1" applyBorder="1" applyAlignment="1" applyProtection="1">
      <alignment vertical="top" wrapText="1"/>
      <protection locked="0"/>
    </xf>
    <xf numFmtId="49" fontId="5" fillId="0" borderId="5" xfId="0" applyNumberFormat="1" applyFont="1" applyFill="1" applyBorder="1" applyAlignment="1" applyProtection="1">
      <alignment vertical="top" wrapText="1"/>
      <protection locked="0"/>
    </xf>
    <xf numFmtId="49" fontId="5" fillId="0" borderId="19" xfId="0" applyNumberFormat="1" applyFont="1" applyFill="1" applyBorder="1" applyAlignment="1" applyProtection="1">
      <alignment vertical="top" wrapText="1"/>
      <protection locked="0"/>
    </xf>
    <xf numFmtId="49" fontId="5" fillId="0" borderId="20" xfId="0" applyNumberFormat="1" applyFont="1" applyFill="1" applyBorder="1" applyAlignment="1" applyProtection="1">
      <alignment vertical="top" wrapText="1"/>
      <protection locked="0"/>
    </xf>
    <xf numFmtId="49" fontId="5" fillId="0" borderId="21" xfId="0" applyNumberFormat="1" applyFont="1" applyFill="1" applyBorder="1" applyAlignment="1" applyProtection="1">
      <alignment vertical="top" wrapText="1"/>
      <protection locked="0"/>
    </xf>
    <xf numFmtId="0" fontId="5" fillId="0" borderId="12" xfId="0" applyFont="1" applyFill="1" applyBorder="1" applyProtection="1"/>
    <xf numFmtId="49" fontId="5" fillId="0" borderId="3" xfId="0" applyNumberFormat="1" applyFont="1" applyFill="1" applyBorder="1" applyAlignment="1" applyProtection="1">
      <alignment vertical="top" wrapText="1"/>
    </xf>
    <xf numFmtId="49" fontId="5" fillId="0" borderId="4" xfId="0" applyNumberFormat="1" applyFont="1" applyFill="1" applyBorder="1" applyAlignment="1" applyProtection="1">
      <alignment vertical="top" wrapText="1"/>
    </xf>
    <xf numFmtId="49" fontId="5" fillId="0" borderId="12" xfId="0" applyNumberFormat="1" applyFont="1" applyFill="1" applyBorder="1" applyAlignment="1" applyProtection="1">
      <alignment vertical="top" wrapText="1"/>
    </xf>
    <xf numFmtId="0" fontId="5" fillId="0" borderId="23" xfId="0" applyFont="1" applyFill="1" applyBorder="1" applyProtection="1"/>
    <xf numFmtId="49" fontId="5" fillId="0" borderId="16" xfId="0" applyNumberFormat="1" applyFont="1" applyFill="1" applyBorder="1" applyAlignment="1" applyProtection="1">
      <alignment vertical="top" wrapText="1"/>
    </xf>
    <xf numFmtId="49" fontId="5" fillId="0" borderId="6" xfId="0" applyNumberFormat="1" applyFont="1" applyFill="1" applyBorder="1" applyAlignment="1" applyProtection="1">
      <alignment vertical="top" wrapText="1"/>
    </xf>
    <xf numFmtId="49" fontId="5" fillId="0" borderId="7" xfId="0" applyNumberFormat="1" applyFont="1" applyFill="1" applyBorder="1" applyAlignment="1" applyProtection="1">
      <alignment vertical="top" wrapText="1"/>
    </xf>
    <xf numFmtId="49" fontId="5" fillId="0" borderId="0" xfId="0" applyNumberFormat="1" applyFont="1" applyFill="1" applyBorder="1" applyAlignment="1" applyProtection="1">
      <alignment vertical="top" wrapText="1"/>
    </xf>
    <xf numFmtId="49" fontId="5" fillId="0" borderId="18" xfId="0" applyNumberFormat="1" applyFont="1" applyFill="1" applyBorder="1" applyAlignment="1" applyProtection="1">
      <alignment vertical="top" wrapText="1"/>
    </xf>
    <xf numFmtId="0" fontId="2" fillId="0" borderId="18"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2" fillId="0" borderId="26" xfId="0" applyFont="1" applyFill="1" applyBorder="1" applyAlignment="1" applyProtection="1">
      <alignment vertical="top" wrapText="1"/>
      <protection locked="0"/>
    </xf>
    <xf numFmtId="0" fontId="8" fillId="0" borderId="27" xfId="0" applyFont="1" applyFill="1" applyBorder="1" applyProtection="1">
      <protection locked="0"/>
    </xf>
    <xf numFmtId="44" fontId="7" fillId="0" borderId="0" xfId="1" applyFont="1" applyFill="1" applyAlignment="1" applyProtection="1">
      <alignment wrapText="1"/>
      <protection locked="0"/>
    </xf>
    <xf numFmtId="49" fontId="5" fillId="0" borderId="0" xfId="0" applyNumberFormat="1" applyFont="1" applyFill="1" applyAlignment="1" applyProtection="1">
      <alignment wrapText="1"/>
      <protection locked="0"/>
    </xf>
    <xf numFmtId="44" fontId="5" fillId="0" borderId="0" xfId="1" applyFont="1" applyFill="1" applyAlignment="1" applyProtection="1">
      <alignment wrapText="1"/>
      <protection locked="0"/>
    </xf>
    <xf numFmtId="0" fontId="1" fillId="0" borderId="28" xfId="0" applyFont="1" applyBorder="1"/>
    <xf numFmtId="44" fontId="0" fillId="0" borderId="0" xfId="1" applyFont="1"/>
    <xf numFmtId="0" fontId="0" fillId="0" borderId="0" xfId="0" applyBorder="1"/>
    <xf numFmtId="44" fontId="0" fillId="0" borderId="0" xfId="1" applyFont="1" applyBorder="1"/>
    <xf numFmtId="44" fontId="7" fillId="0" borderId="0" xfId="0" applyNumberFormat="1" applyFont="1" applyFill="1" applyAlignment="1" applyProtection="1">
      <alignment wrapText="1"/>
      <protection locked="0"/>
    </xf>
    <xf numFmtId="0" fontId="1" fillId="0" borderId="28"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NumberFormat="1" applyFill="1"/>
    <xf numFmtId="0" fontId="8" fillId="0" borderId="27" xfId="0" applyNumberFormat="1" applyFont="1" applyFill="1" applyBorder="1" applyProtection="1">
      <protection locked="0"/>
    </xf>
    <xf numFmtId="0" fontId="5" fillId="0" borderId="0" xfId="0" applyNumberFormat="1" applyFont="1" applyFill="1" applyAlignment="1" applyProtection="1">
      <alignment wrapText="1"/>
      <protection locked="0"/>
    </xf>
    <xf numFmtId="0" fontId="7" fillId="0" borderId="0" xfId="0" applyNumberFormat="1" applyFont="1" applyFill="1" applyAlignment="1" applyProtection="1">
      <alignment wrapText="1"/>
      <protection locked="0"/>
    </xf>
    <xf numFmtId="0" fontId="1" fillId="0" borderId="0" xfId="0" applyFont="1" applyFill="1" applyBorder="1"/>
    <xf numFmtId="49" fontId="7" fillId="0" borderId="12" xfId="0" applyNumberFormat="1" applyFont="1" applyFill="1" applyBorder="1" applyAlignment="1" applyProtection="1">
      <alignment vertical="top" wrapText="1"/>
      <protection locked="0"/>
    </xf>
    <xf numFmtId="49" fontId="7" fillId="0" borderId="3" xfId="0" applyNumberFormat="1" applyFont="1" applyFill="1" applyBorder="1" applyAlignment="1" applyProtection="1">
      <alignment vertical="top" wrapText="1"/>
      <protection locked="0"/>
    </xf>
    <xf numFmtId="49" fontId="7" fillId="0" borderId="24" xfId="0" applyNumberFormat="1" applyFont="1" applyFill="1" applyBorder="1" applyAlignment="1" applyProtection="1">
      <alignment vertical="top" wrapText="1"/>
      <protection locked="0"/>
    </xf>
    <xf numFmtId="44" fontId="5" fillId="0" borderId="0" xfId="0" applyNumberFormat="1" applyFont="1" applyFill="1" applyAlignment="1" applyProtection="1">
      <alignment wrapText="1"/>
      <protection locked="0"/>
    </xf>
    <xf numFmtId="0" fontId="5" fillId="0" borderId="12" xfId="0" applyFont="1" applyFill="1" applyBorder="1" applyAlignment="1" applyProtection="1">
      <alignment vertical="top"/>
    </xf>
    <xf numFmtId="44" fontId="7" fillId="0" borderId="31" xfId="0" applyNumberFormat="1" applyFont="1" applyFill="1" applyBorder="1" applyAlignment="1" applyProtection="1">
      <alignment wrapText="1"/>
      <protection locked="0"/>
    </xf>
    <xf numFmtId="0" fontId="7" fillId="0" borderId="31" xfId="0" applyNumberFormat="1" applyFont="1" applyFill="1" applyBorder="1" applyAlignment="1" applyProtection="1">
      <alignment wrapText="1"/>
      <protection locked="0"/>
    </xf>
    <xf numFmtId="49" fontId="7" fillId="0" borderId="0" xfId="0" applyNumberFormat="1" applyFont="1" applyFill="1" applyBorder="1" applyAlignment="1" applyProtection="1">
      <alignment wrapText="1"/>
      <protection locked="0"/>
    </xf>
    <xf numFmtId="44" fontId="7" fillId="0" borderId="0" xfId="0" applyNumberFormat="1" applyFont="1" applyFill="1" applyBorder="1" applyAlignment="1" applyProtection="1">
      <alignment wrapText="1"/>
      <protection locked="0"/>
    </xf>
    <xf numFmtId="44" fontId="7" fillId="0" borderId="0" xfId="1" applyFont="1" applyFill="1" applyBorder="1" applyAlignment="1" applyProtection="1">
      <alignment wrapText="1"/>
      <protection locked="0"/>
    </xf>
    <xf numFmtId="0" fontId="7" fillId="0" borderId="0" xfId="0" applyNumberFormat="1" applyFont="1" applyFill="1" applyBorder="1" applyAlignment="1" applyProtection="1">
      <alignment wrapText="1"/>
      <protection locked="0"/>
    </xf>
    <xf numFmtId="44" fontId="5" fillId="0" borderId="0" xfId="1" applyFont="1" applyFill="1" applyBorder="1" applyAlignment="1" applyProtection="1">
      <alignment wrapText="1"/>
      <protection locked="0"/>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Fill="1" applyBorder="1"/>
    <xf numFmtId="0" fontId="0" fillId="0" borderId="0" xfId="0" applyNumberFormat="1" applyFill="1" applyBorder="1"/>
    <xf numFmtId="49" fontId="5" fillId="0" borderId="0" xfId="0" applyNumberFormat="1" applyFont="1" applyFill="1" applyBorder="1" applyAlignment="1" applyProtection="1">
      <alignment wrapText="1"/>
      <protection locked="0"/>
    </xf>
    <xf numFmtId="44" fontId="5" fillId="0" borderId="0" xfId="0" applyNumberFormat="1" applyFont="1" applyFill="1" applyBorder="1" applyAlignment="1" applyProtection="1">
      <alignment wrapText="1"/>
      <protection locked="0"/>
    </xf>
    <xf numFmtId="0" fontId="5" fillId="0" borderId="0" xfId="0" applyNumberFormat="1" applyFont="1" applyFill="1" applyBorder="1" applyAlignment="1" applyProtection="1">
      <alignment wrapText="1"/>
      <protection locked="0"/>
    </xf>
    <xf numFmtId="49" fontId="5" fillId="0" borderId="32" xfId="0" applyNumberFormat="1" applyFont="1" applyFill="1" applyBorder="1" applyAlignment="1" applyProtection="1">
      <alignment wrapText="1"/>
      <protection locked="0"/>
    </xf>
    <xf numFmtId="44" fontId="5" fillId="0" borderId="32" xfId="0" applyNumberFormat="1" applyFont="1" applyFill="1" applyBorder="1" applyAlignment="1" applyProtection="1">
      <alignment wrapText="1"/>
      <protection locked="0"/>
    </xf>
    <xf numFmtId="0" fontId="5" fillId="0" borderId="32" xfId="0" applyNumberFormat="1" applyFont="1" applyFill="1" applyBorder="1" applyAlignment="1" applyProtection="1">
      <alignment wrapText="1"/>
      <protection locked="0"/>
    </xf>
    <xf numFmtId="0" fontId="0" fillId="0" borderId="0" xfId="0" applyFont="1" applyFill="1"/>
    <xf numFmtId="49" fontId="5" fillId="0" borderId="0" xfId="0" applyNumberFormat="1" applyFont="1" applyFill="1" applyBorder="1" applyAlignment="1" applyProtection="1">
      <alignment vertical="top"/>
      <protection locked="0"/>
    </xf>
    <xf numFmtId="49" fontId="5" fillId="0" borderId="22" xfId="0" applyNumberFormat="1" applyFont="1" applyFill="1" applyBorder="1" applyAlignment="1" applyProtection="1">
      <alignment vertical="top" wrapText="1"/>
      <protection locked="0"/>
    </xf>
    <xf numFmtId="49" fontId="5" fillId="0" borderId="31" xfId="0" applyNumberFormat="1" applyFont="1" applyFill="1" applyBorder="1" applyAlignment="1" applyProtection="1">
      <alignment vertical="top" wrapText="1"/>
      <protection locked="0"/>
    </xf>
    <xf numFmtId="49" fontId="5" fillId="0" borderId="31" xfId="0" applyNumberFormat="1" applyFont="1" applyFill="1" applyBorder="1" applyAlignment="1" applyProtection="1">
      <alignment wrapText="1"/>
      <protection locked="0"/>
    </xf>
    <xf numFmtId="49" fontId="4" fillId="0" borderId="6" xfId="0" applyNumberFormat="1" applyFont="1" applyFill="1" applyBorder="1" applyAlignment="1" applyProtection="1">
      <alignment vertical="top" wrapText="1"/>
      <protection locked="0"/>
    </xf>
    <xf numFmtId="49" fontId="5" fillId="0" borderId="34" xfId="0" applyNumberFormat="1" applyFont="1" applyFill="1" applyBorder="1" applyAlignment="1" applyProtection="1">
      <alignment vertical="top" wrapText="1"/>
      <protection locked="0"/>
    </xf>
    <xf numFmtId="49" fontId="5" fillId="0" borderId="30" xfId="0" applyNumberFormat="1" applyFont="1" applyFill="1" applyBorder="1" applyAlignment="1" applyProtection="1">
      <alignment vertical="top" wrapText="1"/>
      <protection locked="0"/>
    </xf>
    <xf numFmtId="49" fontId="5" fillId="0" borderId="35" xfId="0" applyNumberFormat="1" applyFont="1" applyFill="1" applyBorder="1" applyAlignment="1" applyProtection="1">
      <alignment vertical="top" wrapText="1"/>
      <protection locked="0"/>
    </xf>
    <xf numFmtId="0" fontId="0" fillId="0" borderId="31" xfId="0" applyBorder="1" applyAlignment="1">
      <alignment wrapText="1"/>
    </xf>
    <xf numFmtId="44" fontId="7" fillId="0" borderId="31" xfId="1" applyFont="1" applyFill="1" applyBorder="1" applyAlignment="1" applyProtection="1">
      <alignment wrapText="1"/>
      <protection locked="0"/>
    </xf>
    <xf numFmtId="44" fontId="5" fillId="0" borderId="31" xfId="1" applyFont="1" applyFill="1" applyBorder="1" applyAlignment="1" applyProtection="1">
      <alignment wrapText="1"/>
      <protection locked="0"/>
    </xf>
    <xf numFmtId="44" fontId="5" fillId="0" borderId="36" xfId="1" applyFont="1" applyFill="1" applyBorder="1" applyAlignment="1" applyProtection="1">
      <alignment wrapText="1"/>
      <protection locked="0"/>
    </xf>
    <xf numFmtId="0" fontId="0" fillId="0" borderId="0" xfId="0" applyBorder="1" applyAlignment="1">
      <alignment wrapText="1"/>
    </xf>
    <xf numFmtId="49" fontId="5" fillId="0" borderId="37" xfId="0" applyNumberFormat="1" applyFont="1" applyFill="1" applyBorder="1" applyAlignment="1" applyProtection="1">
      <alignment wrapText="1"/>
      <protection locked="0"/>
    </xf>
    <xf numFmtId="0" fontId="0" fillId="0" borderId="38" xfId="0" applyBorder="1" applyAlignment="1">
      <alignment wrapText="1"/>
    </xf>
    <xf numFmtId="44" fontId="7" fillId="0" borderId="38" xfId="0" applyNumberFormat="1" applyFont="1" applyFill="1" applyBorder="1" applyAlignment="1" applyProtection="1">
      <alignment wrapText="1"/>
      <protection locked="0"/>
    </xf>
    <xf numFmtId="44" fontId="7" fillId="0" borderId="38" xfId="1" applyFont="1" applyFill="1" applyBorder="1" applyAlignment="1" applyProtection="1">
      <alignment wrapText="1"/>
      <protection locked="0"/>
    </xf>
    <xf numFmtId="0" fontId="7" fillId="0" borderId="38" xfId="0" applyNumberFormat="1" applyFont="1" applyFill="1" applyBorder="1" applyAlignment="1" applyProtection="1">
      <alignment wrapText="1"/>
      <protection locked="0"/>
    </xf>
    <xf numFmtId="44" fontId="5" fillId="0" borderId="38" xfId="1" applyFont="1" applyFill="1" applyBorder="1" applyAlignment="1" applyProtection="1">
      <alignment wrapText="1"/>
      <protection locked="0"/>
    </xf>
    <xf numFmtId="49" fontId="5" fillId="0" borderId="39" xfId="0" applyNumberFormat="1" applyFont="1" applyFill="1" applyBorder="1" applyAlignment="1" applyProtection="1">
      <alignment wrapText="1"/>
      <protection locked="0"/>
    </xf>
    <xf numFmtId="49" fontId="5" fillId="0" borderId="34" xfId="0" applyNumberFormat="1" applyFont="1" applyFill="1" applyBorder="1" applyAlignment="1" applyProtection="1">
      <alignment vertical="top" wrapText="1"/>
    </xf>
    <xf numFmtId="0" fontId="0" fillId="0" borderId="29" xfId="0" applyBorder="1" applyAlignment="1">
      <alignment wrapText="1"/>
    </xf>
    <xf numFmtId="49" fontId="7" fillId="0" borderId="0" xfId="0" applyNumberFormat="1" applyFont="1" applyFill="1" applyBorder="1" applyAlignment="1" applyProtection="1">
      <alignment vertical="top" wrapText="1"/>
      <protection locked="0"/>
    </xf>
    <xf numFmtId="0" fontId="3" fillId="0" borderId="40" xfId="0" applyFont="1" applyFill="1" applyBorder="1" applyAlignment="1" applyProtection="1">
      <alignment horizontal="center" vertical="center" wrapText="1"/>
    </xf>
    <xf numFmtId="0" fontId="1" fillId="0" borderId="33" xfId="0" applyFont="1" applyBorder="1" applyAlignment="1" applyProtection="1">
      <alignment horizontal="center" vertical="center" wrapText="1"/>
    </xf>
    <xf numFmtId="0" fontId="3" fillId="0" borderId="33" xfId="0" applyFont="1" applyFill="1" applyBorder="1" applyAlignment="1">
      <alignment horizontal="center" vertical="center" wrapText="1"/>
    </xf>
    <xf numFmtId="0" fontId="0" fillId="0" borderId="41" xfId="0" applyBorder="1" applyAlignment="1" applyProtection="1"/>
    <xf numFmtId="0" fontId="3" fillId="0" borderId="33" xfId="0" applyFont="1" applyFill="1" applyBorder="1" applyAlignment="1">
      <alignment horizontal="center" vertical="center"/>
    </xf>
    <xf numFmtId="0" fontId="0" fillId="0" borderId="31" xfId="0" applyFill="1" applyBorder="1"/>
    <xf numFmtId="0" fontId="0" fillId="0" borderId="31" xfId="0" applyNumberFormat="1" applyFill="1" applyBorder="1"/>
    <xf numFmtId="0" fontId="0" fillId="0" borderId="36" xfId="0" applyFill="1" applyBorder="1"/>
    <xf numFmtId="0" fontId="2" fillId="0" borderId="26" xfId="0" applyFont="1" applyFill="1" applyBorder="1" applyProtection="1">
      <protection locked="0"/>
    </xf>
    <xf numFmtId="49" fontId="5" fillId="0" borderId="18" xfId="0" applyNumberFormat="1" applyFont="1" applyFill="1" applyBorder="1" applyAlignment="1" applyProtection="1">
      <alignment vertical="top" wrapText="1"/>
      <protection locked="0"/>
    </xf>
    <xf numFmtId="49" fontId="5" fillId="0" borderId="27" xfId="0" applyNumberFormat="1" applyFont="1" applyFill="1" applyBorder="1" applyAlignment="1" applyProtection="1">
      <alignment vertical="top" wrapText="1"/>
      <protection locked="0"/>
    </xf>
    <xf numFmtId="49" fontId="5" fillId="0" borderId="26" xfId="0" applyNumberFormat="1" applyFont="1" applyFill="1" applyBorder="1" applyAlignment="1" applyProtection="1">
      <alignment vertical="top" wrapText="1"/>
      <protection locked="0"/>
    </xf>
    <xf numFmtId="0" fontId="5" fillId="0" borderId="38" xfId="0" applyNumberFormat="1" applyFont="1" applyFill="1" applyBorder="1" applyAlignment="1" applyProtection="1">
      <alignment wrapText="1"/>
      <protection locked="0"/>
    </xf>
    <xf numFmtId="14" fontId="0" fillId="0" borderId="0" xfId="0" applyNumberFormat="1"/>
    <xf numFmtId="164" fontId="0" fillId="0" borderId="0" xfId="2" applyNumberFormat="1" applyFont="1"/>
  </cellXfs>
  <cellStyles count="3">
    <cellStyle name="Currency" xfId="1" builtinId="4"/>
    <cellStyle name="Normal" xfId="0" builtinId="0"/>
    <cellStyle name="Percent" xfId="2" builtinId="5"/>
  </cellStyles>
  <dxfs count="25">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medium">
          <color indexed="64"/>
        </top>
        <bottom/>
      </border>
      <protection locked="0" hidden="0"/>
    </dxf>
    <dxf>
      <font>
        <strike val="0"/>
        <outline val="0"/>
        <shadow val="0"/>
        <u val="none"/>
        <vertAlign val="baseline"/>
        <sz val="11"/>
        <color auto="1"/>
        <name val="Calibri"/>
        <scheme val="minor"/>
      </font>
      <numFmt numFmtId="30" formatCode="@"/>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protection locked="0" hidden="0"/>
    </dxf>
    <dxf>
      <font>
        <strike val="0"/>
        <outline val="0"/>
        <shadow val="0"/>
        <u val="none"/>
        <vertAlign val="baseline"/>
        <sz val="11"/>
        <color auto="1"/>
        <name val="Calibri"/>
        <scheme val="minor"/>
      </font>
      <numFmt numFmtId="34" formatCode="_(&quot;$&quot;* #,##0.00_);_(&quot;$&quot;* \(#,##0.00\);_(&quot;$&quot;* &quot;-&quot;??_);_(@_)"/>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protection locked="0" hidden="0"/>
    </dxf>
    <dxf>
      <font>
        <strike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medium">
          <color indexed="64"/>
        </left>
        <right style="thin">
          <color auto="1"/>
        </right>
        <top/>
        <bottom/>
      </border>
      <protection locked="0" hidden="0"/>
    </dxf>
    <dxf>
      <border>
        <top style="thin">
          <color indexed="64"/>
        </top>
      </border>
    </dxf>
    <dxf>
      <font>
        <b val="0"/>
      </font>
    </dxf>
    <dxf>
      <font>
        <strike val="0"/>
        <outline val="0"/>
        <shadow val="0"/>
        <u val="none"/>
        <vertAlign val="baseline"/>
        <sz val="11"/>
        <color auto="1"/>
        <name val="Calibri"/>
        <scheme val="minor"/>
      </font>
      <numFmt numFmtId="30" formatCode="@"/>
      <fill>
        <patternFill patternType="none">
          <fgColor indexed="64"/>
          <bgColor auto="1"/>
        </patternFill>
      </fill>
      <alignment horizontal="general" vertical="bottom" textRotation="0" wrapText="1" indent="0" justifyLastLine="0" shrinkToFit="0" readingOrder="0"/>
      <protection locked="0" hidden="0"/>
    </dxf>
    <dxf>
      <border>
        <bottom style="medium">
          <color indexed="64"/>
        </bottom>
      </border>
    </dxf>
    <dxf>
      <font>
        <strike val="0"/>
        <outline val="0"/>
        <shadow val="0"/>
        <u val="none"/>
        <vertAlign val="baseline"/>
        <sz val="10"/>
        <color theme="1"/>
        <name val="Arial"/>
        <scheme val="none"/>
      </font>
      <fill>
        <patternFill patternType="none">
          <fgColor indexed="64"/>
          <bgColor auto="1"/>
        </patternFill>
      </fill>
      <border diagonalUp="0" diagonalDown="0">
        <left style="thin">
          <color auto="1"/>
        </left>
        <right style="thin">
          <color auto="1"/>
        </right>
        <top/>
        <bottom/>
        <vertical style="thin">
          <color auto="1"/>
        </vertical>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J170" totalsRowCount="1" headerRowDxfId="24" dataDxfId="22" totalsRowDxfId="21" headerRowBorderDxfId="23" totalsRowBorderDxfId="20" dataCellStyle="Normal">
  <tableColumns count="10">
    <tableColumn id="1" xr3:uid="{00000000-0010-0000-0000-000001000000}" name="Level of Improvement" totalsRowLabel="GRAND TOTAL" dataDxfId="19" totalsRowDxfId="18" dataCellStyle="Normal"/>
    <tableColumn id="2" xr3:uid="{00000000-0010-0000-0000-000002000000}" name="Area of Focus" dataDxfId="17" totalsRowDxfId="16" dataCellStyle="Normal"/>
    <tableColumn id="3" xr3:uid="{00000000-0010-0000-0000-000003000000}" name="Renovation Considerations" dataDxfId="15" totalsRowDxfId="14" dataCellStyle="Normal"/>
    <tableColumn id="4" xr3:uid="{00000000-0010-0000-0000-000004000000}" name="Justification" dataDxfId="13" totalsRowDxfId="12" dataCellStyle="Normal"/>
    <tableColumn id="5" xr3:uid="{B676D405-6A5F-477E-9F20-33EB428BEB19}" name="Item" dataDxfId="11" totalsRowDxfId="10" dataCellStyle="Normal"/>
    <tableColumn id="9" xr3:uid="{A7F99C71-F0B6-4CA0-90F5-0472AE49293F}" name="Unit Cost" dataDxfId="9" totalsRowDxfId="8">
      <calculatedColumnFormula>VLOOKUP($E3,Lookup!$A$2:$D$147,4)</calculatedColumnFormula>
    </tableColumn>
    <tableColumn id="6" xr3:uid="{4DAD4A28-71AE-43C8-AE53-107E7B58D459}" name="Units" dataDxfId="7" totalsRowDxfId="6" dataCellStyle="Normal">
      <calculatedColumnFormula>VLOOKUP($E3,Lookup!$A$2:$D$147,3)</calculatedColumnFormula>
    </tableColumn>
    <tableColumn id="7" xr3:uid="{50551740-BB16-4BB7-A8E0-3EAB8089D57A}" name="Quantity" dataDxfId="5" totalsRowDxfId="4" dataCellStyle="Normal"/>
    <tableColumn id="10" xr3:uid="{738A4BB3-37F3-454C-9658-823B45CD3C05}" name="Amount" totalsRowFunction="custom" dataDxfId="3" totalsRowDxfId="2" dataCellStyle="Normal">
      <calculatedColumnFormula>F3*H3</calculatedColumnFormula>
      <totalsRowFormula>I59+I113+I168</totalsRowFormula>
    </tableColumn>
    <tableColumn id="8" xr3:uid="{8F4D189D-3A41-479E-BA5E-6DC6163342D4}" name="Cost/Unit" dataDxfId="1" totalsRowDxfId="0" dataCellStyle="Normal"/>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3"/>
  <sheetViews>
    <sheetView tabSelected="1" view="pageBreakPreview" zoomScaleNormal="100" zoomScaleSheetLayoutView="100" workbookViewId="0">
      <selection activeCell="F3" sqref="F3"/>
    </sheetView>
  </sheetViews>
  <sheetFormatPr defaultColWidth="8.7109375" defaultRowHeight="15"/>
  <cols>
    <col min="1" max="1" width="9" style="5" customWidth="1"/>
    <col min="2" max="2" width="15" style="3" customWidth="1"/>
    <col min="3" max="3" width="45.42578125" style="2" customWidth="1"/>
    <col min="4" max="4" width="30" style="4" customWidth="1"/>
    <col min="5" max="5" width="27.5703125" style="1" customWidth="1"/>
    <col min="6" max="6" width="10.5703125" style="1" bestFit="1" customWidth="1"/>
    <col min="7" max="7" width="8.7109375" style="1"/>
    <col min="8" max="8" width="8.7109375" style="52"/>
    <col min="9" max="9" width="10.5703125" style="1" bestFit="1" customWidth="1"/>
    <col min="10" max="16384" width="8.7109375" style="1"/>
  </cols>
  <sheetData>
    <row r="1" spans="1:10" ht="24" customHeight="1">
      <c r="A1" s="103"/>
      <c r="B1" s="104"/>
      <c r="C1" s="105" t="s">
        <v>12</v>
      </c>
      <c r="D1" s="106"/>
      <c r="E1" s="107"/>
      <c r="F1" s="107" t="s">
        <v>158</v>
      </c>
      <c r="G1" s="108"/>
      <c r="H1" s="109"/>
      <c r="I1" s="108"/>
      <c r="J1" s="110"/>
    </row>
    <row r="2" spans="1:10" ht="39" thickBot="1">
      <c r="A2" s="37" t="s">
        <v>40</v>
      </c>
      <c r="B2" s="38" t="s">
        <v>33</v>
      </c>
      <c r="C2" s="38" t="s">
        <v>35</v>
      </c>
      <c r="D2" s="39" t="s">
        <v>49</v>
      </c>
      <c r="E2" s="40" t="s">
        <v>159</v>
      </c>
      <c r="F2" s="40" t="s">
        <v>162</v>
      </c>
      <c r="G2" s="40" t="s">
        <v>161</v>
      </c>
      <c r="H2" s="53" t="s">
        <v>160</v>
      </c>
      <c r="I2" s="40" t="s">
        <v>163</v>
      </c>
      <c r="J2" s="111" t="s">
        <v>331</v>
      </c>
    </row>
    <row r="3" spans="1:10" ht="60">
      <c r="A3" s="61" t="s">
        <v>327</v>
      </c>
      <c r="B3" s="16" t="s">
        <v>5</v>
      </c>
      <c r="C3" s="21" t="s">
        <v>110</v>
      </c>
      <c r="D3" s="19" t="s">
        <v>120</v>
      </c>
      <c r="E3" s="92" t="s">
        <v>258</v>
      </c>
      <c r="F3" s="65">
        <f>VLOOKUP($E3,Lookup!$A$2:$D$147,4)</f>
        <v>27.264593097571371</v>
      </c>
      <c r="G3" s="66" t="str">
        <f>VLOOKUP($E3,Lookup!$A$2:$D$147,3)</f>
        <v>SF</v>
      </c>
      <c r="H3" s="67"/>
      <c r="I3" s="68">
        <f t="shared" ref="I3:I87" si="0">F3*H3</f>
        <v>0</v>
      </c>
      <c r="J3" s="93"/>
    </row>
    <row r="4" spans="1:10">
      <c r="A4" s="9"/>
      <c r="B4" s="10"/>
      <c r="C4" s="10"/>
      <c r="D4" s="17"/>
      <c r="E4" s="92" t="s">
        <v>259</v>
      </c>
      <c r="F4" s="65">
        <f>VLOOKUP($E4,Lookup!$A$2:$D$147,4)</f>
        <v>17.16659565402642</v>
      </c>
      <c r="G4" s="66" t="str">
        <f>VLOOKUP($E4,Lookup!$A$2:$D$147,3)</f>
        <v>SF</v>
      </c>
      <c r="H4" s="75"/>
      <c r="I4" s="68">
        <f t="shared" si="0"/>
        <v>0</v>
      </c>
      <c r="J4" s="93"/>
    </row>
    <row r="5" spans="1:10">
      <c r="A5" s="9"/>
      <c r="B5" s="10"/>
      <c r="C5" s="10"/>
      <c r="D5" s="17"/>
      <c r="E5" s="92" t="s">
        <v>260</v>
      </c>
      <c r="F5" s="65">
        <f>VLOOKUP($E5,Lookup!$A$2:$D$147,4)</f>
        <v>36.352790796761823</v>
      </c>
      <c r="G5" s="66" t="str">
        <f>VLOOKUP($E5,Lookup!$A$2:$D$147,3)</f>
        <v>SF</v>
      </c>
      <c r="H5" s="75"/>
      <c r="I5" s="68">
        <f t="shared" si="0"/>
        <v>0</v>
      </c>
      <c r="J5" s="93"/>
    </row>
    <row r="6" spans="1:10">
      <c r="A6" s="9"/>
      <c r="B6" s="10"/>
      <c r="C6" s="10"/>
      <c r="D6" s="17"/>
      <c r="E6" s="92" t="s">
        <v>266</v>
      </c>
      <c r="F6" s="65">
        <f>VLOOKUP($E6,Lookup!$A$2:$D$147,4)</f>
        <v>17.16659565402642</v>
      </c>
      <c r="G6" s="66" t="str">
        <f>VLOOKUP($E6,Lookup!$A$2:$D$147,3)</f>
        <v>SF</v>
      </c>
      <c r="H6" s="75"/>
      <c r="I6" s="68">
        <f t="shared" si="0"/>
        <v>0</v>
      </c>
      <c r="J6" s="93"/>
    </row>
    <row r="7" spans="1:10">
      <c r="A7" s="9"/>
      <c r="B7" s="10"/>
      <c r="C7" s="10"/>
      <c r="D7" s="17"/>
      <c r="E7" s="92" t="s">
        <v>204</v>
      </c>
      <c r="F7" s="65">
        <f>VLOOKUP($E7,Lookup!$A$2:$D$147,4)</f>
        <v>403.93111773895754</v>
      </c>
      <c r="G7" s="66" t="str">
        <f>VLOOKUP($E7,Lookup!$A$2:$D$147,3)</f>
        <v>EA</v>
      </c>
      <c r="H7" s="75"/>
      <c r="I7" s="68">
        <f t="shared" si="0"/>
        <v>0</v>
      </c>
      <c r="J7" s="93"/>
    </row>
    <row r="8" spans="1:10" ht="90">
      <c r="A8" s="27"/>
      <c r="B8" s="28"/>
      <c r="C8" s="14" t="s">
        <v>41</v>
      </c>
      <c r="D8" s="15" t="s">
        <v>48</v>
      </c>
      <c r="E8" s="64"/>
      <c r="F8" s="65" t="e">
        <f>VLOOKUP($E8,Lookup!$A$2:$D$147,4)</f>
        <v>#N/A</v>
      </c>
      <c r="G8" s="66" t="e">
        <f>VLOOKUP($E8,Lookup!$A$2:$D$147,3)</f>
        <v>#N/A</v>
      </c>
      <c r="H8" s="67"/>
      <c r="I8" s="68" t="e">
        <f t="shared" si="0"/>
        <v>#N/A</v>
      </c>
      <c r="J8" s="93"/>
    </row>
    <row r="9" spans="1:10" ht="60">
      <c r="A9" s="30"/>
      <c r="B9" s="28"/>
      <c r="C9" s="10" t="s">
        <v>101</v>
      </c>
      <c r="D9" s="17" t="s">
        <v>121</v>
      </c>
      <c r="E9" s="92" t="s">
        <v>258</v>
      </c>
      <c r="F9" s="65">
        <f>VLOOKUP($E9,Lookup!$A$2:$D$147,4)</f>
        <v>27.264593097571371</v>
      </c>
      <c r="G9" s="66" t="str">
        <f>VLOOKUP($E9,Lookup!$A$2:$D$147,3)</f>
        <v>SF</v>
      </c>
      <c r="H9" s="67"/>
      <c r="I9" s="68">
        <f t="shared" si="0"/>
        <v>0</v>
      </c>
      <c r="J9" s="93"/>
    </row>
    <row r="10" spans="1:10">
      <c r="A10" s="9"/>
      <c r="B10" s="10"/>
      <c r="C10" s="10"/>
      <c r="D10" s="17"/>
      <c r="E10" s="92" t="s">
        <v>259</v>
      </c>
      <c r="F10" s="65">
        <f>VLOOKUP($E10,Lookup!$A$2:$D$147,4)</f>
        <v>17.16659565402642</v>
      </c>
      <c r="G10" s="66" t="str">
        <f>VLOOKUP($E10,Lookup!$A$2:$D$147,3)</f>
        <v>SF</v>
      </c>
      <c r="H10" s="75"/>
      <c r="I10" s="68">
        <f t="shared" si="0"/>
        <v>0</v>
      </c>
      <c r="J10" s="93"/>
    </row>
    <row r="11" spans="1:10">
      <c r="A11" s="9"/>
      <c r="B11" s="10"/>
      <c r="C11" s="10"/>
      <c r="D11" s="17"/>
      <c r="E11" s="92" t="s">
        <v>260</v>
      </c>
      <c r="F11" s="65">
        <f>VLOOKUP($E11,Lookup!$A$2:$D$147,4)</f>
        <v>36.352790796761823</v>
      </c>
      <c r="G11" s="66" t="str">
        <f>VLOOKUP($E11,Lookup!$A$2:$D$147,3)</f>
        <v>SF</v>
      </c>
      <c r="H11" s="75"/>
      <c r="I11" s="68">
        <f t="shared" si="0"/>
        <v>0</v>
      </c>
      <c r="J11" s="93"/>
    </row>
    <row r="12" spans="1:10">
      <c r="A12" s="9"/>
      <c r="B12" s="10"/>
      <c r="C12" s="10"/>
      <c r="D12" s="17"/>
      <c r="E12" s="92" t="s">
        <v>266</v>
      </c>
      <c r="F12" s="65">
        <f>VLOOKUP($E12,Lookup!$A$2:$D$147,4)</f>
        <v>17.16659565402642</v>
      </c>
      <c r="G12" s="66" t="str">
        <f>VLOOKUP($E12,Lookup!$A$2:$D$147,3)</f>
        <v>SF</v>
      </c>
      <c r="H12" s="75"/>
      <c r="I12" s="68">
        <f t="shared" si="0"/>
        <v>0</v>
      </c>
      <c r="J12" s="93"/>
    </row>
    <row r="13" spans="1:10">
      <c r="A13" s="9"/>
      <c r="B13" s="10"/>
      <c r="C13" s="10"/>
      <c r="D13" s="17"/>
      <c r="E13" s="92" t="s">
        <v>204</v>
      </c>
      <c r="F13" s="65">
        <f>VLOOKUP($E13,Lookup!$A$2:$D$147,4)</f>
        <v>403.93111773895754</v>
      </c>
      <c r="G13" s="66" t="str">
        <f>VLOOKUP($E13,Lookup!$A$2:$D$147,3)</f>
        <v>EA</v>
      </c>
      <c r="H13" s="75"/>
      <c r="I13" s="68">
        <f t="shared" si="0"/>
        <v>0</v>
      </c>
      <c r="J13" s="93"/>
    </row>
    <row r="14" spans="1:10" ht="120">
      <c r="A14" s="27"/>
      <c r="B14" s="28"/>
      <c r="C14" s="21" t="s">
        <v>104</v>
      </c>
      <c r="D14" s="19" t="s">
        <v>122</v>
      </c>
      <c r="E14" s="92" t="s">
        <v>259</v>
      </c>
      <c r="F14" s="65">
        <f>VLOOKUP($E14,Lookup!$A$2:$D$147,4)</f>
        <v>17.16659565402642</v>
      </c>
      <c r="G14" s="66" t="str">
        <f>VLOOKUP($E14,Lookup!$A$2:$D$147,3)</f>
        <v>SF</v>
      </c>
      <c r="H14" s="67"/>
      <c r="I14" s="68">
        <f t="shared" si="0"/>
        <v>0</v>
      </c>
      <c r="J14" s="93"/>
    </row>
    <row r="15" spans="1:10">
      <c r="A15" s="9"/>
      <c r="B15" s="10"/>
      <c r="C15" s="10"/>
      <c r="D15" s="17"/>
      <c r="E15" s="92" t="s">
        <v>260</v>
      </c>
      <c r="F15" s="65">
        <f>VLOOKUP($E15,Lookup!$A$2:$D$147,4)</f>
        <v>36.352790796761823</v>
      </c>
      <c r="G15" s="66" t="str">
        <f>VLOOKUP($E15,Lookup!$A$2:$D$147,3)</f>
        <v>SF</v>
      </c>
      <c r="H15" s="75"/>
      <c r="I15" s="68">
        <f t="shared" si="0"/>
        <v>0</v>
      </c>
      <c r="J15" s="93"/>
    </row>
    <row r="16" spans="1:10">
      <c r="A16" s="9"/>
      <c r="B16" s="10"/>
      <c r="C16" s="10"/>
      <c r="D16" s="17"/>
      <c r="E16" s="92" t="s">
        <v>266</v>
      </c>
      <c r="F16" s="65">
        <f>VLOOKUP($E16,Lookup!$A$2:$D$147,4)</f>
        <v>17.16659565402642</v>
      </c>
      <c r="G16" s="66" t="str">
        <f>VLOOKUP($E16,Lookup!$A$2:$D$147,3)</f>
        <v>SF</v>
      </c>
      <c r="H16" s="75"/>
      <c r="I16" s="68">
        <f t="shared" si="0"/>
        <v>0</v>
      </c>
      <c r="J16" s="93"/>
    </row>
    <row r="17" spans="1:10">
      <c r="A17" s="9"/>
      <c r="B17" s="10"/>
      <c r="C17" s="10"/>
      <c r="D17" s="17"/>
      <c r="E17" s="92" t="s">
        <v>204</v>
      </c>
      <c r="F17" s="65">
        <f>VLOOKUP($E17,Lookup!$A$2:$D$147,4)</f>
        <v>403.93111773895754</v>
      </c>
      <c r="G17" s="66" t="str">
        <f>VLOOKUP($E17,Lookup!$A$2:$D$147,3)</f>
        <v>EA</v>
      </c>
      <c r="H17" s="75"/>
      <c r="I17" s="68">
        <f t="shared" si="0"/>
        <v>0</v>
      </c>
      <c r="J17" s="93"/>
    </row>
    <row r="18" spans="1:10" ht="90">
      <c r="A18" s="27"/>
      <c r="B18" s="16" t="s">
        <v>6</v>
      </c>
      <c r="C18" s="21" t="s">
        <v>112</v>
      </c>
      <c r="D18" s="19" t="s">
        <v>47</v>
      </c>
      <c r="E18" s="92" t="s">
        <v>194</v>
      </c>
      <c r="F18" s="65">
        <f>VLOOKUP($E18,Lookup!$A$2:$D$147,4)</f>
        <v>959.32097713392989</v>
      </c>
      <c r="G18" s="66" t="str">
        <f>VLOOKUP($E18,Lookup!$A$2:$D$147,3)</f>
        <v>EA</v>
      </c>
      <c r="H18" s="67"/>
      <c r="I18" s="68">
        <f t="shared" si="0"/>
        <v>0</v>
      </c>
      <c r="J18" s="93"/>
    </row>
    <row r="19" spans="1:10">
      <c r="A19" s="9"/>
      <c r="B19" s="10"/>
      <c r="C19" s="10"/>
      <c r="D19" s="17"/>
      <c r="E19" s="92" t="s">
        <v>195</v>
      </c>
      <c r="F19" s="65">
        <f>VLOOKUP($E19,Lookup!$A$2:$D$147,4)</f>
        <v>2221.5818775742082</v>
      </c>
      <c r="G19" s="66" t="str">
        <f>VLOOKUP($E19,Lookup!$A$2:$D$147,3)</f>
        <v>EA</v>
      </c>
      <c r="H19" s="75"/>
      <c r="I19" s="68">
        <f t="shared" si="0"/>
        <v>0</v>
      </c>
      <c r="J19" s="93"/>
    </row>
    <row r="20" spans="1:10">
      <c r="A20" s="9"/>
      <c r="B20" s="10"/>
      <c r="C20" s="10"/>
      <c r="D20" s="17"/>
      <c r="E20" s="92" t="s">
        <v>191</v>
      </c>
      <c r="F20" s="65">
        <f>VLOOKUP($E20,Lookup!$A$2:$D$147,4)</f>
        <v>605.89106660985658</v>
      </c>
      <c r="G20" s="66" t="str">
        <f>VLOOKUP($E20,Lookup!$A$2:$D$147,3)</f>
        <v>EA</v>
      </c>
      <c r="H20" s="75"/>
      <c r="I20" s="68">
        <f t="shared" si="0"/>
        <v>0</v>
      </c>
      <c r="J20" s="93"/>
    </row>
    <row r="21" spans="1:10">
      <c r="A21" s="9"/>
      <c r="B21" s="10"/>
      <c r="C21" s="10"/>
      <c r="D21" s="17"/>
      <c r="E21" s="92" t="s">
        <v>192</v>
      </c>
      <c r="F21" s="65">
        <f>VLOOKUP($E21,Lookup!$A$2:$D$147,4)</f>
        <v>444.32310751313736</v>
      </c>
      <c r="G21" s="66" t="str">
        <f>VLOOKUP($E21,Lookup!$A$2:$D$147,3)</f>
        <v>EA</v>
      </c>
      <c r="H21" s="75"/>
      <c r="I21" s="68">
        <f t="shared" si="0"/>
        <v>0</v>
      </c>
      <c r="J21" s="93"/>
    </row>
    <row r="22" spans="1:10">
      <c r="A22" s="9"/>
      <c r="B22" s="10"/>
      <c r="C22" s="10"/>
      <c r="D22" s="17"/>
      <c r="E22" s="92" t="s">
        <v>312</v>
      </c>
      <c r="F22" s="65">
        <f>VLOOKUP($E22,Lookup!$A$2:$D$147,4)</f>
        <v>605.90228660701609</v>
      </c>
      <c r="G22" s="66" t="str">
        <f>VLOOKUP($E22,Lookup!$A$2:$D$147,3)</f>
        <v>EA</v>
      </c>
      <c r="H22" s="75"/>
      <c r="I22" s="68">
        <f t="shared" si="0"/>
        <v>0</v>
      </c>
      <c r="J22" s="93"/>
    </row>
    <row r="23" spans="1:10">
      <c r="A23" s="9"/>
      <c r="B23" s="10"/>
      <c r="C23" s="10"/>
      <c r="D23" s="17"/>
      <c r="E23" s="92" t="s">
        <v>195</v>
      </c>
      <c r="F23" s="65">
        <f>VLOOKUP($E23,Lookup!$A$2:$D$147,4)</f>
        <v>2221.5818775742082</v>
      </c>
      <c r="G23" s="66" t="str">
        <f>VLOOKUP($E23,Lookup!$A$2:$D$147,3)</f>
        <v>EA</v>
      </c>
      <c r="H23" s="75"/>
      <c r="I23" s="68">
        <f t="shared" si="0"/>
        <v>0</v>
      </c>
      <c r="J23" s="93"/>
    </row>
    <row r="24" spans="1:10">
      <c r="A24" s="9"/>
      <c r="B24" s="10"/>
      <c r="C24" s="10"/>
      <c r="D24" s="17"/>
      <c r="E24" s="92" t="s">
        <v>266</v>
      </c>
      <c r="F24" s="65">
        <f>VLOOKUP($E24,Lookup!$A$2:$D$147,4)</f>
        <v>17.16659565402642</v>
      </c>
      <c r="G24" s="66" t="str">
        <f>VLOOKUP($E24,Lookup!$A$2:$D$147,3)</f>
        <v>SF</v>
      </c>
      <c r="H24" s="75"/>
      <c r="I24" s="68">
        <f t="shared" si="0"/>
        <v>0</v>
      </c>
      <c r="J24" s="93"/>
    </row>
    <row r="25" spans="1:10" ht="105">
      <c r="A25" s="27"/>
      <c r="B25" s="28"/>
      <c r="C25" s="21" t="s">
        <v>9</v>
      </c>
      <c r="D25" s="19" t="s">
        <v>50</v>
      </c>
      <c r="E25" s="92" t="s">
        <v>168</v>
      </c>
      <c r="F25" s="65">
        <f>VLOOKUP($E25,Lookup!$A$2:$D$147,4)</f>
        <v>37037.210623490981</v>
      </c>
      <c r="G25" s="66" t="str">
        <f>VLOOKUP($E25,Lookup!$A$2:$D$147,3)</f>
        <v>EA</v>
      </c>
      <c r="H25" s="67"/>
      <c r="I25" s="68">
        <f t="shared" si="0"/>
        <v>0</v>
      </c>
      <c r="J25" s="93"/>
    </row>
    <row r="26" spans="1:10">
      <c r="A26" s="9"/>
      <c r="B26" s="10"/>
      <c r="C26" s="10"/>
      <c r="D26" s="17"/>
      <c r="E26" s="92" t="s">
        <v>194</v>
      </c>
      <c r="F26" s="65">
        <f>VLOOKUP($E26,Lookup!$A$2:$D$147,4)</f>
        <v>959.32097713392989</v>
      </c>
      <c r="G26" s="66" t="str">
        <f>VLOOKUP($E26,Lookup!$A$2:$D$147,3)</f>
        <v>EA</v>
      </c>
      <c r="H26" s="75"/>
      <c r="I26" s="68">
        <f t="shared" si="0"/>
        <v>0</v>
      </c>
      <c r="J26" s="93"/>
    </row>
    <row r="27" spans="1:10">
      <c r="A27" s="9"/>
      <c r="B27" s="10"/>
      <c r="C27" s="10"/>
      <c r="D27" s="17"/>
      <c r="E27" s="92" t="s">
        <v>202</v>
      </c>
      <c r="F27" s="65">
        <f>VLOOKUP($E27,Lookup!$A$2:$D$147,4)</f>
        <v>454.42110495668231</v>
      </c>
      <c r="G27" s="66" t="str">
        <f>VLOOKUP($E27,Lookup!$A$2:$D$147,3)</f>
        <v>EA</v>
      </c>
      <c r="H27" s="75"/>
      <c r="I27" s="68">
        <f t="shared" si="0"/>
        <v>0</v>
      </c>
      <c r="J27" s="93"/>
    </row>
    <row r="28" spans="1:10">
      <c r="A28" s="9"/>
      <c r="B28" s="10"/>
      <c r="C28" s="10"/>
      <c r="D28" s="17"/>
      <c r="E28" s="92" t="s">
        <v>205</v>
      </c>
      <c r="F28" s="65">
        <f>VLOOKUP($E28,Lookup!$A$2:$D$147,4)</f>
        <v>353.42991052407331</v>
      </c>
      <c r="G28" s="66" t="str">
        <f>VLOOKUP($E28,Lookup!$A$2:$D$147,3)</f>
        <v>EA</v>
      </c>
      <c r="H28" s="75"/>
      <c r="I28" s="68">
        <f t="shared" si="0"/>
        <v>0</v>
      </c>
      <c r="J28" s="93"/>
    </row>
    <row r="29" spans="1:10">
      <c r="A29" s="9"/>
      <c r="B29" s="10"/>
      <c r="C29" s="10"/>
      <c r="D29" s="17"/>
      <c r="E29" s="92" t="s">
        <v>201</v>
      </c>
      <c r="F29" s="65">
        <f>VLOOKUP($E29,Lookup!$A$2:$D$147,4)</f>
        <v>1716.6707853998012</v>
      </c>
      <c r="G29" s="66" t="str">
        <f>VLOOKUP($E29,Lookup!$A$2:$D$147,3)</f>
        <v>LS</v>
      </c>
      <c r="H29" s="75"/>
      <c r="I29" s="68">
        <f t="shared" si="0"/>
        <v>0</v>
      </c>
      <c r="J29" s="93"/>
    </row>
    <row r="30" spans="1:10" ht="30">
      <c r="A30" s="9"/>
      <c r="B30" s="10"/>
      <c r="C30" s="10"/>
      <c r="D30" s="17"/>
      <c r="E30" s="92" t="s">
        <v>274</v>
      </c>
      <c r="F30" s="65">
        <f>VLOOKUP($E30,Lookup!$A$2:$D$147,4)</f>
        <v>262.60403351796623</v>
      </c>
      <c r="G30" s="66" t="str">
        <f>VLOOKUP($E30,Lookup!$A$2:$D$147,3)</f>
        <v>EA</v>
      </c>
      <c r="H30" s="75"/>
      <c r="I30" s="68">
        <f t="shared" si="0"/>
        <v>0</v>
      </c>
      <c r="J30" s="93"/>
    </row>
    <row r="31" spans="1:10">
      <c r="A31" s="9"/>
      <c r="B31" s="10"/>
      <c r="C31" s="10"/>
      <c r="D31" s="17"/>
      <c r="E31" s="92" t="s">
        <v>213</v>
      </c>
      <c r="F31" s="65">
        <f>VLOOKUP($E31,Lookup!$A$2:$D$147,4)</f>
        <v>7068.6655304644237</v>
      </c>
      <c r="G31" s="66" t="str">
        <f>VLOOKUP($E31,Lookup!$A$2:$D$147,3)</f>
        <v>EA</v>
      </c>
      <c r="H31" s="75"/>
      <c r="I31" s="68">
        <f t="shared" si="0"/>
        <v>0</v>
      </c>
      <c r="J31" s="93"/>
    </row>
    <row r="32" spans="1:10">
      <c r="A32" s="9"/>
      <c r="B32" s="10"/>
      <c r="C32" s="10"/>
      <c r="D32" s="17"/>
      <c r="E32" s="92" t="s">
        <v>218</v>
      </c>
      <c r="F32" s="65">
        <f>VLOOKUP($E32,Lookup!$A$2:$D$147,4)</f>
        <v>474.60587984661271</v>
      </c>
      <c r="G32" s="66" t="str">
        <f>VLOOKUP($E32,Lookup!$A$2:$D$147,3)</f>
        <v>EA</v>
      </c>
      <c r="H32" s="75"/>
      <c r="I32" s="68">
        <f t="shared" si="0"/>
        <v>0</v>
      </c>
      <c r="J32" s="93"/>
    </row>
    <row r="33" spans="1:10">
      <c r="A33" s="9"/>
      <c r="B33" s="10"/>
      <c r="C33" s="10"/>
      <c r="D33" s="17"/>
      <c r="E33" s="92" t="s">
        <v>316</v>
      </c>
      <c r="F33" s="65">
        <f>VLOOKUP($E33,Lookup!$A$2:$D$147,4)</f>
        <v>605.87984661269707</v>
      </c>
      <c r="G33" s="66" t="str">
        <f>VLOOKUP($E33,Lookup!$A$2:$D$147,3)</f>
        <v>EA</v>
      </c>
      <c r="H33" s="75"/>
      <c r="I33" s="68">
        <f t="shared" si="0"/>
        <v>0</v>
      </c>
      <c r="J33" s="93"/>
    </row>
    <row r="34" spans="1:10" ht="105">
      <c r="A34" s="27"/>
      <c r="B34" s="28"/>
      <c r="C34" s="21" t="s">
        <v>73</v>
      </c>
      <c r="D34" s="19" t="s">
        <v>51</v>
      </c>
      <c r="E34" s="92" t="s">
        <v>193</v>
      </c>
      <c r="F34" s="65">
        <f>VLOOKUP($E34,Lookup!$A$2:$D$147,4)</f>
        <v>302.93992330634853</v>
      </c>
      <c r="G34" s="66" t="str">
        <f>VLOOKUP($E34,Lookup!$A$2:$D$147,3)</f>
        <v>EA</v>
      </c>
      <c r="H34" s="67"/>
      <c r="I34" s="68">
        <f t="shared" si="0"/>
        <v>0</v>
      </c>
      <c r="J34" s="93"/>
    </row>
    <row r="35" spans="1:10">
      <c r="A35" s="9"/>
      <c r="B35" s="10"/>
      <c r="C35" s="10"/>
      <c r="D35" s="17"/>
      <c r="E35" s="92" t="s">
        <v>266</v>
      </c>
      <c r="F35" s="65">
        <f>VLOOKUP($E35,Lookup!$A$2:$D$147,4)</f>
        <v>17.16659565402642</v>
      </c>
      <c r="G35" s="66" t="str">
        <f>VLOOKUP($E35,Lookup!$A$2:$D$147,3)</f>
        <v>SF</v>
      </c>
      <c r="H35" s="75"/>
      <c r="I35" s="68">
        <f t="shared" si="0"/>
        <v>0</v>
      </c>
      <c r="J35" s="93"/>
    </row>
    <row r="36" spans="1:10">
      <c r="A36" s="9"/>
      <c r="B36" s="10"/>
      <c r="C36" s="10"/>
      <c r="D36" s="17"/>
      <c r="E36" s="92" t="s">
        <v>194</v>
      </c>
      <c r="F36" s="65">
        <f>VLOOKUP($E36,Lookup!$A$2:$D$147,4)</f>
        <v>959.32097713392989</v>
      </c>
      <c r="G36" s="66" t="str">
        <f>VLOOKUP($E36,Lookup!$A$2:$D$147,3)</f>
        <v>EA</v>
      </c>
      <c r="H36" s="75"/>
      <c r="I36" s="68">
        <f t="shared" si="0"/>
        <v>0</v>
      </c>
      <c r="J36" s="93"/>
    </row>
    <row r="37" spans="1:10">
      <c r="A37" s="9"/>
      <c r="B37" s="10"/>
      <c r="C37" s="10"/>
      <c r="D37" s="17"/>
      <c r="E37" s="92" t="s">
        <v>316</v>
      </c>
      <c r="F37" s="65">
        <f>VLOOKUP($E37,Lookup!$A$2:$D$147,4)</f>
        <v>605.87984661269707</v>
      </c>
      <c r="G37" s="66" t="str">
        <f>VLOOKUP($E37,Lookup!$A$2:$D$147,3)</f>
        <v>EA</v>
      </c>
      <c r="H37" s="75"/>
      <c r="I37" s="68">
        <f t="shared" si="0"/>
        <v>0</v>
      </c>
      <c r="J37" s="93"/>
    </row>
    <row r="38" spans="1:10">
      <c r="A38" s="9"/>
      <c r="B38" s="10"/>
      <c r="C38" s="10"/>
      <c r="D38" s="17"/>
      <c r="E38" s="92" t="s">
        <v>199</v>
      </c>
      <c r="F38" s="65">
        <f>VLOOKUP($E38,Lookup!$A$2:$D$147,4)</f>
        <v>46.450788240306771</v>
      </c>
      <c r="G38" s="66" t="str">
        <f>VLOOKUP($E38,Lookup!$A$2:$D$147,3)</f>
        <v>SF</v>
      </c>
      <c r="H38" s="75"/>
      <c r="I38" s="68">
        <f t="shared" si="0"/>
        <v>0</v>
      </c>
      <c r="J38" s="93"/>
    </row>
    <row r="39" spans="1:10">
      <c r="A39" s="9"/>
      <c r="B39" s="10"/>
      <c r="C39" s="10"/>
      <c r="D39" s="17"/>
      <c r="E39" s="92" t="s">
        <v>203</v>
      </c>
      <c r="F39" s="65">
        <f>VLOOKUP($E39,Lookup!$A$2:$D$147,4)</f>
        <v>1211.7709132225536</v>
      </c>
      <c r="G39" s="66" t="str">
        <f>VLOOKUP($E39,Lookup!$A$2:$D$147,3)</f>
        <v>LF</v>
      </c>
      <c r="H39" s="75"/>
      <c r="I39" s="68">
        <f t="shared" si="0"/>
        <v>0</v>
      </c>
      <c r="J39" s="93"/>
    </row>
    <row r="40" spans="1:10">
      <c r="A40" s="9"/>
      <c r="B40" s="10"/>
      <c r="C40" s="10"/>
      <c r="D40" s="17"/>
      <c r="E40" s="92" t="s">
        <v>230</v>
      </c>
      <c r="F40" s="65">
        <f>VLOOKUP($E40,Lookup!$A$2:$D$147,4)</f>
        <v>1312.7508876580032</v>
      </c>
      <c r="G40" s="66" t="str">
        <f>VLOOKUP($E40,Lookup!$A$2:$D$147,3)</f>
        <v>EA</v>
      </c>
      <c r="H40" s="75"/>
      <c r="I40" s="68">
        <f t="shared" si="0"/>
        <v>0</v>
      </c>
      <c r="J40" s="93"/>
    </row>
    <row r="41" spans="1:10">
      <c r="A41" s="9"/>
      <c r="B41" s="10"/>
      <c r="C41" s="10"/>
      <c r="D41" s="17"/>
      <c r="E41" s="92" t="s">
        <v>229</v>
      </c>
      <c r="F41" s="65">
        <f>VLOOKUP($E41,Lookup!$A$2:$D$147,4)</f>
        <v>1817.6619798324102</v>
      </c>
      <c r="G41" s="66" t="str">
        <f>VLOOKUP($E41,Lookup!$A$2:$D$147,3)</f>
        <v>EA</v>
      </c>
      <c r="H41" s="75"/>
      <c r="I41" s="68">
        <f t="shared" si="0"/>
        <v>0</v>
      </c>
      <c r="J41" s="93"/>
    </row>
    <row r="42" spans="1:10">
      <c r="A42" s="9"/>
      <c r="B42" s="10"/>
      <c r="C42" s="10"/>
      <c r="D42" s="17"/>
      <c r="E42" s="92" t="s">
        <v>246</v>
      </c>
      <c r="F42" s="65">
        <f>VLOOKUP($E42,Lookup!$A$2:$D$147,4)</f>
        <v>1262.2609004402784</v>
      </c>
      <c r="G42" s="66" t="str">
        <f>VLOOKUP($E42,Lookup!$A$2:$D$147,3)</f>
        <v>EA</v>
      </c>
      <c r="H42" s="75"/>
      <c r="I42" s="68">
        <f t="shared" si="0"/>
        <v>0</v>
      </c>
      <c r="J42" s="93"/>
    </row>
    <row r="43" spans="1:10" ht="150">
      <c r="A43" s="27"/>
      <c r="B43" s="16" t="s">
        <v>74</v>
      </c>
      <c r="C43" s="21" t="s">
        <v>75</v>
      </c>
      <c r="D43" s="19" t="s">
        <v>130</v>
      </c>
      <c r="E43" s="92" t="s">
        <v>193</v>
      </c>
      <c r="F43" s="65">
        <f>VLOOKUP($E43,Lookup!$A$2:$D$147,4)</f>
        <v>302.93992330634853</v>
      </c>
      <c r="G43" s="66" t="str">
        <f>VLOOKUP($E43,Lookup!$A$2:$D$147,3)</f>
        <v>EA</v>
      </c>
      <c r="H43" s="67"/>
      <c r="I43" s="68">
        <f t="shared" si="0"/>
        <v>0</v>
      </c>
      <c r="J43" s="93"/>
    </row>
    <row r="44" spans="1:10">
      <c r="A44" s="9"/>
      <c r="B44" s="10"/>
      <c r="C44" s="10"/>
      <c r="D44" s="17"/>
      <c r="E44" s="92" t="s">
        <v>266</v>
      </c>
      <c r="F44" s="65">
        <f>VLOOKUP($E44,Lookup!$A$2:$D$147,4)</f>
        <v>17.16659565402642</v>
      </c>
      <c r="G44" s="66" t="str">
        <f>VLOOKUP($E44,Lookup!$A$2:$D$147,3)</f>
        <v>SF</v>
      </c>
      <c r="H44" s="75"/>
      <c r="I44" s="68">
        <f t="shared" si="0"/>
        <v>0</v>
      </c>
      <c r="J44" s="93"/>
    </row>
    <row r="45" spans="1:10">
      <c r="A45" s="9"/>
      <c r="B45" s="10"/>
      <c r="C45" s="10"/>
      <c r="D45" s="17"/>
      <c r="E45" s="92" t="s">
        <v>191</v>
      </c>
      <c r="F45" s="65">
        <f>VLOOKUP($E45,Lookup!$A$2:$D$147,4)</f>
        <v>605.89106660985658</v>
      </c>
      <c r="G45" s="66" t="str">
        <f>VLOOKUP($E45,Lookup!$A$2:$D$147,3)</f>
        <v>EA</v>
      </c>
      <c r="H45" s="75"/>
      <c r="I45" s="68">
        <f t="shared" si="0"/>
        <v>0</v>
      </c>
      <c r="J45" s="93"/>
    </row>
    <row r="46" spans="1:10">
      <c r="A46" s="9"/>
      <c r="B46" s="10"/>
      <c r="C46" s="10"/>
      <c r="D46" s="17"/>
      <c r="E46" s="92" t="s">
        <v>192</v>
      </c>
      <c r="F46" s="65">
        <f>VLOOKUP($E46,Lookup!$A$2:$D$147,4)</f>
        <v>444.32310751313736</v>
      </c>
      <c r="G46" s="66" t="str">
        <f>VLOOKUP($E46,Lookup!$A$2:$D$147,3)</f>
        <v>EA</v>
      </c>
      <c r="H46" s="75"/>
      <c r="I46" s="68">
        <f t="shared" si="0"/>
        <v>0</v>
      </c>
      <c r="J46" s="93"/>
    </row>
    <row r="47" spans="1:10">
      <c r="A47" s="9"/>
      <c r="B47" s="10"/>
      <c r="C47" s="10"/>
      <c r="D47" s="17"/>
      <c r="E47" s="92" t="s">
        <v>316</v>
      </c>
      <c r="F47" s="65">
        <f>VLOOKUP($E47,Lookup!$A$2:$D$147,4)</f>
        <v>605.87984661269707</v>
      </c>
      <c r="G47" s="66" t="str">
        <f>VLOOKUP($E47,Lookup!$A$2:$D$147,3)</f>
        <v>EA</v>
      </c>
      <c r="H47" s="75"/>
      <c r="I47" s="68">
        <f t="shared" si="0"/>
        <v>0</v>
      </c>
      <c r="J47" s="93"/>
    </row>
    <row r="48" spans="1:10" ht="30">
      <c r="A48" s="9"/>
      <c r="B48" s="10"/>
      <c r="C48" s="10"/>
      <c r="D48" s="17"/>
      <c r="E48" s="92" t="s">
        <v>168</v>
      </c>
      <c r="F48" s="65">
        <f>VLOOKUP($E48,Lookup!$A$2:$D$147,4)</f>
        <v>37037.210623490981</v>
      </c>
      <c r="G48" s="66" t="str">
        <f>VLOOKUP($E48,Lookup!$A$2:$D$147,3)</f>
        <v>EA</v>
      </c>
      <c r="H48" s="75"/>
      <c r="I48" s="68">
        <f t="shared" si="0"/>
        <v>0</v>
      </c>
      <c r="J48" s="93"/>
    </row>
    <row r="49" spans="1:10">
      <c r="A49" s="9"/>
      <c r="B49" s="10"/>
      <c r="C49" s="10"/>
      <c r="D49" s="17"/>
      <c r="E49" s="92" t="s">
        <v>199</v>
      </c>
      <c r="F49" s="65">
        <f>VLOOKUP($E49,Lookup!$A$2:$D$147,4)</f>
        <v>46.450788240306771</v>
      </c>
      <c r="G49" s="66" t="str">
        <f>VLOOKUP($E49,Lookup!$A$2:$D$147,3)</f>
        <v>SF</v>
      </c>
      <c r="H49" s="75"/>
      <c r="I49" s="68">
        <f t="shared" si="0"/>
        <v>0</v>
      </c>
      <c r="J49" s="93"/>
    </row>
    <row r="50" spans="1:10" ht="75">
      <c r="A50" s="27"/>
      <c r="B50" s="16" t="s">
        <v>76</v>
      </c>
      <c r="C50" s="16" t="s">
        <v>10</v>
      </c>
      <c r="D50" s="19" t="s">
        <v>131</v>
      </c>
      <c r="E50" s="92" t="s">
        <v>292</v>
      </c>
      <c r="F50" s="65">
        <f>VLOOKUP($E50,Lookup!$A$2:$D$147,4)</f>
        <v>505.00085215168298</v>
      </c>
      <c r="G50" s="66" t="str">
        <f>VLOOKUP($E50,Lookup!$A$2:$D$147,3)</f>
        <v>EA</v>
      </c>
      <c r="H50" s="67"/>
      <c r="I50" s="68">
        <f t="shared" si="0"/>
        <v>0</v>
      </c>
      <c r="J50" s="93"/>
    </row>
    <row r="51" spans="1:10">
      <c r="A51" s="9"/>
      <c r="B51" s="10"/>
      <c r="C51" s="10"/>
      <c r="D51" s="17"/>
      <c r="E51" s="92" t="s">
        <v>268</v>
      </c>
      <c r="F51" s="65">
        <f>VLOOKUP($E51,Lookup!$A$2:$D$147,4)</f>
        <v>706.87104104530613</v>
      </c>
      <c r="G51" s="66" t="str">
        <f>VLOOKUP($E51,Lookup!$A$2:$D$147,3)</f>
        <v>EA</v>
      </c>
      <c r="H51" s="75"/>
      <c r="I51" s="68">
        <f t="shared" si="0"/>
        <v>0</v>
      </c>
      <c r="J51" s="93"/>
    </row>
    <row r="52" spans="1:10">
      <c r="A52" s="9"/>
      <c r="B52" s="10"/>
      <c r="C52" s="10"/>
      <c r="D52" s="17"/>
      <c r="E52" s="92" t="s">
        <v>247</v>
      </c>
      <c r="F52" s="65">
        <f>VLOOKUP($E52,Lookup!$A$2:$D$147,4)</f>
        <v>1817.6619798324102</v>
      </c>
      <c r="G52" s="66" t="str">
        <f>VLOOKUP($E52,Lookup!$A$2:$D$147,3)</f>
        <v>EA</v>
      </c>
      <c r="H52" s="75"/>
      <c r="I52" s="68">
        <f t="shared" si="0"/>
        <v>0</v>
      </c>
      <c r="J52" s="93"/>
    </row>
    <row r="53" spans="1:10">
      <c r="A53" s="9"/>
      <c r="B53" s="10"/>
      <c r="C53" s="10"/>
      <c r="D53" s="17"/>
      <c r="E53" s="92" t="s">
        <v>248</v>
      </c>
      <c r="F53" s="65">
        <f>VLOOKUP($E53,Lookup!$A$2:$D$147,4)</f>
        <v>1009.8109643516547</v>
      </c>
      <c r="G53" s="66" t="str">
        <f>VLOOKUP($E53,Lookup!$A$2:$D$147,3)</f>
        <v>EA</v>
      </c>
      <c r="H53" s="75"/>
      <c r="I53" s="68">
        <f t="shared" si="0"/>
        <v>0</v>
      </c>
      <c r="J53" s="93"/>
    </row>
    <row r="54" spans="1:10">
      <c r="A54" s="9"/>
      <c r="B54" s="10"/>
      <c r="C54" s="10"/>
      <c r="D54" s="17"/>
      <c r="E54" s="92" t="s">
        <v>249</v>
      </c>
      <c r="F54" s="65">
        <f>VLOOKUP($E54,Lookup!$A$2:$D$147,4)</f>
        <v>1817.6507598352507</v>
      </c>
      <c r="G54" s="66" t="str">
        <f>VLOOKUP($E54,Lookup!$A$2:$D$147,3)</f>
        <v>EA</v>
      </c>
      <c r="H54" s="75"/>
      <c r="I54" s="68">
        <f t="shared" si="0"/>
        <v>0</v>
      </c>
      <c r="J54" s="93"/>
    </row>
    <row r="55" spans="1:10" ht="90">
      <c r="A55" s="30"/>
      <c r="B55" s="16" t="s">
        <v>68</v>
      </c>
      <c r="C55" s="21" t="s">
        <v>153</v>
      </c>
      <c r="D55" s="19" t="s">
        <v>99</v>
      </c>
      <c r="E55" s="92" t="s">
        <v>172</v>
      </c>
      <c r="F55" s="65">
        <f>VLOOKUP($E55,Lookup!$A$2:$D$147,4)</f>
        <v>16.156795909671924</v>
      </c>
      <c r="G55" s="66" t="str">
        <f>VLOOKUP($E55,Lookup!$A$2:$D$147,3)</f>
        <v>SF</v>
      </c>
      <c r="H55" s="67"/>
      <c r="I55" s="68">
        <f>F55*H55</f>
        <v>0</v>
      </c>
      <c r="J55" s="93"/>
    </row>
    <row r="56" spans="1:10" ht="30">
      <c r="A56" s="9"/>
      <c r="B56" s="10"/>
      <c r="C56" s="10"/>
      <c r="D56" s="17"/>
      <c r="E56" s="92" t="s">
        <v>285</v>
      </c>
      <c r="F56" s="65">
        <f>VLOOKUP($E56,Lookup!$A$2:$D$147,4)</f>
        <v>8079.9575344411314</v>
      </c>
      <c r="G56" s="66" t="str">
        <f>VLOOKUP($E56,Lookup!$A$2:$D$147,3)</f>
        <v>EA</v>
      </c>
      <c r="H56" s="75"/>
      <c r="I56" s="68">
        <f>F56*H56</f>
        <v>0</v>
      </c>
      <c r="J56" s="93"/>
    </row>
    <row r="57" spans="1:10" ht="30">
      <c r="A57" s="9"/>
      <c r="B57" s="10"/>
      <c r="C57" s="10"/>
      <c r="D57" s="17"/>
      <c r="E57" s="92" t="s">
        <v>303</v>
      </c>
      <c r="F57" s="65">
        <f>VLOOKUP($E57,Lookup!$A$2:$D$147,4)</f>
        <v>7068.6767504615818</v>
      </c>
      <c r="G57" s="66" t="str">
        <f>VLOOKUP($E57,Lookup!$A$2:$D$147,3)</f>
        <v>EA</v>
      </c>
      <c r="H57" s="75"/>
      <c r="I57" s="68">
        <f>F57*H57</f>
        <v>0</v>
      </c>
      <c r="J57" s="93"/>
    </row>
    <row r="58" spans="1:10" ht="30.75" thickBot="1">
      <c r="A58" s="112"/>
      <c r="B58" s="113"/>
      <c r="C58" s="113"/>
      <c r="D58" s="114"/>
      <c r="E58" s="94" t="s">
        <v>304</v>
      </c>
      <c r="F58" s="95">
        <f>VLOOKUP($E58,Lookup!$A$2:$D$147,4)</f>
        <v>8078.3979548359612</v>
      </c>
      <c r="G58" s="96" t="str">
        <f>VLOOKUP($E58,Lookup!$A$2:$D$147,3)</f>
        <v>EA</v>
      </c>
      <c r="H58" s="115"/>
      <c r="I58" s="98">
        <f>F58*H58</f>
        <v>0</v>
      </c>
      <c r="J58" s="99"/>
    </row>
    <row r="59" spans="1:10">
      <c r="A59" s="85" t="s">
        <v>332</v>
      </c>
      <c r="B59" s="22" t="s">
        <v>333</v>
      </c>
      <c r="C59" s="102"/>
      <c r="D59" s="102"/>
      <c r="E59" s="73" t="s">
        <v>336</v>
      </c>
      <c r="F59" s="65"/>
      <c r="G59" s="64"/>
      <c r="H59" s="67"/>
      <c r="I59" s="65" t="e">
        <f>SUBTOTAL(109,I3:I58)</f>
        <v>#N/A</v>
      </c>
      <c r="J59" s="64" t="e">
        <f>Table1[[#This Row],[Amount]]/Table1[[#This Row],[Level of Improvement]]</f>
        <v>#N/A</v>
      </c>
    </row>
    <row r="60" spans="1:10" ht="15.75" thickBot="1">
      <c r="A60" s="100"/>
      <c r="B60" s="35"/>
      <c r="C60" s="35"/>
      <c r="D60" s="35"/>
      <c r="E60" s="64"/>
      <c r="F60" s="48"/>
      <c r="G60" s="41"/>
      <c r="H60" s="55"/>
      <c r="I60" s="43"/>
      <c r="J60" s="42"/>
    </row>
    <row r="61" spans="1:10" ht="195">
      <c r="A61" s="81" t="s">
        <v>13</v>
      </c>
      <c r="B61" s="82" t="s">
        <v>34</v>
      </c>
      <c r="C61" s="86" t="s">
        <v>152</v>
      </c>
      <c r="D61" s="87" t="s">
        <v>154</v>
      </c>
      <c r="E61" s="101" t="s">
        <v>291</v>
      </c>
      <c r="F61" s="62">
        <f>VLOOKUP($E61,Lookup!$A$2:$D$147,4)</f>
        <v>18298.693367419401</v>
      </c>
      <c r="G61" s="89" t="str">
        <f>VLOOKUP($E61,Lookup!$A$2:$D$147,3)</f>
        <v>EA</v>
      </c>
      <c r="H61" s="63"/>
      <c r="I61" s="90">
        <f t="shared" ref="I61:I83" si="1">F61*H61</f>
        <v>0</v>
      </c>
      <c r="J61" s="91"/>
    </row>
    <row r="62" spans="1:10">
      <c r="A62" s="9"/>
      <c r="B62" s="10"/>
      <c r="C62" s="10"/>
      <c r="D62" s="17"/>
      <c r="E62" s="46" t="s">
        <v>245</v>
      </c>
      <c r="F62" s="65">
        <f>VLOOKUP($E62,Lookup!$A$2:$D$147,4)</f>
        <v>2928.441698622355</v>
      </c>
      <c r="G62" s="66" t="str">
        <f>VLOOKUP($E62,Lookup!$A$2:$D$147,3)</f>
        <v>EA</v>
      </c>
      <c r="H62" s="75"/>
      <c r="I62" s="68">
        <f t="shared" si="1"/>
        <v>0</v>
      </c>
      <c r="J62" s="93"/>
    </row>
    <row r="63" spans="1:10">
      <c r="A63" s="9"/>
      <c r="B63" s="10"/>
      <c r="C63" s="10"/>
      <c r="D63" s="17"/>
      <c r="E63" s="46" t="s">
        <v>287</v>
      </c>
      <c r="F63" s="65">
        <f>VLOOKUP($E63,Lookup!$A$2:$D$147,4)</f>
        <v>205.10154807555747</v>
      </c>
      <c r="G63" s="66" t="str">
        <f>VLOOKUP($E63,Lookup!$A$2:$D$147,3)</f>
        <v>LF</v>
      </c>
      <c r="H63" s="75"/>
      <c r="I63" s="68">
        <f t="shared" si="1"/>
        <v>0</v>
      </c>
      <c r="J63" s="93"/>
    </row>
    <row r="64" spans="1:10">
      <c r="A64" s="9"/>
      <c r="B64" s="10"/>
      <c r="C64" s="10"/>
      <c r="D64" s="17"/>
      <c r="E64" s="46" t="s">
        <v>288</v>
      </c>
      <c r="F64" s="65">
        <f>VLOOKUP($E64,Lookup!$A$2:$D$147,4)</f>
        <v>252.34895611418833</v>
      </c>
      <c r="G64" s="66" t="str">
        <f>VLOOKUP($E64,Lookup!$A$2:$D$147,3)</f>
        <v>LF</v>
      </c>
      <c r="H64" s="75"/>
      <c r="I64" s="68">
        <f t="shared" si="1"/>
        <v>0</v>
      </c>
      <c r="J64" s="93"/>
    </row>
    <row r="65" spans="1:10">
      <c r="A65" s="9"/>
      <c r="B65" s="10"/>
      <c r="C65" s="10"/>
      <c r="D65" s="17"/>
      <c r="E65" s="46" t="s">
        <v>231</v>
      </c>
      <c r="F65" s="65">
        <f>VLOOKUP($E65,Lookup!$A$2:$D$147,4)</f>
        <v>14339.302229796904</v>
      </c>
      <c r="G65" s="66" t="str">
        <f>VLOOKUP($E65,Lookup!$A$2:$D$147,3)</f>
        <v>EA</v>
      </c>
      <c r="H65" s="75"/>
      <c r="I65" s="68">
        <f t="shared" si="1"/>
        <v>0</v>
      </c>
      <c r="J65" s="93"/>
    </row>
    <row r="66" spans="1:10">
      <c r="A66" s="9"/>
      <c r="B66" s="10"/>
      <c r="C66" s="10"/>
      <c r="D66" s="17"/>
      <c r="E66" s="46" t="s">
        <v>227</v>
      </c>
      <c r="F66" s="65">
        <f>VLOOKUP($E66,Lookup!$A$2:$D$147,4)</f>
        <v>4308.523789234484</v>
      </c>
      <c r="G66" s="66" t="str">
        <f>VLOOKUP($E66,Lookup!$A$2:$D$147,3)</f>
        <v>EA</v>
      </c>
      <c r="H66" s="75"/>
      <c r="I66" s="68">
        <f t="shared" si="1"/>
        <v>0</v>
      </c>
      <c r="J66" s="93"/>
    </row>
    <row r="67" spans="1:10">
      <c r="A67" s="9"/>
      <c r="B67" s="10"/>
      <c r="C67" s="10"/>
      <c r="D67" s="17"/>
      <c r="E67" s="46" t="s">
        <v>289</v>
      </c>
      <c r="F67" s="65">
        <f>VLOOKUP($E67,Lookup!$A$2:$D$147,4)</f>
        <v>71.594801874733704</v>
      </c>
      <c r="G67" s="66" t="str">
        <f>VLOOKUP($E67,Lookup!$A$2:$D$147,3)</f>
        <v>LF</v>
      </c>
      <c r="H67" s="75"/>
      <c r="I67" s="68">
        <f t="shared" si="1"/>
        <v>0</v>
      </c>
      <c r="J67" s="93"/>
    </row>
    <row r="68" spans="1:10">
      <c r="A68" s="9"/>
      <c r="B68" s="10"/>
      <c r="C68" s="10"/>
      <c r="D68" s="17"/>
      <c r="E68" s="46" t="s">
        <v>244</v>
      </c>
      <c r="F68" s="65">
        <f>VLOOKUP($E68,Lookup!$A$2:$D$147,4)</f>
        <v>8347.0944468115322</v>
      </c>
      <c r="G68" s="66" t="str">
        <f>VLOOKUP($E68,Lookup!$A$2:$D$147,3)</f>
        <v>EA</v>
      </c>
      <c r="H68" s="75"/>
      <c r="I68" s="68">
        <f t="shared" si="1"/>
        <v>0</v>
      </c>
      <c r="J68" s="93"/>
    </row>
    <row r="69" spans="1:10">
      <c r="A69" s="9"/>
      <c r="B69" s="10"/>
      <c r="C69" s="10"/>
      <c r="D69" s="17"/>
      <c r="E69" s="46" t="s">
        <v>286</v>
      </c>
      <c r="F69" s="65">
        <f>VLOOKUP($E69,Lookup!$A$2:$D$147,4)</f>
        <v>5049.0548217582736</v>
      </c>
      <c r="G69" s="66" t="str">
        <f>VLOOKUP($E69,Lookup!$A$2:$D$147,3)</f>
        <v>EA</v>
      </c>
      <c r="H69" s="75"/>
      <c r="I69" s="68">
        <f t="shared" si="1"/>
        <v>0</v>
      </c>
      <c r="J69" s="93"/>
    </row>
    <row r="70" spans="1:10">
      <c r="A70" s="9"/>
      <c r="B70" s="10"/>
      <c r="C70" s="10"/>
      <c r="D70" s="17"/>
      <c r="E70" s="46" t="s">
        <v>290</v>
      </c>
      <c r="F70" s="65">
        <f>VLOOKUP($E70,Lookup!$A$2:$D$147,4)</f>
        <v>71.594801874733704</v>
      </c>
      <c r="G70" s="66" t="str">
        <f>VLOOKUP($E70,Lookup!$A$2:$D$147,3)</f>
        <v>LF</v>
      </c>
      <c r="H70" s="75"/>
      <c r="I70" s="68">
        <f t="shared" si="1"/>
        <v>0</v>
      </c>
      <c r="J70" s="93"/>
    </row>
    <row r="71" spans="1:10" ht="150">
      <c r="A71" s="30"/>
      <c r="B71" s="22" t="s">
        <v>69</v>
      </c>
      <c r="C71" s="14" t="s">
        <v>70</v>
      </c>
      <c r="D71" s="15" t="s">
        <v>139</v>
      </c>
      <c r="E71" s="92" t="s">
        <v>193</v>
      </c>
      <c r="F71" s="65">
        <f>VLOOKUP($E71,Lookup!$A$2:$D$147,4)</f>
        <v>302.93992330634853</v>
      </c>
      <c r="G71" s="66" t="str">
        <f>VLOOKUP($E71,Lookup!$A$2:$D$147,3)</f>
        <v>EA</v>
      </c>
      <c r="H71" s="67"/>
      <c r="I71" s="68">
        <f t="shared" si="1"/>
        <v>0</v>
      </c>
      <c r="J71" s="93"/>
    </row>
    <row r="72" spans="1:10">
      <c r="A72" s="9"/>
      <c r="B72" s="10"/>
      <c r="C72" s="10"/>
      <c r="D72" s="17"/>
      <c r="E72" s="92" t="s">
        <v>266</v>
      </c>
      <c r="F72" s="65">
        <f>VLOOKUP($E72,Lookup!$A$2:$D$147,4)</f>
        <v>17.16659565402642</v>
      </c>
      <c r="G72" s="66" t="str">
        <f>VLOOKUP($E72,Lookup!$A$2:$D$147,3)</f>
        <v>SF</v>
      </c>
      <c r="H72" s="75"/>
      <c r="I72" s="68">
        <f t="shared" si="1"/>
        <v>0</v>
      </c>
      <c r="J72" s="93"/>
    </row>
    <row r="73" spans="1:10">
      <c r="A73" s="9"/>
      <c r="B73" s="10"/>
      <c r="C73" s="10"/>
      <c r="D73" s="17"/>
      <c r="E73" s="92" t="s">
        <v>191</v>
      </c>
      <c r="F73" s="65">
        <f>VLOOKUP($E73,Lookup!$A$2:$D$147,4)</f>
        <v>605.89106660985658</v>
      </c>
      <c r="G73" s="66" t="str">
        <f>VLOOKUP($E73,Lookup!$A$2:$D$147,3)</f>
        <v>EA</v>
      </c>
      <c r="H73" s="75"/>
      <c r="I73" s="68">
        <f t="shared" si="1"/>
        <v>0</v>
      </c>
      <c r="J73" s="93"/>
    </row>
    <row r="74" spans="1:10">
      <c r="A74" s="9"/>
      <c r="B74" s="10"/>
      <c r="C74" s="10"/>
      <c r="D74" s="17"/>
      <c r="E74" s="92" t="s">
        <v>192</v>
      </c>
      <c r="F74" s="65">
        <f>VLOOKUP($E74,Lookup!$A$2:$D$147,4)</f>
        <v>444.32310751313736</v>
      </c>
      <c r="G74" s="66" t="str">
        <f>VLOOKUP($E74,Lookup!$A$2:$D$147,3)</f>
        <v>EA</v>
      </c>
      <c r="H74" s="75"/>
      <c r="I74" s="68">
        <f t="shared" si="1"/>
        <v>0</v>
      </c>
      <c r="J74" s="93"/>
    </row>
    <row r="75" spans="1:10">
      <c r="A75" s="9"/>
      <c r="B75" s="10"/>
      <c r="C75" s="10"/>
      <c r="D75" s="17"/>
      <c r="E75" s="92" t="s">
        <v>316</v>
      </c>
      <c r="F75" s="65">
        <f>VLOOKUP($E75,Lookup!$A$2:$D$147,4)</f>
        <v>605.87984661269707</v>
      </c>
      <c r="G75" s="66" t="str">
        <f>VLOOKUP($E75,Lookup!$A$2:$D$147,3)</f>
        <v>EA</v>
      </c>
      <c r="H75" s="75"/>
      <c r="I75" s="68">
        <f t="shared" si="1"/>
        <v>0</v>
      </c>
      <c r="J75" s="93"/>
    </row>
    <row r="76" spans="1:10" ht="30">
      <c r="A76" s="9"/>
      <c r="B76" s="10"/>
      <c r="C76" s="10"/>
      <c r="D76" s="17"/>
      <c r="E76" s="92" t="s">
        <v>168</v>
      </c>
      <c r="F76" s="65">
        <f>VLOOKUP($E76,Lookup!$A$2:$D$147,4)</f>
        <v>37037.210623490981</v>
      </c>
      <c r="G76" s="66" t="str">
        <f>VLOOKUP($E76,Lookup!$A$2:$D$147,3)</f>
        <v>EA</v>
      </c>
      <c r="H76" s="75"/>
      <c r="I76" s="68">
        <f t="shared" si="1"/>
        <v>0</v>
      </c>
      <c r="J76" s="93"/>
    </row>
    <row r="77" spans="1:10">
      <c r="A77" s="9"/>
      <c r="B77" s="10"/>
      <c r="C77" s="10"/>
      <c r="D77" s="17"/>
      <c r="E77" s="92" t="s">
        <v>199</v>
      </c>
      <c r="F77" s="65">
        <f>VLOOKUP($E77,Lookup!$A$2:$D$147,4)</f>
        <v>46.450788240306771</v>
      </c>
      <c r="G77" s="66" t="str">
        <f>VLOOKUP($E77,Lookup!$A$2:$D$147,3)</f>
        <v>SF</v>
      </c>
      <c r="H77" s="75"/>
      <c r="I77" s="68">
        <f t="shared" si="1"/>
        <v>0</v>
      </c>
      <c r="J77" s="93"/>
    </row>
    <row r="78" spans="1:10" ht="120">
      <c r="A78" s="30"/>
      <c r="B78" s="16" t="s">
        <v>71</v>
      </c>
      <c r="C78" s="14" t="s">
        <v>10</v>
      </c>
      <c r="D78" s="15" t="s">
        <v>139</v>
      </c>
      <c r="E78" s="92" t="s">
        <v>292</v>
      </c>
      <c r="F78" s="65">
        <f>VLOOKUP($E78,Lookup!$A$2:$D$147,4)</f>
        <v>505.00085215168298</v>
      </c>
      <c r="G78" s="66" t="str">
        <f>VLOOKUP($E78,Lookup!$A$2:$D$147,3)</f>
        <v>EA</v>
      </c>
      <c r="H78" s="67"/>
      <c r="I78" s="68">
        <f t="shared" si="1"/>
        <v>0</v>
      </c>
      <c r="J78" s="93"/>
    </row>
    <row r="79" spans="1:10">
      <c r="A79" s="9"/>
      <c r="B79" s="10"/>
      <c r="C79" s="10"/>
      <c r="D79" s="17"/>
      <c r="E79" s="92" t="s">
        <v>268</v>
      </c>
      <c r="F79" s="65">
        <f>VLOOKUP($E79,Lookup!$A$2:$D$147,4)</f>
        <v>706.87104104530613</v>
      </c>
      <c r="G79" s="66" t="str">
        <f>VLOOKUP($E79,Lookup!$A$2:$D$147,3)</f>
        <v>EA</v>
      </c>
      <c r="H79" s="75"/>
      <c r="I79" s="68">
        <f t="shared" si="1"/>
        <v>0</v>
      </c>
      <c r="J79" s="93"/>
    </row>
    <row r="80" spans="1:10">
      <c r="A80" s="9"/>
      <c r="B80" s="10"/>
      <c r="C80" s="10"/>
      <c r="D80" s="17"/>
      <c r="E80" s="92" t="s">
        <v>247</v>
      </c>
      <c r="F80" s="65">
        <f>VLOOKUP($E80,Lookup!$A$2:$D$147,4)</f>
        <v>1817.6619798324102</v>
      </c>
      <c r="G80" s="66" t="str">
        <f>VLOOKUP($E80,Lookup!$A$2:$D$147,3)</f>
        <v>EA</v>
      </c>
      <c r="H80" s="75"/>
      <c r="I80" s="68">
        <f t="shared" si="1"/>
        <v>0</v>
      </c>
      <c r="J80" s="93"/>
    </row>
    <row r="81" spans="1:10">
      <c r="A81" s="9"/>
      <c r="B81" s="10"/>
      <c r="C81" s="10"/>
      <c r="D81" s="17"/>
      <c r="E81" s="92" t="s">
        <v>248</v>
      </c>
      <c r="F81" s="65">
        <f>VLOOKUP($E81,Lookup!$A$2:$D$147,4)</f>
        <v>1009.8109643516547</v>
      </c>
      <c r="G81" s="66" t="str">
        <f>VLOOKUP($E81,Lookup!$A$2:$D$147,3)</f>
        <v>EA</v>
      </c>
      <c r="H81" s="75"/>
      <c r="I81" s="68">
        <f t="shared" si="1"/>
        <v>0</v>
      </c>
      <c r="J81" s="93"/>
    </row>
    <row r="82" spans="1:10">
      <c r="A82" s="9"/>
      <c r="B82" s="10"/>
      <c r="C82" s="10"/>
      <c r="D82" s="17"/>
      <c r="E82" s="92" t="s">
        <v>249</v>
      </c>
      <c r="F82" s="65">
        <f>VLOOKUP($E82,Lookup!$A$2:$D$147,4)</f>
        <v>1817.6507598352507</v>
      </c>
      <c r="G82" s="66" t="str">
        <f>VLOOKUP($E82,Lookup!$A$2:$D$147,3)</f>
        <v>EA</v>
      </c>
      <c r="H82" s="75"/>
      <c r="I82" s="68">
        <f t="shared" si="1"/>
        <v>0</v>
      </c>
      <c r="J82" s="93"/>
    </row>
    <row r="83" spans="1:10" ht="120">
      <c r="A83" s="30"/>
      <c r="B83" s="29"/>
      <c r="C83" s="14" t="s">
        <v>36</v>
      </c>
      <c r="D83" s="15" t="s">
        <v>147</v>
      </c>
      <c r="E83" s="92" t="s">
        <v>293</v>
      </c>
      <c r="F83" s="65">
        <f>VLOOKUP($E83,Lookup!$A$2:$D$147,4)</f>
        <v>1272.6026778221069</v>
      </c>
      <c r="G83" s="66" t="str">
        <f>VLOOKUP($E83,Lookup!$A$2:$D$147,3)</f>
        <v>EA</v>
      </c>
      <c r="H83" s="67"/>
      <c r="I83" s="68">
        <f t="shared" si="1"/>
        <v>0</v>
      </c>
      <c r="J83" s="93"/>
    </row>
    <row r="84" spans="1:10" ht="105">
      <c r="A84" s="30"/>
      <c r="B84" s="22" t="s">
        <v>42</v>
      </c>
      <c r="C84" s="14" t="s">
        <v>43</v>
      </c>
      <c r="D84" s="15" t="s">
        <v>95</v>
      </c>
      <c r="E84" s="64"/>
      <c r="F84" s="65" t="e">
        <f>VLOOKUP($E84,Lookup!$A$2:$D$147,4)</f>
        <v>#N/A</v>
      </c>
      <c r="G84" s="66" t="e">
        <f>VLOOKUP($E84,Lookup!$A$2:$D$147,3)</f>
        <v>#N/A</v>
      </c>
      <c r="H84" s="67"/>
      <c r="I84" s="68" t="e">
        <f t="shared" si="0"/>
        <v>#N/A</v>
      </c>
      <c r="J84" s="93"/>
    </row>
    <row r="85" spans="1:10" ht="105">
      <c r="A85" s="30"/>
      <c r="B85" s="23" t="s">
        <v>17</v>
      </c>
      <c r="C85" s="14" t="s">
        <v>14</v>
      </c>
      <c r="D85" s="15" t="s">
        <v>136</v>
      </c>
      <c r="E85" s="92" t="s">
        <v>176</v>
      </c>
      <c r="F85" s="65">
        <f>VLOOKUP($E85,Lookup!$A$2:$D$147,4)</f>
        <v>56549.907683567675</v>
      </c>
      <c r="G85" s="66" t="str">
        <f>VLOOKUP($E85,Lookup!$A$2:$D$147,3)</f>
        <v>LS</v>
      </c>
      <c r="H85" s="67"/>
      <c r="I85" s="68">
        <f t="shared" si="0"/>
        <v>0</v>
      </c>
      <c r="J85" s="93"/>
    </row>
    <row r="86" spans="1:10">
      <c r="A86" s="30"/>
      <c r="B86" s="33"/>
      <c r="C86" s="14" t="s">
        <v>15</v>
      </c>
      <c r="D86" s="32"/>
      <c r="E86" s="92" t="s">
        <v>173</v>
      </c>
      <c r="F86" s="65">
        <f>VLOOKUP($E86,Lookup!$A$2:$D$147,4)</f>
        <v>6.4627183638687686</v>
      </c>
      <c r="G86" s="66" t="str">
        <f>VLOOKUP($E86,Lookup!$A$2:$D$147,3)</f>
        <v>SF</v>
      </c>
      <c r="H86" s="67"/>
      <c r="I86" s="68">
        <f t="shared" si="0"/>
        <v>0</v>
      </c>
      <c r="J86" s="93"/>
    </row>
    <row r="87" spans="1:10" ht="45">
      <c r="A87" s="30"/>
      <c r="B87" s="33"/>
      <c r="C87" s="14" t="s">
        <v>322</v>
      </c>
      <c r="D87" s="15" t="s">
        <v>96</v>
      </c>
      <c r="E87" s="92" t="s">
        <v>174</v>
      </c>
      <c r="F87" s="65">
        <f>VLOOKUP($E87,Lookup!$A$2:$D$147,4)</f>
        <v>5049.0323817639537</v>
      </c>
      <c r="G87" s="66" t="str">
        <f>VLOOKUP($E87,Lookup!$A$2:$D$147,3)</f>
        <v>LS</v>
      </c>
      <c r="H87" s="67"/>
      <c r="I87" s="68">
        <f t="shared" si="0"/>
        <v>0</v>
      </c>
      <c r="J87" s="93"/>
    </row>
    <row r="88" spans="1:10" ht="90">
      <c r="A88" s="30"/>
      <c r="B88" s="34"/>
      <c r="C88" s="14" t="s">
        <v>16</v>
      </c>
      <c r="D88" s="15" t="s">
        <v>113</v>
      </c>
      <c r="E88" s="92" t="s">
        <v>265</v>
      </c>
      <c r="F88" s="65">
        <f>VLOOKUP($E88,Lookup!$A$2:$D$147,4)</f>
        <v>12.117596932253942</v>
      </c>
      <c r="G88" s="66" t="str">
        <f>VLOOKUP($E88,Lookup!$A$2:$D$147,3)</f>
        <v>SF</v>
      </c>
      <c r="H88" s="67"/>
      <c r="I88" s="68">
        <f t="shared" ref="I88:I112" si="2">F88*H88</f>
        <v>0</v>
      </c>
      <c r="J88" s="93"/>
    </row>
    <row r="89" spans="1:10" ht="90">
      <c r="A89" s="30"/>
      <c r="B89" s="23" t="s">
        <v>56</v>
      </c>
      <c r="C89" s="14" t="s">
        <v>18</v>
      </c>
      <c r="D89" s="15" t="s">
        <v>114</v>
      </c>
      <c r="E89" s="92" t="s">
        <v>263</v>
      </c>
      <c r="F89" s="65">
        <f>VLOOKUP($E89,Lookup!$A$2:$D$147,4)</f>
        <v>2423.5418264451073</v>
      </c>
      <c r="G89" s="66" t="str">
        <f>VLOOKUP($E89,Lookup!$A$2:$D$147,3)</f>
        <v>EA</v>
      </c>
      <c r="H89" s="67"/>
      <c r="I89" s="68">
        <f t="shared" si="2"/>
        <v>0</v>
      </c>
      <c r="J89" s="93"/>
    </row>
    <row r="90" spans="1:10" ht="60">
      <c r="A90" s="30"/>
      <c r="B90" s="33"/>
      <c r="C90" s="14" t="s">
        <v>19</v>
      </c>
      <c r="D90" s="15" t="s">
        <v>111</v>
      </c>
      <c r="E90" s="92" t="s">
        <v>264</v>
      </c>
      <c r="F90" s="65">
        <f>VLOOKUP($E90,Lookup!$A$2:$D$147,4)</f>
        <v>39382.59394972305</v>
      </c>
      <c r="G90" s="66" t="str">
        <f>VLOOKUP($E90,Lookup!$A$2:$D$147,3)</f>
        <v>EA</v>
      </c>
      <c r="H90" s="67"/>
      <c r="I90" s="68">
        <f t="shared" si="2"/>
        <v>0</v>
      </c>
      <c r="J90" s="93"/>
    </row>
    <row r="91" spans="1:10" ht="60">
      <c r="A91" s="30"/>
      <c r="B91" s="34"/>
      <c r="C91" s="14" t="s">
        <v>80</v>
      </c>
      <c r="D91" s="15" t="s">
        <v>81</v>
      </c>
      <c r="E91" s="92" t="s">
        <v>251</v>
      </c>
      <c r="F91" s="65">
        <f>VLOOKUP($E91,Lookup!$A$2:$D$147,4)</f>
        <v>13531.462434313307</v>
      </c>
      <c r="G91" s="66" t="str">
        <f>VLOOKUP($E91,Lookup!$A$2:$D$147,3)</f>
        <v>EA</v>
      </c>
      <c r="H91" s="67"/>
      <c r="I91" s="68">
        <f t="shared" si="2"/>
        <v>0</v>
      </c>
      <c r="J91" s="93"/>
    </row>
    <row r="92" spans="1:10" ht="75">
      <c r="A92" s="30"/>
      <c r="B92" s="16" t="s">
        <v>22</v>
      </c>
      <c r="C92" s="21" t="s">
        <v>83</v>
      </c>
      <c r="D92" s="19" t="s">
        <v>84</v>
      </c>
      <c r="E92" s="92" t="s">
        <v>323</v>
      </c>
      <c r="F92" s="65">
        <f>VLOOKUP($E92,Lookup!$A$2:$D$147,4)</f>
        <v>363.59522795057524</v>
      </c>
      <c r="G92" s="66" t="str">
        <f>VLOOKUP($E92,Lookup!$A$2:$D$147,3)</f>
        <v>EA</v>
      </c>
      <c r="H92" s="67"/>
      <c r="I92" s="68">
        <f t="shared" si="2"/>
        <v>0</v>
      </c>
      <c r="J92" s="93"/>
    </row>
    <row r="93" spans="1:10">
      <c r="A93" s="9"/>
      <c r="B93" s="10"/>
      <c r="C93" s="10"/>
      <c r="D93" s="17"/>
      <c r="E93" s="92" t="s">
        <v>203</v>
      </c>
      <c r="F93" s="65">
        <f>VLOOKUP($E93,Lookup!$A$2:$D$147,4)</f>
        <v>1211.7709132225536</v>
      </c>
      <c r="G93" s="66" t="str">
        <f>VLOOKUP($E93,Lookup!$A$2:$D$147,3)</f>
        <v>LF</v>
      </c>
      <c r="H93" s="75"/>
      <c r="I93" s="68">
        <f t="shared" si="2"/>
        <v>0</v>
      </c>
      <c r="J93" s="93"/>
    </row>
    <row r="94" spans="1:10">
      <c r="A94" s="9"/>
      <c r="B94" s="10"/>
      <c r="C94" s="10"/>
      <c r="D94" s="17"/>
      <c r="E94" s="92" t="s">
        <v>211</v>
      </c>
      <c r="F94" s="65">
        <f>VLOOKUP($E94,Lookup!$A$2:$D$147,4)</f>
        <v>1514.7332765232211</v>
      </c>
      <c r="G94" s="66" t="str">
        <f>VLOOKUP($E94,Lookup!$A$2:$D$147,3)</f>
        <v>EA</v>
      </c>
      <c r="H94" s="75"/>
      <c r="I94" s="68">
        <f t="shared" si="2"/>
        <v>0</v>
      </c>
      <c r="J94" s="93"/>
    </row>
    <row r="95" spans="1:10">
      <c r="A95" s="9"/>
      <c r="B95" s="10"/>
      <c r="C95" s="10"/>
      <c r="D95" s="17"/>
      <c r="E95" s="92" t="s">
        <v>297</v>
      </c>
      <c r="F95" s="65">
        <f>VLOOKUP($E95,Lookup!$A$2:$D$147,4)</f>
        <v>2423.990626331487</v>
      </c>
      <c r="G95" s="66" t="str">
        <f>VLOOKUP($E95,Lookup!$A$2:$D$147,3)</f>
        <v>EA</v>
      </c>
      <c r="H95" s="75"/>
      <c r="I95" s="68">
        <f t="shared" si="2"/>
        <v>0</v>
      </c>
      <c r="J95" s="93"/>
    </row>
    <row r="96" spans="1:10" ht="30">
      <c r="A96" s="9"/>
      <c r="B96" s="10"/>
      <c r="C96" s="10"/>
      <c r="D96" s="17"/>
      <c r="E96" s="92" t="s">
        <v>298</v>
      </c>
      <c r="F96" s="65">
        <f>VLOOKUP($E96,Lookup!$A$2:$D$147,4)</f>
        <v>6462.7071438716093</v>
      </c>
      <c r="G96" s="66" t="str">
        <f>VLOOKUP($E96,Lookup!$A$2:$D$147,3)</f>
        <v>EA</v>
      </c>
      <c r="H96" s="75"/>
      <c r="I96" s="68">
        <f t="shared" si="2"/>
        <v>0</v>
      </c>
      <c r="J96" s="93"/>
    </row>
    <row r="97" spans="1:10">
      <c r="A97" s="9"/>
      <c r="B97" s="10"/>
      <c r="C97" s="10"/>
      <c r="D97" s="17"/>
      <c r="E97" s="92" t="s">
        <v>277</v>
      </c>
      <c r="F97" s="65">
        <f>VLOOKUP($E97,Lookup!$A$2:$D$147,4)</f>
        <v>2423.990626331487</v>
      </c>
      <c r="G97" s="66" t="str">
        <f>VLOOKUP($E97,Lookup!$A$2:$D$147,3)</f>
        <v>EA</v>
      </c>
      <c r="H97" s="75"/>
      <c r="I97" s="68">
        <f t="shared" si="2"/>
        <v>0</v>
      </c>
      <c r="J97" s="93"/>
    </row>
    <row r="98" spans="1:10">
      <c r="A98" s="9"/>
      <c r="B98" s="10"/>
      <c r="C98" s="10"/>
      <c r="D98" s="17"/>
      <c r="E98" s="92" t="s">
        <v>299</v>
      </c>
      <c r="F98" s="65">
        <f>VLOOKUP($E98,Lookup!$A$2:$D$147,4)</f>
        <v>5048.9762817781566</v>
      </c>
      <c r="G98" s="66" t="str">
        <f>VLOOKUP($E98,Lookup!$A$2:$D$147,3)</f>
        <v>EA</v>
      </c>
      <c r="H98" s="75"/>
      <c r="I98" s="68">
        <f t="shared" si="2"/>
        <v>0</v>
      </c>
      <c r="J98" s="93"/>
    </row>
    <row r="99" spans="1:10" ht="60">
      <c r="A99" s="30"/>
      <c r="B99" s="28"/>
      <c r="C99" s="21" t="s">
        <v>85</v>
      </c>
      <c r="D99" s="19" t="s">
        <v>61</v>
      </c>
      <c r="E99" s="92" t="s">
        <v>230</v>
      </c>
      <c r="F99" s="65">
        <f>VLOOKUP($E99,Lookup!$A$2:$D$147,4)</f>
        <v>1312.7508876580032</v>
      </c>
      <c r="G99" s="66" t="str">
        <f>VLOOKUP($E99,Lookup!$A$2:$D$147,3)</f>
        <v>EA</v>
      </c>
      <c r="H99" s="67"/>
      <c r="I99" s="68">
        <f t="shared" si="2"/>
        <v>0</v>
      </c>
      <c r="J99" s="93"/>
    </row>
    <row r="100" spans="1:10">
      <c r="A100" s="9"/>
      <c r="B100" s="10"/>
      <c r="C100" s="10"/>
      <c r="D100" s="17"/>
      <c r="E100" s="92" t="s">
        <v>199</v>
      </c>
      <c r="F100" s="65">
        <f>VLOOKUP($E100,Lookup!$A$2:$D$147,4)</f>
        <v>46.450788240306771</v>
      </c>
      <c r="G100" s="66" t="str">
        <f>VLOOKUP($E100,Lookup!$A$2:$D$147,3)</f>
        <v>SF</v>
      </c>
      <c r="H100" s="75"/>
      <c r="I100" s="68">
        <f t="shared" si="2"/>
        <v>0</v>
      </c>
      <c r="J100" s="93"/>
    </row>
    <row r="101" spans="1:10" ht="75">
      <c r="A101" s="30"/>
      <c r="B101" s="18" t="s">
        <v>55</v>
      </c>
      <c r="C101" s="14" t="s">
        <v>23</v>
      </c>
      <c r="D101" s="15" t="s">
        <v>63</v>
      </c>
      <c r="E101" s="64"/>
      <c r="F101" s="65" t="e">
        <f>VLOOKUP($E101,Lookup!$A$2:$D$147,4)</f>
        <v>#N/A</v>
      </c>
      <c r="G101" s="66" t="e">
        <f>VLOOKUP($E101,Lookup!$A$2:$D$147,3)</f>
        <v>#N/A</v>
      </c>
      <c r="H101" s="67"/>
      <c r="I101" s="68" t="e">
        <f t="shared" si="2"/>
        <v>#N/A</v>
      </c>
      <c r="J101" s="93"/>
    </row>
    <row r="102" spans="1:10" ht="135">
      <c r="A102" s="30"/>
      <c r="B102" s="16" t="s">
        <v>137</v>
      </c>
      <c r="C102" s="14" t="s">
        <v>24</v>
      </c>
      <c r="D102" s="15" t="s">
        <v>156</v>
      </c>
      <c r="E102" s="92" t="s">
        <v>24</v>
      </c>
      <c r="F102" s="65">
        <f>VLOOKUP($E102,Lookup!$A$2:$D$147,4)</f>
        <v>2491.9613691237041</v>
      </c>
      <c r="G102" s="66" t="str">
        <f>VLOOKUP($E102,Lookup!$A$2:$D$147,3)</f>
        <v>LS</v>
      </c>
      <c r="H102" s="67"/>
      <c r="I102" s="68">
        <f t="shared" si="2"/>
        <v>0</v>
      </c>
      <c r="J102" s="93"/>
    </row>
    <row r="103" spans="1:10" ht="45">
      <c r="A103" s="30"/>
      <c r="B103" s="28"/>
      <c r="C103" s="14" t="s">
        <v>138</v>
      </c>
      <c r="D103" s="15" t="s">
        <v>119</v>
      </c>
      <c r="E103" s="92" t="s">
        <v>323</v>
      </c>
      <c r="F103" s="65">
        <f>VLOOKUP($E103,Lookup!$A$2:$D$147,4)</f>
        <v>363.59522795057524</v>
      </c>
      <c r="G103" s="66" t="str">
        <f>VLOOKUP($E103,Lookup!$A$2:$D$147,3)</f>
        <v>EA</v>
      </c>
      <c r="H103" s="67"/>
      <c r="I103" s="68">
        <f t="shared" si="2"/>
        <v>0</v>
      </c>
      <c r="J103" s="93"/>
    </row>
    <row r="104" spans="1:10" ht="30">
      <c r="A104" s="30"/>
      <c r="B104" s="28"/>
      <c r="C104" s="14" t="s">
        <v>26</v>
      </c>
      <c r="D104" s="15" t="s">
        <v>64</v>
      </c>
      <c r="E104" s="92" t="s">
        <v>177</v>
      </c>
      <c r="F104" s="65">
        <f>VLOOKUP($E104,Lookup!$A$2:$D$147,4)</f>
        <v>39.58414997869621</v>
      </c>
      <c r="G104" s="66" t="str">
        <f>VLOOKUP($E104,Lookup!$A$2:$D$147,3)</f>
        <v>SF</v>
      </c>
      <c r="H104" s="67"/>
      <c r="I104" s="68">
        <f t="shared" si="2"/>
        <v>0</v>
      </c>
      <c r="J104" s="93"/>
    </row>
    <row r="105" spans="1:10" ht="60">
      <c r="A105" s="30"/>
      <c r="B105" s="28"/>
      <c r="C105" s="14" t="s">
        <v>25</v>
      </c>
      <c r="D105" s="15" t="s">
        <v>86</v>
      </c>
      <c r="E105" s="92" t="s">
        <v>217</v>
      </c>
      <c r="F105" s="65">
        <f>VLOOKUP($E105,Lookup!$A$2:$D$147,4)</f>
        <v>656.38105382758135</v>
      </c>
      <c r="G105" s="66" t="str">
        <f>VLOOKUP($E105,Lookup!$A$2:$D$147,3)</f>
        <v>EA</v>
      </c>
      <c r="H105" s="67"/>
      <c r="I105" s="68">
        <f t="shared" si="2"/>
        <v>0</v>
      </c>
      <c r="J105" s="93"/>
    </row>
    <row r="106" spans="1:10" ht="60">
      <c r="A106" s="30"/>
      <c r="B106" s="28"/>
      <c r="C106" s="21" t="s">
        <v>87</v>
      </c>
      <c r="D106" s="19" t="s">
        <v>105</v>
      </c>
      <c r="E106" s="92" t="s">
        <v>208</v>
      </c>
      <c r="F106" s="65">
        <f>VLOOKUP($E106,Lookup!$A$2:$D$147,4)</f>
        <v>2978.9429058372393</v>
      </c>
      <c r="G106" s="66" t="str">
        <f>VLOOKUP($E106,Lookup!$A$2:$D$147,3)</f>
        <v>EA</v>
      </c>
      <c r="H106" s="67"/>
      <c r="I106" s="68">
        <f t="shared" si="2"/>
        <v>0</v>
      </c>
      <c r="J106" s="93"/>
    </row>
    <row r="107" spans="1:10">
      <c r="A107" s="9"/>
      <c r="B107" s="10"/>
      <c r="C107" s="10"/>
      <c r="D107" s="17"/>
      <c r="E107" s="92" t="s">
        <v>325</v>
      </c>
      <c r="F107" s="65">
        <f>VLOOKUP($E107,Lookup!$A$2:$D$147,4)</f>
        <v>403.91989774179808</v>
      </c>
      <c r="G107" s="66" t="str">
        <f>VLOOKUP($E107,Lookup!$A$2:$D$147,3)</f>
        <v>EA</v>
      </c>
      <c r="H107" s="75"/>
      <c r="I107" s="68">
        <f t="shared" si="2"/>
        <v>0</v>
      </c>
      <c r="J107" s="93"/>
    </row>
    <row r="108" spans="1:10">
      <c r="A108" s="9"/>
      <c r="B108" s="10"/>
      <c r="C108" s="10"/>
      <c r="D108" s="17"/>
      <c r="E108" s="92" t="s">
        <v>206</v>
      </c>
      <c r="F108" s="65">
        <f>VLOOKUP($E108,Lookup!$A$2:$D$147,4)</f>
        <v>6866.7055815935246</v>
      </c>
      <c r="G108" s="66" t="str">
        <f>VLOOKUP($E108,Lookup!$A$2:$D$147,3)</f>
        <v>EA</v>
      </c>
      <c r="H108" s="75"/>
      <c r="I108" s="68">
        <f t="shared" si="2"/>
        <v>0</v>
      </c>
      <c r="J108" s="93"/>
    </row>
    <row r="109" spans="1:10" ht="45">
      <c r="A109" s="30"/>
      <c r="B109" s="28"/>
      <c r="C109" s="14" t="s">
        <v>27</v>
      </c>
      <c r="D109" s="15" t="s">
        <v>88</v>
      </c>
      <c r="E109" s="92" t="s">
        <v>207</v>
      </c>
      <c r="F109" s="65">
        <f>VLOOKUP($E109,Lookup!$A$2:$D$147,4)</f>
        <v>3119.2040903280786</v>
      </c>
      <c r="G109" s="66" t="str">
        <f>VLOOKUP($E109,Lookup!$A$2:$D$147,3)</f>
        <v>EA</v>
      </c>
      <c r="H109" s="67"/>
      <c r="I109" s="68">
        <f t="shared" si="2"/>
        <v>0</v>
      </c>
      <c r="J109" s="93"/>
    </row>
    <row r="110" spans="1:10" ht="30">
      <c r="A110" s="30"/>
      <c r="B110" s="28"/>
      <c r="C110" s="14" t="s">
        <v>28</v>
      </c>
      <c r="D110" s="15" t="s">
        <v>89</v>
      </c>
      <c r="E110" s="92" t="s">
        <v>280</v>
      </c>
      <c r="F110" s="65">
        <f>VLOOKUP($E110,Lookup!$A$2:$D$147,4)</f>
        <v>1716.9961653174264</v>
      </c>
      <c r="G110" s="66" t="str">
        <f>VLOOKUP($E110,Lookup!$A$2:$D$147,3)</f>
        <v>EA</v>
      </c>
      <c r="H110" s="67"/>
      <c r="I110" s="68">
        <f t="shared" si="2"/>
        <v>0</v>
      </c>
      <c r="J110" s="93"/>
    </row>
    <row r="111" spans="1:10" ht="60">
      <c r="A111" s="30"/>
      <c r="B111" s="29"/>
      <c r="C111" s="14" t="s">
        <v>90</v>
      </c>
      <c r="D111" s="15" t="s">
        <v>324</v>
      </c>
      <c r="E111" s="92" t="s">
        <v>281</v>
      </c>
      <c r="F111" s="65">
        <f>VLOOKUP($E111,Lookup!$A$2:$D$147,4)</f>
        <v>191.89561141883257</v>
      </c>
      <c r="G111" s="66" t="str">
        <f>VLOOKUP($E111,Lookup!$A$2:$D$147,3)</f>
        <v>SF</v>
      </c>
      <c r="H111" s="67"/>
      <c r="I111" s="68">
        <f t="shared" si="2"/>
        <v>0</v>
      </c>
      <c r="J111" s="93"/>
    </row>
    <row r="112" spans="1:10" ht="135.75" thickBot="1">
      <c r="A112" s="36"/>
      <c r="B112" s="24" t="s">
        <v>54</v>
      </c>
      <c r="C112" s="25" t="s">
        <v>125</v>
      </c>
      <c r="D112" s="26" t="s">
        <v>91</v>
      </c>
      <c r="E112" s="94" t="s">
        <v>323</v>
      </c>
      <c r="F112" s="95">
        <f>VLOOKUP($E112,Lookup!$A$2:$D$147,4)</f>
        <v>363.59522795057524</v>
      </c>
      <c r="G112" s="96" t="str">
        <f>VLOOKUP($E112,Lookup!$A$2:$D$147,3)</f>
        <v>EA</v>
      </c>
      <c r="H112" s="97"/>
      <c r="I112" s="98">
        <f t="shared" si="2"/>
        <v>0</v>
      </c>
      <c r="J112" s="99"/>
    </row>
    <row r="113" spans="1:10">
      <c r="A113" s="85" t="s">
        <v>332</v>
      </c>
      <c r="B113" s="22" t="s">
        <v>334</v>
      </c>
      <c r="C113" s="22"/>
      <c r="D113" s="22"/>
      <c r="E113" s="73" t="s">
        <v>329</v>
      </c>
      <c r="F113" s="74"/>
      <c r="G113" s="73"/>
      <c r="H113" s="75"/>
      <c r="I113" s="74" t="e">
        <f>SUBTOTAL(109,I61:I112)</f>
        <v>#N/A</v>
      </c>
      <c r="J113" s="64" t="e">
        <f>Table1[[#This Row],[Amount]]/Table1[[#This Row],[Level of Improvement]]</f>
        <v>#N/A</v>
      </c>
    </row>
    <row r="114" spans="1:10" ht="15.75" thickBot="1">
      <c r="A114" s="35"/>
      <c r="B114" s="35"/>
      <c r="C114" s="35"/>
      <c r="D114" s="35"/>
      <c r="E114" s="64"/>
      <c r="F114" s="65"/>
      <c r="G114" s="66"/>
      <c r="H114" s="67"/>
      <c r="I114" s="68"/>
      <c r="J114" s="68"/>
    </row>
    <row r="115" spans="1:10" ht="195">
      <c r="A115" s="81" t="s">
        <v>32</v>
      </c>
      <c r="B115" s="11" t="s">
        <v>77</v>
      </c>
      <c r="C115" s="86" t="s">
        <v>145</v>
      </c>
      <c r="D115" s="87" t="s">
        <v>135</v>
      </c>
      <c r="E115" s="88" t="s">
        <v>319</v>
      </c>
      <c r="F115" s="62">
        <f>VLOOKUP($E115,Lookup!$A$2:$D$147,4)</f>
        <v>19.794242255831534</v>
      </c>
      <c r="G115" s="89" t="str">
        <f>VLOOKUP($E115,Lookup!$A$2:$D$147,3)</f>
        <v>SF</v>
      </c>
      <c r="H115" s="63"/>
      <c r="I115" s="90">
        <f t="shared" ref="I115:I158" si="3">F115*H115</f>
        <v>0</v>
      </c>
      <c r="J115" s="91"/>
    </row>
    <row r="116" spans="1:10" ht="45">
      <c r="A116" s="9"/>
      <c r="B116" s="10"/>
      <c r="C116" s="10"/>
      <c r="D116" s="17"/>
      <c r="E116" s="92" t="s">
        <v>321</v>
      </c>
      <c r="F116" s="65">
        <f>VLOOKUP($E116,Lookup!$A$2:$D$147,4)</f>
        <v>9.9319145411903147</v>
      </c>
      <c r="G116" s="66" t="str">
        <f>VLOOKUP($E116,Lookup!$A$2:$D$147,3)</f>
        <v>SF</v>
      </c>
      <c r="H116" s="75"/>
      <c r="I116" s="68">
        <f t="shared" si="3"/>
        <v>0</v>
      </c>
      <c r="J116" s="93"/>
    </row>
    <row r="117" spans="1:10" ht="45">
      <c r="A117" s="9"/>
      <c r="B117" s="10"/>
      <c r="C117" s="10"/>
      <c r="D117" s="17"/>
      <c r="E117" s="92" t="s">
        <v>320</v>
      </c>
      <c r="F117" s="65">
        <f>VLOOKUP($E117,Lookup!$A$2:$D$147,4)</f>
        <v>16.873715947437077</v>
      </c>
      <c r="G117" s="66" t="str">
        <f>VLOOKUP($E117,Lookup!$A$2:$D$147,3)</f>
        <v>SF</v>
      </c>
      <c r="H117" s="75"/>
      <c r="I117" s="68">
        <f t="shared" si="3"/>
        <v>0</v>
      </c>
      <c r="J117" s="93"/>
    </row>
    <row r="118" spans="1:10" ht="45">
      <c r="A118" s="27"/>
      <c r="B118" s="28"/>
      <c r="C118" s="14" t="s">
        <v>78</v>
      </c>
      <c r="D118" s="15" t="s">
        <v>57</v>
      </c>
      <c r="E118" s="92" t="s">
        <v>318</v>
      </c>
      <c r="F118" s="65">
        <f>VLOOKUP($E118,Lookup!$A$2:$D$147,4)</f>
        <v>3.9925031709155063</v>
      </c>
      <c r="G118" s="66" t="str">
        <f>VLOOKUP($E118,Lookup!$A$2:$D$147,3)</f>
        <v>EA</v>
      </c>
      <c r="H118" s="67"/>
      <c r="I118" s="68">
        <f t="shared" si="3"/>
        <v>0</v>
      </c>
      <c r="J118" s="93"/>
    </row>
    <row r="119" spans="1:10" ht="60">
      <c r="A119" s="27"/>
      <c r="B119" s="28"/>
      <c r="C119" s="14" t="s">
        <v>58</v>
      </c>
      <c r="D119" s="15" t="s">
        <v>59</v>
      </c>
      <c r="E119" s="92" t="s">
        <v>317</v>
      </c>
      <c r="F119" s="65">
        <f>VLOOKUP($E119,Lookup!$A$2:$D$147,4)</f>
        <v>33575.747999810636</v>
      </c>
      <c r="G119" s="66" t="str">
        <f>VLOOKUP($E119,Lookup!$A$2:$D$147,3)</f>
        <v>EA</v>
      </c>
      <c r="H119" s="67"/>
      <c r="I119" s="68">
        <f t="shared" si="3"/>
        <v>0</v>
      </c>
      <c r="J119" s="93"/>
    </row>
    <row r="120" spans="1:10" ht="45.75" thickBot="1">
      <c r="A120" s="31"/>
      <c r="B120" s="28"/>
      <c r="C120" s="21" t="s">
        <v>79</v>
      </c>
      <c r="D120" s="19" t="s">
        <v>123</v>
      </c>
      <c r="E120" s="64"/>
      <c r="F120" s="65" t="e">
        <f>VLOOKUP($E120,Lookup!$A$2:$D$147,4)</f>
        <v>#N/A</v>
      </c>
      <c r="G120" s="66" t="e">
        <f>VLOOKUP($E120,Lookup!$A$2:$D$147,3)</f>
        <v>#N/A</v>
      </c>
      <c r="H120" s="67"/>
      <c r="I120" s="68" t="e">
        <f t="shared" si="3"/>
        <v>#N/A</v>
      </c>
      <c r="J120" s="93"/>
    </row>
    <row r="121" spans="1:10" ht="30">
      <c r="A121" s="57"/>
      <c r="B121" s="11" t="s">
        <v>0</v>
      </c>
      <c r="C121" s="12" t="s">
        <v>1</v>
      </c>
      <c r="D121" s="13" t="s">
        <v>44</v>
      </c>
      <c r="E121" s="92" t="s">
        <v>164</v>
      </c>
      <c r="F121" s="65">
        <f>VLOOKUP($E121,Lookup!$A$2:$D$147,4)</f>
        <v>428.54779150688825</v>
      </c>
      <c r="G121" s="66" t="str">
        <f>VLOOKUP($E121,Lookup!$A$2:$D$147,3)</f>
        <v>Riser</v>
      </c>
      <c r="H121" s="75"/>
      <c r="I121" s="68">
        <f t="shared" si="3"/>
        <v>0</v>
      </c>
      <c r="J121" s="93"/>
    </row>
    <row r="122" spans="1:10" ht="45">
      <c r="A122" s="27"/>
      <c r="B122" s="28"/>
      <c r="C122" s="14" t="s">
        <v>2</v>
      </c>
      <c r="D122" s="15" t="s">
        <v>45</v>
      </c>
      <c r="E122" s="92" t="s">
        <v>269</v>
      </c>
      <c r="F122" s="65">
        <f>VLOOKUP($E122,Lookup!$A$2:$D$147,4)</f>
        <v>150.14600198835393</v>
      </c>
      <c r="G122" s="66" t="str">
        <f>VLOOKUP($E122,Lookup!$A$2:$D$147,3)</f>
        <v>LF</v>
      </c>
      <c r="H122" s="75"/>
      <c r="I122" s="68">
        <f t="shared" si="3"/>
        <v>0</v>
      </c>
      <c r="J122" s="93"/>
    </row>
    <row r="123" spans="1:10" ht="45">
      <c r="A123" s="27"/>
      <c r="B123" s="29"/>
      <c r="C123" s="14" t="s">
        <v>3</v>
      </c>
      <c r="D123" s="15" t="s">
        <v>46</v>
      </c>
      <c r="E123" s="92" t="s">
        <v>180</v>
      </c>
      <c r="F123" s="65">
        <f>VLOOKUP($E123,Lookup!$A$2:$D$147,4)</f>
        <v>71.29186195142735</v>
      </c>
      <c r="G123" s="66" t="str">
        <f>VLOOKUP($E123,Lookup!$A$2:$D$147,3)</f>
        <v>LF</v>
      </c>
      <c r="H123" s="75"/>
      <c r="I123" s="68">
        <f t="shared" si="3"/>
        <v>0</v>
      </c>
      <c r="J123" s="93"/>
    </row>
    <row r="124" spans="1:10" ht="90">
      <c r="A124" s="27"/>
      <c r="B124" s="16" t="s">
        <v>4</v>
      </c>
      <c r="C124" s="21" t="s">
        <v>140</v>
      </c>
      <c r="D124" s="19" t="s">
        <v>157</v>
      </c>
      <c r="E124" s="92" t="s">
        <v>272</v>
      </c>
      <c r="F124" s="65">
        <f>VLOOKUP($E124,Lookup!$A$2:$D$147,4)</f>
        <v>5344.9261468541399</v>
      </c>
      <c r="G124" s="66" t="str">
        <f>VLOOKUP($E124,Lookup!$A$2:$D$147,3)</f>
        <v>EA</v>
      </c>
      <c r="H124" s="67"/>
      <c r="I124" s="68">
        <f t="shared" si="3"/>
        <v>0</v>
      </c>
      <c r="J124" s="93"/>
    </row>
    <row r="125" spans="1:10" ht="30">
      <c r="A125" s="57"/>
      <c r="B125" s="58"/>
      <c r="C125" s="58"/>
      <c r="D125" s="59"/>
      <c r="E125" s="92" t="s">
        <v>294</v>
      </c>
      <c r="F125" s="65">
        <f>VLOOKUP($E125,Lookup!$A$2:$D$147,4)</f>
        <v>222.15594375798892</v>
      </c>
      <c r="G125" s="66" t="str">
        <f>VLOOKUP($E125,Lookup!$A$2:$D$147,3)</f>
        <v>LF</v>
      </c>
      <c r="H125" s="67"/>
      <c r="I125" s="68">
        <f t="shared" si="3"/>
        <v>0</v>
      </c>
      <c r="J125" s="93"/>
    </row>
    <row r="126" spans="1:10">
      <c r="A126" s="57"/>
      <c r="B126" s="58"/>
      <c r="C126" s="58"/>
      <c r="D126" s="59"/>
      <c r="E126" s="92" t="s">
        <v>267</v>
      </c>
      <c r="F126" s="65">
        <f>VLOOKUP($E126,Lookup!$A$2:$D$147,4)</f>
        <v>5251.0372106234909</v>
      </c>
      <c r="G126" s="66" t="str">
        <f>VLOOKUP($E126,Lookup!$A$2:$D$147,3)</f>
        <v>LS</v>
      </c>
      <c r="H126" s="67"/>
      <c r="I126" s="68">
        <f t="shared" si="3"/>
        <v>0</v>
      </c>
      <c r="J126" s="93"/>
    </row>
    <row r="127" spans="1:10" ht="30">
      <c r="A127" s="27"/>
      <c r="B127" s="28"/>
      <c r="C127" s="21" t="s">
        <v>141</v>
      </c>
      <c r="D127" s="19" t="s">
        <v>109</v>
      </c>
      <c r="E127" s="92" t="s">
        <v>257</v>
      </c>
      <c r="F127" s="65">
        <f>VLOOKUP($E127,Lookup!$A$2:$D$147,4)</f>
        <v>36284.517114046306</v>
      </c>
      <c r="G127" s="66" t="str">
        <f>VLOOKUP($E127,Lookup!$A$2:$D$147,3)</f>
        <v>EA</v>
      </c>
      <c r="H127" s="67"/>
      <c r="I127" s="68">
        <f t="shared" si="3"/>
        <v>0</v>
      </c>
      <c r="J127" s="93"/>
    </row>
    <row r="128" spans="1:10" ht="60">
      <c r="A128" s="27"/>
      <c r="B128" s="28"/>
      <c r="C128" s="14" t="s">
        <v>8</v>
      </c>
      <c r="D128" s="15" t="s">
        <v>127</v>
      </c>
      <c r="E128" s="92" t="s">
        <v>209</v>
      </c>
      <c r="F128" s="65">
        <f>VLOOKUP($E128,Lookup!$A$2:$D$147,4)</f>
        <v>20.195994887089903</v>
      </c>
      <c r="G128" s="66" t="str">
        <f>VLOOKUP($E128,Lookup!$A$2:$D$147,3)</f>
        <v>SF</v>
      </c>
      <c r="H128" s="67"/>
      <c r="I128" s="68">
        <f t="shared" si="3"/>
        <v>0</v>
      </c>
      <c r="J128" s="93"/>
    </row>
    <row r="129" spans="1:11" s="8" customFormat="1" ht="45">
      <c r="A129" s="27"/>
      <c r="B129" s="28"/>
      <c r="C129" s="14" t="s">
        <v>142</v>
      </c>
      <c r="D129" s="15" t="s">
        <v>143</v>
      </c>
      <c r="E129" s="92" t="s">
        <v>183</v>
      </c>
      <c r="F129" s="65">
        <f>VLOOKUP($E129,Lookup!$A$2:$D$147,4)</f>
        <v>70.685982104814656</v>
      </c>
      <c r="G129" s="66" t="str">
        <f>VLOOKUP($E129,Lookup!$A$2:$D$147,3)</f>
        <v>SF</v>
      </c>
      <c r="H129" s="67"/>
      <c r="I129" s="68">
        <f t="shared" si="3"/>
        <v>0</v>
      </c>
      <c r="J129" s="93"/>
      <c r="K129" s="84"/>
    </row>
    <row r="130" spans="1:11" ht="105">
      <c r="A130" s="30"/>
      <c r="B130" s="28"/>
      <c r="C130" s="16" t="s">
        <v>100</v>
      </c>
      <c r="D130" s="19" t="s">
        <v>128</v>
      </c>
      <c r="E130" s="92" t="s">
        <v>269</v>
      </c>
      <c r="F130" s="65">
        <f>VLOOKUP($E130,Lookup!$A$2:$D$147,4)</f>
        <v>150.14600198835393</v>
      </c>
      <c r="G130" s="66" t="str">
        <f>VLOOKUP($E130,Lookup!$A$2:$D$147,3)</f>
        <v>LF</v>
      </c>
      <c r="H130" s="67"/>
      <c r="I130" s="68">
        <f t="shared" si="3"/>
        <v>0</v>
      </c>
      <c r="J130" s="93"/>
    </row>
    <row r="131" spans="1:11">
      <c r="A131" s="9"/>
      <c r="B131" s="10"/>
      <c r="C131" s="10"/>
      <c r="D131" s="17"/>
      <c r="E131" s="92" t="s">
        <v>182</v>
      </c>
      <c r="F131" s="65">
        <f>VLOOKUP($E131,Lookup!$A$2:$D$147,4)</f>
        <v>161.56795909671922</v>
      </c>
      <c r="G131" s="66" t="str">
        <f>VLOOKUP($E131,Lookup!$A$2:$D$147,3)</f>
        <v>LF</v>
      </c>
      <c r="H131" s="75"/>
      <c r="I131" s="68">
        <f t="shared" si="3"/>
        <v>0</v>
      </c>
      <c r="J131" s="93"/>
    </row>
    <row r="132" spans="1:11">
      <c r="A132" s="9"/>
      <c r="B132" s="10"/>
      <c r="C132" s="10"/>
      <c r="D132" s="17"/>
      <c r="E132" s="92" t="s">
        <v>198</v>
      </c>
      <c r="F132" s="65">
        <f>VLOOKUP($E132,Lookup!$A$2:$D$147,4)</f>
        <v>24.235193864507885</v>
      </c>
      <c r="G132" s="66" t="str">
        <f>VLOOKUP($E132,Lookup!$A$2:$D$147,3)</f>
        <v>LF</v>
      </c>
      <c r="H132" s="75"/>
      <c r="I132" s="68">
        <f t="shared" si="3"/>
        <v>0</v>
      </c>
      <c r="J132" s="93"/>
    </row>
    <row r="133" spans="1:11" ht="60">
      <c r="A133" s="27"/>
      <c r="B133" s="28"/>
      <c r="C133" s="21" t="s">
        <v>7</v>
      </c>
      <c r="D133" s="19" t="s">
        <v>129</v>
      </c>
      <c r="E133" s="92" t="s">
        <v>197</v>
      </c>
      <c r="F133" s="65">
        <f>VLOOKUP($E133,Lookup!$A$2:$D$147,4)</f>
        <v>40.391989774179805</v>
      </c>
      <c r="G133" s="66" t="str">
        <f>VLOOKUP($E133,Lookup!$A$2:$D$147,3)</f>
        <v>SF</v>
      </c>
      <c r="H133" s="67"/>
      <c r="I133" s="68">
        <f t="shared" si="3"/>
        <v>0</v>
      </c>
      <c r="J133" s="93"/>
    </row>
    <row r="134" spans="1:11">
      <c r="A134" s="9"/>
      <c r="B134" s="10"/>
      <c r="C134" s="10"/>
      <c r="D134" s="17"/>
      <c r="E134" s="92" t="s">
        <v>200</v>
      </c>
      <c r="F134" s="65">
        <f>VLOOKUP($E134,Lookup!$A$2:$D$147,4)</f>
        <v>454.4098849595228</v>
      </c>
      <c r="G134" s="66" t="str">
        <f>VLOOKUP($E134,Lookup!$A$2:$D$147,3)</f>
        <v>EA</v>
      </c>
      <c r="H134" s="75"/>
      <c r="I134" s="68">
        <f t="shared" si="3"/>
        <v>0</v>
      </c>
      <c r="J134" s="93"/>
    </row>
    <row r="135" spans="1:11" ht="75">
      <c r="A135" s="57"/>
      <c r="B135" s="16" t="s">
        <v>132</v>
      </c>
      <c r="C135" s="20" t="s">
        <v>11</v>
      </c>
      <c r="D135" s="15" t="s">
        <v>133</v>
      </c>
      <c r="E135" s="92" t="s">
        <v>189</v>
      </c>
      <c r="F135" s="65">
        <f>VLOOKUP($E135,Lookup!$A$2:$D$147,4)</f>
        <v>8482.4076125550346</v>
      </c>
      <c r="G135" s="66" t="str">
        <f>VLOOKUP($E135,Lookup!$A$2:$D$147,3)</f>
        <v>EA</v>
      </c>
      <c r="H135" s="67"/>
      <c r="I135" s="68">
        <f t="shared" si="3"/>
        <v>0</v>
      </c>
      <c r="J135" s="93"/>
    </row>
    <row r="136" spans="1:11" ht="105">
      <c r="A136" s="27"/>
      <c r="B136" s="29"/>
      <c r="C136" s="20" t="s">
        <v>134</v>
      </c>
      <c r="D136" s="15" t="s">
        <v>144</v>
      </c>
      <c r="E136" s="92" t="s">
        <v>197</v>
      </c>
      <c r="F136" s="65">
        <f>VLOOKUP($E136,Lookup!$A$2:$D$147,4)</f>
        <v>40.391989774179805</v>
      </c>
      <c r="G136" s="66" t="str">
        <f>VLOOKUP($E136,Lookup!$A$2:$D$147,3)</f>
        <v>SF</v>
      </c>
      <c r="H136" s="67"/>
      <c r="I136" s="68">
        <f t="shared" si="3"/>
        <v>0</v>
      </c>
      <c r="J136" s="93"/>
    </row>
    <row r="137" spans="1:11" ht="60">
      <c r="A137" s="30"/>
      <c r="B137" s="22" t="s">
        <v>53</v>
      </c>
      <c r="C137" s="14" t="s">
        <v>20</v>
      </c>
      <c r="D137" s="15" t="s">
        <v>60</v>
      </c>
      <c r="E137" s="92" t="s">
        <v>295</v>
      </c>
      <c r="F137" s="65">
        <f>VLOOKUP($E137,Lookup!$A$2:$D$147,4)</f>
        <v>59.578184916915212</v>
      </c>
      <c r="G137" s="66" t="str">
        <f>VLOOKUP($E137,Lookup!$A$2:$D$147,3)</f>
        <v>LF</v>
      </c>
      <c r="H137" s="67"/>
      <c r="I137" s="68">
        <f t="shared" si="3"/>
        <v>0</v>
      </c>
      <c r="J137" s="93"/>
    </row>
    <row r="138" spans="1:11" ht="60">
      <c r="A138" s="30"/>
      <c r="B138" s="35"/>
      <c r="C138" s="14" t="s">
        <v>21</v>
      </c>
      <c r="D138" s="15" t="s">
        <v>124</v>
      </c>
      <c r="E138" s="92" t="s">
        <v>254</v>
      </c>
      <c r="F138" s="65">
        <f>VLOOKUP($E138,Lookup!$A$2:$D$147,4)</f>
        <v>12.117596932253942</v>
      </c>
      <c r="G138" s="66" t="str">
        <f>VLOOKUP($E138,Lookup!$A$2:$D$147,3)</f>
        <v>SF</v>
      </c>
      <c r="H138" s="67"/>
      <c r="I138" s="68">
        <f t="shared" si="3"/>
        <v>0</v>
      </c>
      <c r="J138" s="93"/>
    </row>
    <row r="139" spans="1:11" ht="60">
      <c r="A139" s="30"/>
      <c r="B139" s="35"/>
      <c r="C139" s="14" t="s">
        <v>102</v>
      </c>
      <c r="D139" s="15" t="s">
        <v>103</v>
      </c>
      <c r="E139" s="92" t="s">
        <v>252</v>
      </c>
      <c r="F139" s="65">
        <f>VLOOKUP($E139,Lookup!$A$2:$D$147,4)</f>
        <v>2.5244993608862378</v>
      </c>
      <c r="G139" s="66" t="str">
        <f>VLOOKUP($E139,Lookup!$A$2:$D$147,3)</f>
        <v>SY</v>
      </c>
      <c r="H139" s="67"/>
      <c r="I139" s="68">
        <f t="shared" si="3"/>
        <v>0</v>
      </c>
      <c r="J139" s="93"/>
    </row>
    <row r="140" spans="1:11" ht="60">
      <c r="A140" s="30"/>
      <c r="B140" s="35"/>
      <c r="C140" s="21" t="s">
        <v>82</v>
      </c>
      <c r="D140" s="19" t="s">
        <v>62</v>
      </c>
      <c r="E140" s="92" t="s">
        <v>255</v>
      </c>
      <c r="F140" s="65">
        <f>VLOOKUP($E140,Lookup!$A$2:$D$147,4)</f>
        <v>5771.7236188041479</v>
      </c>
      <c r="G140" s="66" t="str">
        <f>VLOOKUP($E140,Lookup!$A$2:$D$147,3)</f>
        <v>EA</v>
      </c>
      <c r="H140" s="67"/>
      <c r="I140" s="68">
        <f t="shared" si="3"/>
        <v>0</v>
      </c>
      <c r="J140" s="93"/>
    </row>
    <row r="141" spans="1:11">
      <c r="A141" s="9"/>
      <c r="B141" s="10"/>
      <c r="C141" s="10"/>
      <c r="D141" s="17"/>
      <c r="E141" s="92" t="s">
        <v>256</v>
      </c>
      <c r="F141" s="65">
        <f>VLOOKUP($E141,Lookup!$A$2:$D$147,4)</f>
        <v>14866.002556455049</v>
      </c>
      <c r="G141" s="66" t="str">
        <f>VLOOKUP($E141,Lookup!$A$2:$D$147,3)</f>
        <v>EA</v>
      </c>
      <c r="H141" s="75"/>
      <c r="I141" s="68">
        <f t="shared" si="3"/>
        <v>0</v>
      </c>
      <c r="J141" s="93"/>
    </row>
    <row r="142" spans="1:11" ht="60">
      <c r="A142" s="30"/>
      <c r="B142" s="16" t="s">
        <v>30</v>
      </c>
      <c r="C142" s="14" t="s">
        <v>29</v>
      </c>
      <c r="D142" s="15" t="s">
        <v>92</v>
      </c>
      <c r="E142" s="92" t="s">
        <v>282</v>
      </c>
      <c r="F142" s="65">
        <f>VLOOKUP($E142,Lookup!$A$2:$D$147,4)</f>
        <v>15.146996165317427</v>
      </c>
      <c r="G142" s="66" t="str">
        <f>VLOOKUP($E142,Lookup!$A$2:$D$147,3)</f>
        <v>SF</v>
      </c>
      <c r="H142" s="67"/>
      <c r="I142" s="68">
        <f t="shared" si="3"/>
        <v>0</v>
      </c>
      <c r="J142" s="93"/>
    </row>
    <row r="143" spans="1:11" ht="30">
      <c r="A143" s="30"/>
      <c r="B143" s="28"/>
      <c r="C143" s="14" t="s">
        <v>65</v>
      </c>
      <c r="D143" s="15" t="s">
        <v>93</v>
      </c>
      <c r="E143" s="92" t="s">
        <v>187</v>
      </c>
      <c r="F143" s="65">
        <f>VLOOKUP($E143,Lookup!$A$2:$D$147,4)</f>
        <v>24.235193864507885</v>
      </c>
      <c r="G143" s="66" t="str">
        <f>VLOOKUP($E143,Lookup!$A$2:$D$147,3)</f>
        <v>LF</v>
      </c>
      <c r="H143" s="67"/>
      <c r="I143" s="68">
        <f t="shared" si="3"/>
        <v>0</v>
      </c>
      <c r="J143" s="93"/>
    </row>
    <row r="144" spans="1:11">
      <c r="A144" s="30"/>
      <c r="B144" s="29"/>
      <c r="C144" s="14" t="s">
        <v>66</v>
      </c>
      <c r="D144" s="15" t="s">
        <v>93</v>
      </c>
      <c r="E144" s="92" t="s">
        <v>182</v>
      </c>
      <c r="F144" s="65">
        <f>VLOOKUP($E144,Lookup!$A$2:$D$147,4)</f>
        <v>161.56795909671922</v>
      </c>
      <c r="G144" s="66" t="str">
        <f>VLOOKUP($E144,Lookup!$A$2:$D$147,3)</f>
        <v>LF</v>
      </c>
      <c r="H144" s="67"/>
      <c r="I144" s="68">
        <f t="shared" si="3"/>
        <v>0</v>
      </c>
      <c r="J144" s="93"/>
    </row>
    <row r="145" spans="1:10" ht="75">
      <c r="A145" s="30"/>
      <c r="B145" s="16" t="s">
        <v>94</v>
      </c>
      <c r="C145" s="21" t="s">
        <v>52</v>
      </c>
      <c r="D145" s="19" t="s">
        <v>97</v>
      </c>
      <c r="E145" s="92" t="s">
        <v>300</v>
      </c>
      <c r="F145" s="65">
        <f>VLOOKUP($E145,Lookup!$A$2:$D$147,4)</f>
        <v>8078.3755148416412</v>
      </c>
      <c r="G145" s="66" t="str">
        <f>VLOOKUP($E145,Lookup!$A$2:$D$147,3)</f>
        <v>EA</v>
      </c>
      <c r="H145" s="67"/>
      <c r="I145" s="68">
        <f t="shared" si="3"/>
        <v>0</v>
      </c>
      <c r="J145" s="93"/>
    </row>
    <row r="146" spans="1:10" ht="30">
      <c r="A146" s="9"/>
      <c r="B146" s="10"/>
      <c r="C146" s="10"/>
      <c r="D146" s="17"/>
      <c r="E146" s="92" t="s">
        <v>223</v>
      </c>
      <c r="F146" s="65">
        <f>VLOOKUP($E146,Lookup!$A$2:$D$147,4)</f>
        <v>727.06703593239592</v>
      </c>
      <c r="G146" s="66" t="str">
        <f>VLOOKUP($E146,Lookup!$A$2:$D$147,3)</f>
        <v>EA</v>
      </c>
      <c r="H146" s="75"/>
      <c r="I146" s="68">
        <f t="shared" si="3"/>
        <v>0</v>
      </c>
      <c r="J146" s="93"/>
    </row>
    <row r="147" spans="1:10" ht="105">
      <c r="A147" s="30"/>
      <c r="B147" s="28"/>
      <c r="C147" s="21" t="s">
        <v>67</v>
      </c>
      <c r="D147" s="19" t="s">
        <v>106</v>
      </c>
      <c r="E147" s="92" t="s">
        <v>221</v>
      </c>
      <c r="F147" s="65">
        <f>VLOOKUP($E147,Lookup!$A$2:$D$147,4)</f>
        <v>197922.79193296409</v>
      </c>
      <c r="G147" s="66" t="str">
        <f>VLOOKUP($E147,Lookup!$A$2:$D$147,3)</f>
        <v>EA</v>
      </c>
      <c r="H147" s="67"/>
      <c r="I147" s="68">
        <f t="shared" si="3"/>
        <v>0</v>
      </c>
      <c r="J147" s="93"/>
    </row>
    <row r="148" spans="1:10" ht="30">
      <c r="A148" s="9"/>
      <c r="B148" s="10"/>
      <c r="C148" s="10"/>
      <c r="D148" s="17"/>
      <c r="E148" s="92" t="s">
        <v>313</v>
      </c>
      <c r="F148" s="65">
        <f>VLOOKUP($E148,Lookup!$A$2:$D$147,4)</f>
        <v>2423.8335463712542</v>
      </c>
      <c r="G148" s="66" t="str">
        <f>VLOOKUP($E148,Lookup!$A$2:$D$147,3)</f>
        <v>EA</v>
      </c>
      <c r="H148" s="75"/>
      <c r="I148" s="68">
        <f t="shared" si="3"/>
        <v>0</v>
      </c>
      <c r="J148" s="93"/>
    </row>
    <row r="149" spans="1:10">
      <c r="A149" s="9"/>
      <c r="B149" s="10"/>
      <c r="C149" s="10"/>
      <c r="D149" s="17"/>
      <c r="E149" s="92" t="s">
        <v>219</v>
      </c>
      <c r="F149" s="65">
        <f>VLOOKUP($E149,Lookup!$A$2:$D$147,4)</f>
        <v>504.89987217724757</v>
      </c>
      <c r="G149" s="66" t="str">
        <f>VLOOKUP($E149,Lookup!$A$2:$D$147,3)</f>
        <v>EA</v>
      </c>
      <c r="H149" s="75"/>
      <c r="I149" s="68">
        <f t="shared" si="3"/>
        <v>0</v>
      </c>
      <c r="J149" s="93"/>
    </row>
    <row r="150" spans="1:10" ht="30">
      <c r="A150" s="9"/>
      <c r="B150" s="10"/>
      <c r="C150" s="10"/>
      <c r="D150" s="17"/>
      <c r="E150" s="92" t="s">
        <v>283</v>
      </c>
      <c r="F150" s="65">
        <f>VLOOKUP($E150,Lookup!$A$2:$D$147,4)</f>
        <v>4645.9764238034377</v>
      </c>
      <c r="G150" s="66" t="str">
        <f>VLOOKUP($E150,Lookup!$A$2:$D$147,3)</f>
        <v>EA</v>
      </c>
      <c r="H150" s="75"/>
      <c r="I150" s="68">
        <f t="shared" si="3"/>
        <v>0</v>
      </c>
      <c r="J150" s="93"/>
    </row>
    <row r="151" spans="1:10" ht="30">
      <c r="A151" s="9"/>
      <c r="B151" s="10"/>
      <c r="C151" s="10"/>
      <c r="D151" s="17"/>
      <c r="E151" s="92" t="s">
        <v>214</v>
      </c>
      <c r="F151" s="65">
        <f>VLOOKUP($E151,Lookup!$A$2:$D$147,4)</f>
        <v>19186.408322681436</v>
      </c>
      <c r="G151" s="66" t="str">
        <f>VLOOKUP($E151,Lookup!$A$2:$D$147,3)</f>
        <v>EA</v>
      </c>
      <c r="H151" s="75"/>
      <c r="I151" s="68">
        <f t="shared" si="3"/>
        <v>0</v>
      </c>
      <c r="J151" s="93"/>
    </row>
    <row r="152" spans="1:10">
      <c r="A152" s="9"/>
      <c r="B152" s="10"/>
      <c r="C152" s="10"/>
      <c r="D152" s="17"/>
      <c r="E152" s="92" t="s">
        <v>215</v>
      </c>
      <c r="F152" s="65">
        <f>VLOOKUP($E152,Lookup!$A$2:$D$147,4)</f>
        <v>137334.17895185342</v>
      </c>
      <c r="G152" s="66" t="str">
        <f>VLOOKUP($E152,Lookup!$A$2:$D$147,3)</f>
        <v>EA</v>
      </c>
      <c r="H152" s="75"/>
      <c r="I152" s="68">
        <f t="shared" si="3"/>
        <v>0</v>
      </c>
      <c r="J152" s="93"/>
    </row>
    <row r="153" spans="1:10">
      <c r="A153" s="9"/>
      <c r="B153" s="10"/>
      <c r="C153" s="10"/>
      <c r="D153" s="17"/>
      <c r="E153" s="92" t="s">
        <v>216</v>
      </c>
      <c r="F153" s="65">
        <f>VLOOKUP($E153,Lookup!$A$2:$D$147,4)</f>
        <v>5049.0436017611137</v>
      </c>
      <c r="G153" s="66" t="str">
        <f>VLOOKUP($E153,Lookup!$A$2:$D$147,3)</f>
        <v>EA</v>
      </c>
      <c r="H153" s="75"/>
      <c r="I153" s="68">
        <f t="shared" si="3"/>
        <v>0</v>
      </c>
      <c r="J153" s="93"/>
    </row>
    <row r="154" spans="1:10" ht="30">
      <c r="A154" s="9"/>
      <c r="B154" s="10"/>
      <c r="C154" s="10"/>
      <c r="D154" s="17"/>
      <c r="E154" s="92" t="s">
        <v>301</v>
      </c>
      <c r="F154" s="65">
        <f>VLOOKUP($E154,Lookup!$A$2:$D$147,4)</f>
        <v>1066.6859200937768</v>
      </c>
      <c r="G154" s="66" t="str">
        <f>VLOOKUP($E154,Lookup!$A$2:$D$147,3)</f>
        <v>Unit</v>
      </c>
      <c r="H154" s="75"/>
      <c r="I154" s="68">
        <f t="shared" si="3"/>
        <v>0</v>
      </c>
      <c r="J154" s="93"/>
    </row>
    <row r="155" spans="1:10" ht="30">
      <c r="A155" s="9"/>
      <c r="B155" s="10"/>
      <c r="C155" s="10"/>
      <c r="D155" s="17"/>
      <c r="E155" s="92" t="s">
        <v>284</v>
      </c>
      <c r="F155" s="65">
        <f>VLOOKUP($E155,Lookup!$A$2:$D$147,4)</f>
        <v>10099.938503053543</v>
      </c>
      <c r="G155" s="66" t="str">
        <f>VLOOKUP($E155,Lookup!$A$2:$D$147,3)</f>
        <v>LS</v>
      </c>
      <c r="H155" s="75"/>
      <c r="I155" s="68">
        <f t="shared" si="3"/>
        <v>0</v>
      </c>
      <c r="J155" s="93"/>
    </row>
    <row r="156" spans="1:10" ht="60">
      <c r="A156" s="30"/>
      <c r="B156" s="16" t="s">
        <v>31</v>
      </c>
      <c r="C156" s="14" t="s">
        <v>115</v>
      </c>
      <c r="D156" s="15" t="s">
        <v>98</v>
      </c>
      <c r="E156" s="92" t="s">
        <v>302</v>
      </c>
      <c r="F156" s="65">
        <f>VLOOKUP($E156,Lookup!$A$2:$D$147,4)</f>
        <v>60589.89206078682</v>
      </c>
      <c r="G156" s="66" t="str">
        <f>VLOOKUP($E156,Lookup!$A$2:$D$147,3)</f>
        <v>EA</v>
      </c>
      <c r="H156" s="67"/>
      <c r="I156" s="68">
        <f t="shared" si="3"/>
        <v>0</v>
      </c>
      <c r="J156" s="93"/>
    </row>
    <row r="157" spans="1:10" ht="90">
      <c r="A157" s="30"/>
      <c r="B157" s="28"/>
      <c r="C157" s="14" t="s">
        <v>116</v>
      </c>
      <c r="D157" s="15" t="s">
        <v>155</v>
      </c>
      <c r="E157" s="64"/>
      <c r="F157" s="65" t="e">
        <f>VLOOKUP($E157,Lookup!$A$2:$D$147,4)</f>
        <v>#N/A</v>
      </c>
      <c r="G157" s="66" t="e">
        <f>VLOOKUP($E157,Lookup!$A$2:$D$147,3)</f>
        <v>#N/A</v>
      </c>
      <c r="H157" s="67"/>
      <c r="I157" s="68" t="e">
        <f t="shared" si="3"/>
        <v>#N/A</v>
      </c>
      <c r="J157" s="93"/>
    </row>
    <row r="158" spans="1:10" ht="45">
      <c r="A158" s="30"/>
      <c r="B158" s="29"/>
      <c r="C158" s="14" t="s">
        <v>117</v>
      </c>
      <c r="D158" s="15" t="s">
        <v>146</v>
      </c>
      <c r="E158" s="64"/>
      <c r="F158" s="65" t="e">
        <f>VLOOKUP($E158,Lookup!$A$2:$D$147,4)</f>
        <v>#N/A</v>
      </c>
      <c r="G158" s="66" t="e">
        <f>VLOOKUP($E158,Lookup!$A$2:$D$147,3)</f>
        <v>#N/A</v>
      </c>
      <c r="H158" s="67"/>
      <c r="I158" s="68" t="e">
        <f t="shared" si="3"/>
        <v>#N/A</v>
      </c>
      <c r="J158" s="93"/>
    </row>
    <row r="159" spans="1:10" ht="45">
      <c r="A159" s="30"/>
      <c r="B159" s="16" t="s">
        <v>72</v>
      </c>
      <c r="C159" s="14" t="s">
        <v>37</v>
      </c>
      <c r="D159" s="15" t="s">
        <v>148</v>
      </c>
      <c r="E159" s="92" t="s">
        <v>196</v>
      </c>
      <c r="F159" s="65">
        <f>VLOOKUP($E159,Lookup!$A$2:$D$147,4)</f>
        <v>105.01917341286749</v>
      </c>
      <c r="G159" s="66" t="str">
        <f>VLOOKUP($E159,Lookup!$A$2:$D$147,3)</f>
        <v>EA</v>
      </c>
      <c r="H159" s="67"/>
      <c r="I159" s="68">
        <f t="shared" ref="I159:I167" si="4">F159*H159</f>
        <v>0</v>
      </c>
      <c r="J159" s="93"/>
    </row>
    <row r="160" spans="1:10" ht="60">
      <c r="A160" s="30"/>
      <c r="B160" s="28"/>
      <c r="C160" s="14" t="s">
        <v>107</v>
      </c>
      <c r="D160" s="15" t="s">
        <v>149</v>
      </c>
      <c r="E160" s="92" t="s">
        <v>300</v>
      </c>
      <c r="F160" s="65">
        <f>VLOOKUP($E160,Lookup!$A$2:$D$147,4)</f>
        <v>8078.3755148416412</v>
      </c>
      <c r="G160" s="66" t="str">
        <f>VLOOKUP($E160,Lookup!$A$2:$D$147,3)</f>
        <v>EA</v>
      </c>
      <c r="H160" s="67"/>
      <c r="I160" s="68">
        <f t="shared" si="4"/>
        <v>0</v>
      </c>
      <c r="J160" s="93"/>
    </row>
    <row r="161" spans="1:10" ht="60">
      <c r="A161" s="30"/>
      <c r="B161" s="28"/>
      <c r="C161" s="21" t="s">
        <v>38</v>
      </c>
      <c r="D161" s="19" t="s">
        <v>150</v>
      </c>
      <c r="E161" s="92" t="s">
        <v>239</v>
      </c>
      <c r="F161" s="65">
        <f>VLOOKUP($E161,Lookup!$A$2:$D$147,4)</f>
        <v>1514.7108365289023</v>
      </c>
      <c r="G161" s="66" t="str">
        <f>VLOOKUP($E161,Lookup!$A$2:$D$147,3)</f>
        <v>EA</v>
      </c>
      <c r="H161" s="67"/>
      <c r="I161" s="68">
        <f t="shared" si="4"/>
        <v>0</v>
      </c>
      <c r="J161" s="93"/>
    </row>
    <row r="162" spans="1:10">
      <c r="A162" s="9"/>
      <c r="B162" s="10"/>
      <c r="C162" s="10"/>
      <c r="D162" s="17"/>
      <c r="E162" s="92" t="s">
        <v>240</v>
      </c>
      <c r="F162" s="65">
        <f>VLOOKUP($E162,Lookup!$A$2:$D$147,4)</f>
        <v>575.59707427922172</v>
      </c>
      <c r="G162" s="66" t="str">
        <f>VLOOKUP($E162,Lookup!$A$2:$D$147,3)</f>
        <v>EA</v>
      </c>
      <c r="H162" s="75"/>
      <c r="I162" s="68">
        <f t="shared" si="4"/>
        <v>0</v>
      </c>
      <c r="J162" s="93"/>
    </row>
    <row r="163" spans="1:10">
      <c r="A163" s="9"/>
      <c r="B163" s="10"/>
      <c r="C163" s="10"/>
      <c r="D163" s="17"/>
      <c r="E163" s="92" t="s">
        <v>242</v>
      </c>
      <c r="F163" s="65">
        <f>VLOOKUP($E163,Lookup!$A$2:$D$147,4)</f>
        <v>3837.2839085357195</v>
      </c>
      <c r="G163" s="66" t="str">
        <f>VLOOKUP($E163,Lookup!$A$2:$D$147,3)</f>
        <v>EA</v>
      </c>
      <c r="H163" s="75"/>
      <c r="I163" s="68">
        <f t="shared" si="4"/>
        <v>0</v>
      </c>
      <c r="J163" s="93"/>
    </row>
    <row r="164" spans="1:10">
      <c r="A164" s="9"/>
      <c r="B164" s="10"/>
      <c r="C164" s="10"/>
      <c r="D164" s="17"/>
      <c r="E164" s="92" t="s">
        <v>243</v>
      </c>
      <c r="F164" s="65">
        <f>VLOOKUP($E164,Lookup!$A$2:$D$147,4)</f>
        <v>696.77304360176117</v>
      </c>
      <c r="G164" s="66" t="str">
        <f>VLOOKUP($E164,Lookup!$A$2:$D$147,3)</f>
        <v>EA</v>
      </c>
      <c r="H164" s="75"/>
      <c r="I164" s="68">
        <f t="shared" si="4"/>
        <v>0</v>
      </c>
      <c r="J164" s="93"/>
    </row>
    <row r="165" spans="1:10" ht="60">
      <c r="A165" s="30"/>
      <c r="B165" s="28"/>
      <c r="C165" s="21" t="s">
        <v>108</v>
      </c>
      <c r="D165" s="19" t="s">
        <v>151</v>
      </c>
      <c r="E165" s="92" t="s">
        <v>306</v>
      </c>
      <c r="F165" s="65">
        <f>VLOOKUP($E165,Lookup!$A$2:$D$147,4)</f>
        <v>70685.825024854421</v>
      </c>
      <c r="G165" s="66" t="str">
        <f>VLOOKUP($E165,Lookup!$A$2:$D$147,3)</f>
        <v>Bldg</v>
      </c>
      <c r="H165" s="67"/>
      <c r="I165" s="68">
        <f t="shared" si="4"/>
        <v>0</v>
      </c>
      <c r="J165" s="93"/>
    </row>
    <row r="166" spans="1:10" ht="30">
      <c r="A166" s="9"/>
      <c r="B166" s="10"/>
      <c r="C166" s="10"/>
      <c r="D166" s="17"/>
      <c r="E166" s="92" t="s">
        <v>307</v>
      </c>
      <c r="F166" s="65">
        <f>VLOOKUP($E166,Lookup!$A$2:$D$147,4)</f>
        <v>3.2313591819343843</v>
      </c>
      <c r="G166" s="66" t="str">
        <f>VLOOKUP($E166,Lookup!$A$2:$D$147,3)</f>
        <v>SF</v>
      </c>
      <c r="H166" s="75"/>
      <c r="I166" s="68">
        <f t="shared" si="4"/>
        <v>0</v>
      </c>
      <c r="J166" s="93"/>
    </row>
    <row r="167" spans="1:10" ht="60.75" thickBot="1">
      <c r="A167" s="36"/>
      <c r="B167" s="24" t="s">
        <v>39</v>
      </c>
      <c r="C167" s="25" t="s">
        <v>126</v>
      </c>
      <c r="D167" s="26" t="s">
        <v>118</v>
      </c>
      <c r="E167" s="94" t="s">
        <v>265</v>
      </c>
      <c r="F167" s="95">
        <f>VLOOKUP($E167,Lookup!$A$2:$D$147,4)</f>
        <v>12.117596932253942</v>
      </c>
      <c r="G167" s="96" t="str">
        <f>VLOOKUP($E167,Lookup!$A$2:$D$147,3)</f>
        <v>SF</v>
      </c>
      <c r="H167" s="97"/>
      <c r="I167" s="98">
        <f t="shared" si="4"/>
        <v>0</v>
      </c>
      <c r="J167" s="99"/>
    </row>
    <row r="168" spans="1:10" s="79" customFormat="1">
      <c r="A168" s="85" t="s">
        <v>332</v>
      </c>
      <c r="B168" s="22" t="s">
        <v>335</v>
      </c>
      <c r="C168" s="22"/>
      <c r="D168" s="22"/>
      <c r="E168" s="73" t="s">
        <v>328</v>
      </c>
      <c r="F168" s="74"/>
      <c r="G168" s="73"/>
      <c r="H168" s="75"/>
      <c r="I168" s="74" t="e">
        <f>SUBTOTAL(109,I115:I167)</f>
        <v>#N/A</v>
      </c>
      <c r="J168" s="64" t="e">
        <f>Table1[[#This Row],[Amount]]/Table1[[#This Row],[Level of Improvement]]</f>
        <v>#N/A</v>
      </c>
    </row>
    <row r="169" spans="1:10" ht="15.75" thickBot="1">
      <c r="A169" s="22"/>
      <c r="B169" s="22"/>
      <c r="C169" s="22"/>
      <c r="D169" s="22"/>
      <c r="E169" s="42"/>
      <c r="F169" s="74"/>
      <c r="G169" s="42"/>
      <c r="H169" s="54"/>
      <c r="I169" s="60"/>
      <c r="J169" s="42"/>
    </row>
    <row r="170" spans="1:10">
      <c r="A170" s="80" t="s">
        <v>330</v>
      </c>
      <c r="B170" s="22"/>
      <c r="C170" s="22"/>
      <c r="D170" s="22"/>
      <c r="E170" s="76"/>
      <c r="F170" s="77"/>
      <c r="G170" s="76"/>
      <c r="H170" s="78"/>
      <c r="I170" s="77" t="e">
        <f>I59+I113+I168</f>
        <v>#N/A</v>
      </c>
      <c r="J170" s="83"/>
    </row>
    <row r="171" spans="1:10">
      <c r="A171" s="69"/>
      <c r="B171" s="70"/>
      <c r="C171" s="70"/>
      <c r="D171" s="70"/>
      <c r="E171" s="71"/>
      <c r="F171" s="71"/>
      <c r="G171" s="71"/>
      <c r="H171" s="72"/>
      <c r="I171" s="71"/>
    </row>
    <row r="172" spans="1:10">
      <c r="A172" s="69"/>
      <c r="B172" s="70"/>
      <c r="C172" s="70"/>
      <c r="D172" s="70"/>
      <c r="E172" s="71"/>
      <c r="F172" s="71"/>
      <c r="G172" s="71"/>
      <c r="H172" s="72"/>
      <c r="I172" s="71"/>
    </row>
    <row r="173" spans="1:10">
      <c r="C173" s="6"/>
      <c r="D173" s="7"/>
    </row>
  </sheetData>
  <pageMargins left="0.25" right="0.25" top="0.75" bottom="0.75" header="0.3" footer="0.3"/>
  <pageSetup scale="76" fitToHeight="0" orientation="landscape" horizontalDpi="300" verticalDpi="300" r:id="rId1"/>
  <headerFooter>
    <oddHeader>&amp;LPhysical Needs Assessment
[Property Name]
[Property Location]&amp;CAppendix D
Conceptual Programming Estimate</oddHeader>
    <oddFooter>&amp;L000000000007787 Project Homekey&amp;C&amp;P of &amp;N&amp;R&amp;D</oddFooter>
  </headerFooter>
  <rowBreaks count="2" manualBreakCount="2">
    <brk id="60" max="9" man="1"/>
    <brk id="114"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E292A-7E50-475E-82E8-FF23B0F3612B}">
  <dimension ref="A1:E147"/>
  <sheetViews>
    <sheetView topLeftCell="A139" workbookViewId="0">
      <selection activeCell="D2" sqref="D2:D147"/>
    </sheetView>
  </sheetViews>
  <sheetFormatPr defaultRowHeight="15"/>
  <cols>
    <col min="1" max="1" width="36.140625" bestFit="1" customWidth="1"/>
    <col min="2" max="2" width="9" style="50"/>
    <col min="4" max="4" width="11.85546875" style="45" bestFit="1" customWidth="1"/>
    <col min="5" max="5" width="21.28515625" bestFit="1" customWidth="1"/>
  </cols>
  <sheetData>
    <row r="1" spans="1:5">
      <c r="A1" s="44" t="s">
        <v>166</v>
      </c>
      <c r="B1" s="49" t="s">
        <v>165</v>
      </c>
      <c r="C1" s="44" t="s">
        <v>167</v>
      </c>
      <c r="D1" s="44" t="s">
        <v>162</v>
      </c>
      <c r="E1" s="56" t="s">
        <v>270</v>
      </c>
    </row>
    <row r="2" spans="1:5">
      <c r="A2" t="s">
        <v>224</v>
      </c>
      <c r="B2" s="50">
        <v>26</v>
      </c>
      <c r="C2" t="s">
        <v>178</v>
      </c>
      <c r="D2" s="45">
        <f>VLOOKUP($A2,'Lookup 2020-06'!A2:D147,4)*CCCI!$B$5</f>
        <v>2.8274392841925864</v>
      </c>
      <c r="E2" t="s">
        <v>271</v>
      </c>
    </row>
    <row r="3" spans="1:5">
      <c r="A3" t="s">
        <v>225</v>
      </c>
      <c r="B3" s="50">
        <v>26</v>
      </c>
      <c r="C3" t="s">
        <v>178</v>
      </c>
      <c r="D3" s="45">
        <f>VLOOKUP($A3,'Lookup 2020-06'!A3:D148,4)*CCCI!$B$5</f>
        <v>32.313591819343848</v>
      </c>
      <c r="E3" t="s">
        <v>271</v>
      </c>
    </row>
    <row r="4" spans="1:5">
      <c r="A4" t="s">
        <v>184</v>
      </c>
      <c r="B4" s="50">
        <v>7</v>
      </c>
      <c r="C4" t="s">
        <v>171</v>
      </c>
      <c r="D4" s="45">
        <f>VLOOKUP($A4,'Lookup 2020-06'!A4:D149,4)*CCCI!$B$5</f>
        <v>22.215594375798894</v>
      </c>
      <c r="E4" t="s">
        <v>271</v>
      </c>
    </row>
    <row r="5" spans="1:5">
      <c r="A5" t="s">
        <v>252</v>
      </c>
      <c r="B5" s="50">
        <v>32</v>
      </c>
      <c r="C5" t="s">
        <v>253</v>
      </c>
      <c r="D5" s="45">
        <f>VLOOKUP($A5,'Lookup 2020-06'!A5:D150,4)*CCCI!$B$5</f>
        <v>2.5244993608862378</v>
      </c>
      <c r="E5" t="s">
        <v>271</v>
      </c>
    </row>
    <row r="6" spans="1:5">
      <c r="A6" t="s">
        <v>254</v>
      </c>
      <c r="B6" s="50">
        <v>32</v>
      </c>
      <c r="C6" t="s">
        <v>171</v>
      </c>
      <c r="D6" s="45">
        <f>VLOOKUP($A6,'Lookup 2020-06'!A6:D151,4)*CCCI!$B$5</f>
        <v>12.117596932253942</v>
      </c>
      <c r="E6" t="s">
        <v>296</v>
      </c>
    </row>
    <row r="7" spans="1:5">
      <c r="A7" t="s">
        <v>210</v>
      </c>
      <c r="B7" s="50">
        <v>22</v>
      </c>
      <c r="C7" t="s">
        <v>169</v>
      </c>
      <c r="D7" s="45">
        <f>VLOOKUP($A7,'Lookup 2020-06'!A7:D152,4)*CCCI!$B$5</f>
        <v>50.48998721772476</v>
      </c>
      <c r="E7" t="s">
        <v>271</v>
      </c>
    </row>
    <row r="8" spans="1:5">
      <c r="A8" t="s">
        <v>188</v>
      </c>
      <c r="B8" s="50">
        <v>8</v>
      </c>
      <c r="C8" t="s">
        <v>169</v>
      </c>
      <c r="D8" s="45">
        <f>VLOOKUP($A8,'Lookup 2020-06'!A8:D153,4)*CCCI!$B$5</f>
        <v>2423.5418264451073</v>
      </c>
      <c r="E8" t="s">
        <v>271</v>
      </c>
    </row>
    <row r="9" spans="1:5">
      <c r="A9" t="s">
        <v>292</v>
      </c>
      <c r="B9" s="50">
        <v>8</v>
      </c>
      <c r="C9" t="s">
        <v>169</v>
      </c>
      <c r="D9" s="45">
        <f>VLOOKUP($A9,'Lookup 2020-06'!A9:D154,4)*CCCI!$B$5</f>
        <v>505.00085215168298</v>
      </c>
      <c r="E9" t="s">
        <v>273</v>
      </c>
    </row>
    <row r="10" spans="1:5">
      <c r="A10" t="s">
        <v>185</v>
      </c>
      <c r="B10" s="50">
        <v>7</v>
      </c>
      <c r="C10" t="s">
        <v>178</v>
      </c>
      <c r="D10" s="45">
        <f>VLOOKUP($A10,'Lookup 2020-06'!A10:D155,4)*CCCI!$B$5</f>
        <v>44.431188751597787</v>
      </c>
      <c r="E10" t="s">
        <v>271</v>
      </c>
    </row>
    <row r="11" spans="1:5">
      <c r="A11" t="s">
        <v>284</v>
      </c>
      <c r="B11" s="50">
        <v>7</v>
      </c>
      <c r="C11" t="s">
        <v>175</v>
      </c>
      <c r="D11" s="45">
        <f>VLOOKUP($A11,'Lookup 2020-06'!A11:D156,4)*CCCI!$B$5</f>
        <v>10099.938503053543</v>
      </c>
      <c r="E11" t="s">
        <v>273</v>
      </c>
    </row>
    <row r="12" spans="1:5">
      <c r="A12" t="s">
        <v>276</v>
      </c>
      <c r="B12" s="50">
        <v>26</v>
      </c>
      <c r="C12" t="s">
        <v>169</v>
      </c>
      <c r="D12" s="45">
        <f>VLOOKUP($A12,'Lookup 2020-06'!A12:D157,4)*CCCI!$B$5</f>
        <v>2423.990626331487</v>
      </c>
      <c r="E12" t="s">
        <v>273</v>
      </c>
    </row>
    <row r="13" spans="1:5">
      <c r="A13" t="s">
        <v>313</v>
      </c>
      <c r="B13" s="50">
        <v>23</v>
      </c>
      <c r="C13" t="s">
        <v>169</v>
      </c>
      <c r="D13" s="45">
        <f>VLOOKUP($A13,'Lookup 2020-06'!A13:D158,4)*CCCI!$B$5</f>
        <v>2423.8335463712542</v>
      </c>
      <c r="E13" t="s">
        <v>314</v>
      </c>
    </row>
    <row r="14" spans="1:5">
      <c r="A14" t="s">
        <v>186</v>
      </c>
      <c r="B14" s="50">
        <v>7</v>
      </c>
      <c r="C14" t="s">
        <v>171</v>
      </c>
      <c r="D14" s="45">
        <f>VLOOKUP($A14,'Lookup 2020-06'!A14:D159,4)*CCCI!$B$5</f>
        <v>3.0854992188609573</v>
      </c>
      <c r="E14" t="s">
        <v>271</v>
      </c>
    </row>
    <row r="15" spans="1:5">
      <c r="A15" t="s">
        <v>255</v>
      </c>
      <c r="B15" s="50">
        <v>32</v>
      </c>
      <c r="C15" t="s">
        <v>169</v>
      </c>
      <c r="D15" s="45">
        <f>VLOOKUP($A15,'Lookup 2020-06'!A15:D160,4)*CCCI!$B$5</f>
        <v>5771.7236188041479</v>
      </c>
      <c r="E15" t="s">
        <v>271</v>
      </c>
    </row>
    <row r="16" spans="1:5">
      <c r="A16" t="s">
        <v>256</v>
      </c>
      <c r="B16" s="50">
        <v>32</v>
      </c>
      <c r="C16" t="s">
        <v>169</v>
      </c>
      <c r="D16" s="45">
        <f>VLOOKUP($A16,'Lookup 2020-06'!A16:D161,4)*CCCI!$B$5</f>
        <v>14866.002556455049</v>
      </c>
      <c r="E16" t="s">
        <v>271</v>
      </c>
    </row>
    <row r="17" spans="1:5">
      <c r="A17" t="s">
        <v>257</v>
      </c>
      <c r="B17" s="50">
        <v>32</v>
      </c>
      <c r="C17" t="s">
        <v>169</v>
      </c>
      <c r="D17" s="45">
        <f>VLOOKUP($A17,'Lookup 2020-06'!A17:D162,4)*CCCI!$B$5</f>
        <v>36284.517114046306</v>
      </c>
      <c r="E17" t="s">
        <v>271</v>
      </c>
    </row>
    <row r="18" spans="1:5">
      <c r="A18" t="s">
        <v>201</v>
      </c>
      <c r="B18" s="50">
        <v>10</v>
      </c>
      <c r="C18" t="s">
        <v>175</v>
      </c>
      <c r="D18" s="45">
        <f>VLOOKUP($A18,'Lookup 2020-06'!A18:D163,4)*CCCI!$B$5</f>
        <v>1716.6707853998012</v>
      </c>
      <c r="E18" t="s">
        <v>271</v>
      </c>
    </row>
    <row r="19" spans="1:5">
      <c r="A19" t="s">
        <v>226</v>
      </c>
      <c r="B19" s="50">
        <v>26</v>
      </c>
      <c r="C19" t="s">
        <v>169</v>
      </c>
      <c r="D19" s="45">
        <f>VLOOKUP($A19,'Lookup 2020-06'!A19:D164,4)*CCCI!$B$5</f>
        <v>403.91989774179808</v>
      </c>
      <c r="E19" t="s">
        <v>271</v>
      </c>
    </row>
    <row r="20" spans="1:5">
      <c r="A20" t="s">
        <v>286</v>
      </c>
      <c r="B20" s="50">
        <v>26</v>
      </c>
      <c r="C20" t="s">
        <v>169</v>
      </c>
      <c r="D20" s="45">
        <f>VLOOKUP($A20,'Lookup 2020-06'!A20:D165,4)*CCCI!$B$5</f>
        <v>5049.0548217582736</v>
      </c>
      <c r="E20" t="s">
        <v>271</v>
      </c>
    </row>
    <row r="21" spans="1:5">
      <c r="A21" t="s">
        <v>227</v>
      </c>
      <c r="B21" s="50">
        <v>26</v>
      </c>
      <c r="C21" t="s">
        <v>169</v>
      </c>
      <c r="D21" s="45">
        <f>VLOOKUP($A21,'Lookup 2020-06'!A21:D166,4)*CCCI!$B$5</f>
        <v>4308.523789234484</v>
      </c>
      <c r="E21" t="s">
        <v>271</v>
      </c>
    </row>
    <row r="22" spans="1:5">
      <c r="A22" t="s">
        <v>337</v>
      </c>
      <c r="B22" s="50">
        <v>27</v>
      </c>
      <c r="C22" t="s">
        <v>169</v>
      </c>
      <c r="D22" s="45">
        <f>VLOOKUP($A22,'Lookup 2020-06'!A22:D167,4)*CCCI!$B$5</f>
        <v>146.42096293140179</v>
      </c>
      <c r="E22" t="s">
        <v>338</v>
      </c>
    </row>
    <row r="23" spans="1:5">
      <c r="A23" t="s">
        <v>246</v>
      </c>
      <c r="B23" s="50">
        <v>27</v>
      </c>
      <c r="C23" t="s">
        <v>169</v>
      </c>
      <c r="D23" s="45">
        <f>VLOOKUP($A23,'Lookup 2020-06'!A23:D168,4)*CCCI!$B$5</f>
        <v>1262.2609004402784</v>
      </c>
      <c r="E23" t="s">
        <v>271</v>
      </c>
    </row>
    <row r="24" spans="1:5">
      <c r="A24" t="s">
        <v>250</v>
      </c>
      <c r="B24" s="50">
        <v>28</v>
      </c>
      <c r="C24" t="s">
        <v>169</v>
      </c>
      <c r="D24" s="45">
        <f>VLOOKUP($A24,'Lookup 2020-06'!A24:D169,4)*CCCI!$B$5</f>
        <v>17166.775173980968</v>
      </c>
      <c r="E24" t="s">
        <v>271</v>
      </c>
    </row>
    <row r="25" spans="1:5">
      <c r="A25" t="s">
        <v>290</v>
      </c>
      <c r="B25" s="50">
        <v>26</v>
      </c>
      <c r="C25" t="s">
        <v>178</v>
      </c>
      <c r="D25" s="45">
        <f>VLOOKUP($A25,'Lookup 2020-06'!A25:D170,4)*CCCI!$B$5</f>
        <v>71.594801874733704</v>
      </c>
      <c r="E25" t="s">
        <v>271</v>
      </c>
    </row>
    <row r="26" spans="1:5">
      <c r="A26" t="s">
        <v>279</v>
      </c>
      <c r="B26" s="50">
        <v>1</v>
      </c>
      <c r="C26" t="s">
        <v>169</v>
      </c>
      <c r="D26" s="45">
        <f>VLOOKUP($A26,'Lookup 2020-06'!A26:D171,4)*CCCI!$B$5</f>
        <v>11933.588978838234</v>
      </c>
      <c r="E26" t="s">
        <v>273</v>
      </c>
    </row>
    <row r="27" spans="1:5">
      <c r="A27" t="s">
        <v>206</v>
      </c>
      <c r="B27" s="50">
        <v>11</v>
      </c>
      <c r="C27" t="s">
        <v>169</v>
      </c>
      <c r="D27" s="45">
        <f>VLOOKUP($A27,'Lookup 2020-06'!A27:D172,4)*CCCI!$B$5</f>
        <v>6866.7055815935246</v>
      </c>
      <c r="E27" t="s">
        <v>271</v>
      </c>
    </row>
    <row r="28" spans="1:5">
      <c r="A28" t="s">
        <v>258</v>
      </c>
      <c r="B28" s="50">
        <v>32</v>
      </c>
      <c r="C28" t="s">
        <v>171</v>
      </c>
      <c r="D28" s="45">
        <f>VLOOKUP($A28,'Lookup 2020-06'!A28:D173,4)*CCCI!$B$5</f>
        <v>27.264593097571371</v>
      </c>
      <c r="E28" t="s">
        <v>271</v>
      </c>
    </row>
    <row r="29" spans="1:5">
      <c r="A29" t="s">
        <v>259</v>
      </c>
      <c r="B29" s="50">
        <v>32</v>
      </c>
      <c r="C29" t="s">
        <v>171</v>
      </c>
      <c r="D29" s="45">
        <f>VLOOKUP($A29,'Lookup 2020-06'!A29:D174,4)*CCCI!$B$5</f>
        <v>17.16659565402642</v>
      </c>
      <c r="E29" t="s">
        <v>271</v>
      </c>
    </row>
    <row r="30" spans="1:5">
      <c r="A30" t="s">
        <v>260</v>
      </c>
      <c r="B30" s="50">
        <v>32</v>
      </c>
      <c r="C30" t="s">
        <v>171</v>
      </c>
      <c r="D30" s="45">
        <f>VLOOKUP($A30,'Lookup 2020-06'!A30:D175,4)*CCCI!$B$5</f>
        <v>36.352790796761823</v>
      </c>
      <c r="E30" t="s">
        <v>271</v>
      </c>
    </row>
    <row r="31" spans="1:5">
      <c r="A31" t="s">
        <v>261</v>
      </c>
      <c r="B31" s="50">
        <v>32</v>
      </c>
      <c r="C31" t="s">
        <v>171</v>
      </c>
      <c r="D31" s="45">
        <f>VLOOKUP($A31,'Lookup 2020-06'!A31:D176,4)*CCCI!$B$5</f>
        <v>24.235193864507885</v>
      </c>
      <c r="E31" t="s">
        <v>271</v>
      </c>
    </row>
    <row r="32" spans="1:5">
      <c r="A32" t="s">
        <v>168</v>
      </c>
      <c r="B32" s="50">
        <v>1</v>
      </c>
      <c r="C32" t="s">
        <v>169</v>
      </c>
      <c r="D32" s="45">
        <f>VLOOKUP($A32,'Lookup 2020-06'!A32:D177,4)*CCCI!$B$5</f>
        <v>37037.210623490981</v>
      </c>
      <c r="E32" t="s">
        <v>273</v>
      </c>
    </row>
    <row r="33" spans="1:5">
      <c r="A33" t="s">
        <v>291</v>
      </c>
      <c r="B33" s="50">
        <v>1</v>
      </c>
      <c r="C33" t="s">
        <v>169</v>
      </c>
      <c r="D33" s="45">
        <f>VLOOKUP($A33,'Lookup 2020-06'!A33:D178,4)*CCCI!$B$5</f>
        <v>18298.693367419401</v>
      </c>
      <c r="E33" t="s">
        <v>273</v>
      </c>
    </row>
    <row r="34" spans="1:5">
      <c r="A34" t="s">
        <v>295</v>
      </c>
      <c r="B34" s="50">
        <v>32</v>
      </c>
      <c r="C34" t="s">
        <v>178</v>
      </c>
      <c r="D34" s="45">
        <f>VLOOKUP($A34,'Lookup 2020-06'!A34:D179,4)*CCCI!$B$5</f>
        <v>59.578184916915212</v>
      </c>
      <c r="E34" t="s">
        <v>296</v>
      </c>
    </row>
    <row r="35" spans="1:5">
      <c r="A35" t="s">
        <v>262</v>
      </c>
      <c r="B35" s="50">
        <v>32</v>
      </c>
      <c r="C35" t="s">
        <v>178</v>
      </c>
      <c r="D35" s="45">
        <f>VLOOKUP($A35,'Lookup 2020-06'!A35:D180,4)*CCCI!$B$5</f>
        <v>212.05794631444397</v>
      </c>
      <c r="E35" t="s">
        <v>271</v>
      </c>
    </row>
    <row r="36" spans="1:5">
      <c r="A36" t="s">
        <v>310</v>
      </c>
      <c r="B36" s="50">
        <v>32</v>
      </c>
      <c r="C36" t="s">
        <v>178</v>
      </c>
      <c r="D36" s="45">
        <f>VLOOKUP($A36,'Lookup 2020-06'!A36:D181,4)*CCCI!$B$5</f>
        <v>161.56795909671922</v>
      </c>
      <c r="E36" t="s">
        <v>309</v>
      </c>
    </row>
    <row r="37" spans="1:5">
      <c r="A37" t="s">
        <v>263</v>
      </c>
      <c r="B37" s="50">
        <v>32</v>
      </c>
      <c r="C37" t="s">
        <v>169</v>
      </c>
      <c r="D37" s="45">
        <f>VLOOKUP($A37,'Lookup 2020-06'!A37:D182,4)*CCCI!$B$5</f>
        <v>2423.5418264451073</v>
      </c>
      <c r="E37" t="s">
        <v>271</v>
      </c>
    </row>
    <row r="38" spans="1:5">
      <c r="A38" t="s">
        <v>264</v>
      </c>
      <c r="B38" s="50">
        <v>32</v>
      </c>
      <c r="C38" t="s">
        <v>169</v>
      </c>
      <c r="D38" s="45">
        <f>VLOOKUP($A38,'Lookup 2020-06'!A38:D183,4)*CCCI!$B$5</f>
        <v>39382.59394972305</v>
      </c>
      <c r="E38" t="s">
        <v>271</v>
      </c>
    </row>
    <row r="39" spans="1:5">
      <c r="A39" t="s">
        <v>315</v>
      </c>
      <c r="B39" s="50">
        <v>2</v>
      </c>
      <c r="C39" t="s">
        <v>171</v>
      </c>
      <c r="D39" s="45">
        <f>VLOOKUP($A39,'Lookup 2020-06'!A39:D184,4)*CCCI!$B$5</f>
        <v>26.254793353216872</v>
      </c>
      <c r="E39" t="s">
        <v>314</v>
      </c>
    </row>
    <row r="40" spans="1:5">
      <c r="A40" t="s">
        <v>297</v>
      </c>
      <c r="B40" s="50">
        <v>11</v>
      </c>
      <c r="C40" t="s">
        <v>169</v>
      </c>
      <c r="D40" s="45">
        <f>VLOOKUP($A40,'Lookup 2020-06'!A40:D185,4)*CCCI!$B$5</f>
        <v>2423.990626331487</v>
      </c>
      <c r="E40" t="s">
        <v>296</v>
      </c>
    </row>
    <row r="41" spans="1:5">
      <c r="A41" t="s">
        <v>268</v>
      </c>
      <c r="B41" s="50">
        <v>26</v>
      </c>
      <c r="C41" t="s">
        <v>169</v>
      </c>
      <c r="D41" s="45">
        <f>VLOOKUP($A41,'Lookup 2020-06'!A41:D186,4)*CCCI!$B$5</f>
        <v>706.87104104530613</v>
      </c>
      <c r="E41" t="s">
        <v>271</v>
      </c>
    </row>
    <row r="42" spans="1:5">
      <c r="A42" t="s">
        <v>278</v>
      </c>
      <c r="B42" s="50">
        <v>1</v>
      </c>
      <c r="C42" t="s">
        <v>169</v>
      </c>
      <c r="D42" s="45">
        <f>VLOOKUP($A42,'Lookup 2020-06'!A42:D187,4)*CCCI!$B$5</f>
        <v>4700.0568101121999</v>
      </c>
      <c r="E42" t="s">
        <v>273</v>
      </c>
    </row>
    <row r="43" spans="1:5">
      <c r="A43" t="s">
        <v>183</v>
      </c>
      <c r="B43" s="50">
        <v>6</v>
      </c>
      <c r="C43" t="s">
        <v>171</v>
      </c>
      <c r="D43" s="45">
        <f>VLOOKUP($A43,'Lookup 2020-06'!A43:D188,4)*CCCI!$B$5</f>
        <v>70.685982104814656</v>
      </c>
      <c r="E43" t="s">
        <v>271</v>
      </c>
    </row>
    <row r="44" spans="1:5">
      <c r="A44" t="s">
        <v>306</v>
      </c>
      <c r="B44" s="50">
        <v>25</v>
      </c>
      <c r="C44" t="s">
        <v>305</v>
      </c>
      <c r="D44" s="45">
        <f>VLOOKUP($A44,'Lookup 2020-06'!A44:D189,4)*CCCI!$B$5</f>
        <v>70685.825024854421</v>
      </c>
      <c r="E44" t="s">
        <v>296</v>
      </c>
    </row>
    <row r="45" spans="1:5">
      <c r="A45" t="s">
        <v>307</v>
      </c>
      <c r="B45" s="50">
        <v>25</v>
      </c>
      <c r="C45" t="s">
        <v>171</v>
      </c>
      <c r="D45" s="45">
        <f>VLOOKUP($A45,'Lookup 2020-06'!A45:D190,4)*CCCI!$B$5</f>
        <v>3.2313591819343843</v>
      </c>
      <c r="E45" t="s">
        <v>296</v>
      </c>
    </row>
    <row r="46" spans="1:5">
      <c r="A46" t="s">
        <v>228</v>
      </c>
      <c r="B46" s="50">
        <v>26</v>
      </c>
      <c r="C46" t="s">
        <v>169</v>
      </c>
      <c r="D46" s="45">
        <f>VLOOKUP($A46,'Lookup 2020-06'!A46:D191,4)*CCCI!$B$5</f>
        <v>1514.7108365289023</v>
      </c>
      <c r="E46" t="s">
        <v>271</v>
      </c>
    </row>
    <row r="47" spans="1:5">
      <c r="A47" t="s">
        <v>229</v>
      </c>
      <c r="B47" s="50">
        <v>26</v>
      </c>
      <c r="C47" t="s">
        <v>169</v>
      </c>
      <c r="D47" s="45">
        <f>VLOOKUP($A47,'Lookup 2020-06'!A47:D192,4)*CCCI!$B$5</f>
        <v>1817.6619798324102</v>
      </c>
      <c r="E47" t="s">
        <v>271</v>
      </c>
    </row>
    <row r="48" spans="1:5">
      <c r="A48" t="s">
        <v>302</v>
      </c>
      <c r="B48" s="50">
        <v>14</v>
      </c>
      <c r="C48" t="s">
        <v>169</v>
      </c>
      <c r="D48" s="45">
        <f>VLOOKUP($A48,'Lookup 2020-06'!A48:D193,4)*CCCI!$B$5</f>
        <v>60589.89206078682</v>
      </c>
      <c r="E48" t="s">
        <v>309</v>
      </c>
    </row>
    <row r="49" spans="1:5">
      <c r="A49" t="s">
        <v>251</v>
      </c>
      <c r="B49" s="50">
        <v>28</v>
      </c>
      <c r="C49" t="s">
        <v>169</v>
      </c>
      <c r="D49" s="45">
        <f>VLOOKUP($A49,'Lookup 2020-06'!A49:D194,4)*CCCI!$B$5</f>
        <v>13531.462434313307</v>
      </c>
      <c r="E49" t="s">
        <v>271</v>
      </c>
    </row>
    <row r="50" spans="1:5">
      <c r="A50" t="s">
        <v>287</v>
      </c>
      <c r="B50" s="50">
        <v>26</v>
      </c>
      <c r="C50" t="s">
        <v>178</v>
      </c>
      <c r="D50" s="45">
        <f>VLOOKUP($A50,'Lookup 2020-06'!A50:D195,4)*CCCI!$B$5</f>
        <v>205.10154807555747</v>
      </c>
      <c r="E50" t="s">
        <v>271</v>
      </c>
    </row>
    <row r="51" spans="1:5">
      <c r="A51" t="s">
        <v>288</v>
      </c>
      <c r="B51" s="50">
        <v>26</v>
      </c>
      <c r="C51" t="s">
        <v>178</v>
      </c>
      <c r="D51" s="45">
        <f>VLOOKUP($A51,'Lookup 2020-06'!A51:D196,4)*CCCI!$B$5</f>
        <v>252.34895611418833</v>
      </c>
      <c r="E51" t="s">
        <v>271</v>
      </c>
    </row>
    <row r="52" spans="1:5">
      <c r="A52" t="s">
        <v>289</v>
      </c>
      <c r="B52" s="50">
        <v>26</v>
      </c>
      <c r="C52" t="s">
        <v>178</v>
      </c>
      <c r="D52" s="45">
        <f>VLOOKUP($A52,'Lookup 2020-06'!A52:D197,4)*CCCI!$B$5</f>
        <v>71.594801874733704</v>
      </c>
      <c r="E52" t="s">
        <v>271</v>
      </c>
    </row>
    <row r="53" spans="1:5">
      <c r="A53" t="s">
        <v>311</v>
      </c>
      <c r="B53" s="50">
        <v>28</v>
      </c>
      <c r="C53" t="s">
        <v>169</v>
      </c>
      <c r="D53" s="45">
        <f>VLOOKUP($A53,'Lookup 2020-06'!A53:D198,4)*CCCI!$B$5</f>
        <v>1615.7356909529897</v>
      </c>
      <c r="E53" t="s">
        <v>309</v>
      </c>
    </row>
    <row r="54" spans="1:5">
      <c r="A54" t="s">
        <v>247</v>
      </c>
      <c r="B54" s="50">
        <v>27</v>
      </c>
      <c r="C54" t="s">
        <v>169</v>
      </c>
      <c r="D54" s="45">
        <f>VLOOKUP($A54,'Lookup 2020-06'!A54:D199,4)*CCCI!$B$5</f>
        <v>1817.6619798324102</v>
      </c>
      <c r="E54" t="s">
        <v>271</v>
      </c>
    </row>
    <row r="55" spans="1:5">
      <c r="A55" t="s">
        <v>272</v>
      </c>
      <c r="B55" s="50">
        <v>33</v>
      </c>
      <c r="C55" t="s">
        <v>169</v>
      </c>
      <c r="D55" s="45">
        <f>VLOOKUP($A55,'Lookup 2020-06'!A55:D200,4)*CCCI!$B$5</f>
        <v>5344.9261468541399</v>
      </c>
      <c r="E55" t="s">
        <v>273</v>
      </c>
    </row>
    <row r="56" spans="1:5">
      <c r="A56" t="s">
        <v>294</v>
      </c>
      <c r="B56" s="50">
        <v>33</v>
      </c>
      <c r="C56" t="s">
        <v>178</v>
      </c>
      <c r="D56" s="45">
        <f>VLOOKUP($A56,'Lookup 2020-06'!A56:D201,4)*CCCI!$B$5</f>
        <v>222.15594375798892</v>
      </c>
      <c r="E56" t="s">
        <v>271</v>
      </c>
    </row>
    <row r="57" spans="1:5">
      <c r="A57" t="s">
        <v>189</v>
      </c>
      <c r="B57" s="50">
        <v>8</v>
      </c>
      <c r="C57" t="s">
        <v>169</v>
      </c>
      <c r="D57" s="45">
        <f>VLOOKUP($A57,'Lookup 2020-06'!A57:D202,4)*CCCI!$B$5</f>
        <v>8482.4076125550346</v>
      </c>
      <c r="E57" t="s">
        <v>271</v>
      </c>
    </row>
    <row r="58" spans="1:5">
      <c r="A58" t="s">
        <v>197</v>
      </c>
      <c r="B58" s="50">
        <v>9</v>
      </c>
      <c r="C58" t="s">
        <v>171</v>
      </c>
      <c r="D58" s="45">
        <f>VLOOKUP($A58,'Lookup 2020-06'!A58:D203,4)*CCCI!$B$5</f>
        <v>40.391989774179805</v>
      </c>
      <c r="E58" t="s">
        <v>271</v>
      </c>
    </row>
    <row r="59" spans="1:5">
      <c r="A59" t="s">
        <v>269</v>
      </c>
      <c r="B59" s="50">
        <v>5</v>
      </c>
      <c r="C59" t="s">
        <v>178</v>
      </c>
      <c r="D59" s="45">
        <f>VLOOKUP($A59,'Lookup 2020-06'!A59:D204,4)*CCCI!$B$5</f>
        <v>150.14600198835393</v>
      </c>
      <c r="E59" t="s">
        <v>271</v>
      </c>
    </row>
    <row r="60" spans="1:5">
      <c r="A60" t="s">
        <v>293</v>
      </c>
      <c r="B60" s="50">
        <v>9</v>
      </c>
      <c r="C60" t="s">
        <v>169</v>
      </c>
      <c r="D60" s="45">
        <f>VLOOKUP($A60,'Lookup 2020-06'!A60:D205,4)*CCCI!$B$5</f>
        <v>1272.6026778221069</v>
      </c>
      <c r="E60" t="s">
        <v>273</v>
      </c>
    </row>
    <row r="61" spans="1:5">
      <c r="A61" t="s">
        <v>164</v>
      </c>
      <c r="B61" s="50">
        <v>5</v>
      </c>
      <c r="C61" t="s">
        <v>179</v>
      </c>
      <c r="D61" s="45">
        <f>VLOOKUP($A61,'Lookup 2020-06'!A61:D206,4)*CCCI!$B$5</f>
        <v>428.54779150688825</v>
      </c>
      <c r="E61" t="s">
        <v>271</v>
      </c>
    </row>
    <row r="62" spans="1:5">
      <c r="A62" t="s">
        <v>209</v>
      </c>
      <c r="B62" s="50">
        <v>21</v>
      </c>
      <c r="C62" t="s">
        <v>171</v>
      </c>
      <c r="D62" s="45">
        <f>VLOOKUP($A62,'Lookup 2020-06'!A62:D207,4)*CCCI!$B$5</f>
        <v>20.195994887089903</v>
      </c>
      <c r="E62" t="s">
        <v>271</v>
      </c>
    </row>
    <row r="63" spans="1:5">
      <c r="A63" t="s">
        <v>202</v>
      </c>
      <c r="B63" s="50">
        <v>10</v>
      </c>
      <c r="C63" t="s">
        <v>169</v>
      </c>
      <c r="D63" s="45">
        <f>VLOOKUP($A63,'Lookup 2020-06'!A63:D208,4)*CCCI!$B$5</f>
        <v>454.42110495668231</v>
      </c>
      <c r="E63" t="s">
        <v>271</v>
      </c>
    </row>
    <row r="64" spans="1:5">
      <c r="A64" t="s">
        <v>230</v>
      </c>
      <c r="B64" s="50">
        <v>26</v>
      </c>
      <c r="C64" t="s">
        <v>169</v>
      </c>
      <c r="D64" s="45">
        <f>VLOOKUP($A64,'Lookup 2020-06'!A64:D209,4)*CCCI!$B$5</f>
        <v>1312.7508876580032</v>
      </c>
      <c r="E64" t="s">
        <v>271</v>
      </c>
    </row>
    <row r="65" spans="1:5">
      <c r="A65" t="s">
        <v>203</v>
      </c>
      <c r="B65" s="50">
        <v>10</v>
      </c>
      <c r="C65" t="s">
        <v>178</v>
      </c>
      <c r="D65" s="45">
        <f>VLOOKUP($A65,'Lookup 2020-06'!A65:D210,4)*CCCI!$B$5</f>
        <v>1211.7709132225536</v>
      </c>
      <c r="E65" t="s">
        <v>271</v>
      </c>
    </row>
    <row r="66" spans="1:5">
      <c r="A66" t="s">
        <v>211</v>
      </c>
      <c r="B66" s="50">
        <v>22</v>
      </c>
      <c r="C66" t="s">
        <v>169</v>
      </c>
      <c r="D66" s="45">
        <f>VLOOKUP($A66,'Lookup 2020-06'!A66:D211,4)*CCCI!$B$5</f>
        <v>1514.7332765232211</v>
      </c>
      <c r="E66" t="s">
        <v>271</v>
      </c>
    </row>
    <row r="67" spans="1:5">
      <c r="A67" t="s">
        <v>265</v>
      </c>
      <c r="B67" s="50">
        <v>32</v>
      </c>
      <c r="C67" t="s">
        <v>171</v>
      </c>
      <c r="D67" s="45">
        <f>VLOOKUP($A67,'Lookup 2020-06'!A67:D212,4)*CCCI!$B$5</f>
        <v>12.117596932253942</v>
      </c>
      <c r="E67" t="s">
        <v>296</v>
      </c>
    </row>
    <row r="68" spans="1:5">
      <c r="A68" t="s">
        <v>207</v>
      </c>
      <c r="B68" s="50">
        <v>13</v>
      </c>
      <c r="C68" t="s">
        <v>169</v>
      </c>
      <c r="D68" s="45">
        <f>VLOOKUP($A68,'Lookup 2020-06'!A68:D213,4)*CCCI!$B$5</f>
        <v>3119.2040903280786</v>
      </c>
      <c r="E68" t="s">
        <v>271</v>
      </c>
    </row>
    <row r="69" spans="1:5">
      <c r="A69" t="s">
        <v>212</v>
      </c>
      <c r="B69" s="50">
        <v>22</v>
      </c>
      <c r="C69" t="s">
        <v>169</v>
      </c>
      <c r="D69" s="45">
        <f>VLOOKUP($A69,'Lookup 2020-06'!A69:D214,4)*CCCI!$B$5</f>
        <v>5856.9058372390291</v>
      </c>
      <c r="E69" t="s">
        <v>271</v>
      </c>
    </row>
    <row r="70" spans="1:5">
      <c r="A70" t="s">
        <v>231</v>
      </c>
      <c r="B70" s="50">
        <v>26</v>
      </c>
      <c r="C70" t="s">
        <v>169</v>
      </c>
      <c r="D70" s="45">
        <f>VLOOKUP($A70,'Lookup 2020-06'!A70:D215,4)*CCCI!$B$5</f>
        <v>14339.302229796904</v>
      </c>
      <c r="E70" t="s">
        <v>271</v>
      </c>
    </row>
    <row r="71" spans="1:5">
      <c r="A71" t="s">
        <v>219</v>
      </c>
      <c r="B71" s="50">
        <v>23</v>
      </c>
      <c r="C71" t="s">
        <v>169</v>
      </c>
      <c r="D71" s="45">
        <f>VLOOKUP($A71,'Lookup 2020-06'!A71:D216,4)*CCCI!$B$5</f>
        <v>504.89987217724757</v>
      </c>
      <c r="E71" t="s">
        <v>271</v>
      </c>
    </row>
    <row r="72" spans="1:5">
      <c r="A72" t="s">
        <v>190</v>
      </c>
      <c r="B72" s="50">
        <v>8</v>
      </c>
      <c r="C72" t="s">
        <v>169</v>
      </c>
      <c r="D72" s="45">
        <f>VLOOKUP($A72,'Lookup 2020-06'!A72:D217,4)*CCCI!$B$5</f>
        <v>3970.3196050252882</v>
      </c>
      <c r="E72" t="s">
        <v>271</v>
      </c>
    </row>
    <row r="73" spans="1:5">
      <c r="A73" t="s">
        <v>204</v>
      </c>
      <c r="B73" s="50">
        <v>10</v>
      </c>
      <c r="C73" t="s">
        <v>169</v>
      </c>
      <c r="D73" s="45">
        <f>VLOOKUP($A73,'Lookup 2020-06'!A73:D218,4)*CCCI!$B$5</f>
        <v>403.93111773895754</v>
      </c>
      <c r="E73" t="s">
        <v>271</v>
      </c>
    </row>
    <row r="74" spans="1:5">
      <c r="A74" t="s">
        <v>281</v>
      </c>
      <c r="B74" s="50">
        <v>8</v>
      </c>
      <c r="C74" t="s">
        <v>171</v>
      </c>
      <c r="D74" s="45">
        <f>VLOOKUP($A74,'Lookup 2020-06'!A74:D219,4)*CCCI!$B$5</f>
        <v>191.89561141883257</v>
      </c>
      <c r="E74" t="s">
        <v>273</v>
      </c>
    </row>
    <row r="75" spans="1:5">
      <c r="A75" t="s">
        <v>198</v>
      </c>
      <c r="B75" s="50">
        <v>9</v>
      </c>
      <c r="C75" t="s">
        <v>178</v>
      </c>
      <c r="D75" s="45">
        <f>VLOOKUP($A75,'Lookup 2020-06'!A75:D220,4)*CCCI!$B$5</f>
        <v>24.235193864507885</v>
      </c>
      <c r="E75" t="s">
        <v>296</v>
      </c>
    </row>
    <row r="76" spans="1:5">
      <c r="A76" t="s">
        <v>180</v>
      </c>
      <c r="B76" s="50">
        <v>5</v>
      </c>
      <c r="C76" t="s">
        <v>178</v>
      </c>
      <c r="D76" s="45">
        <f>VLOOKUP($A76,'Lookup 2020-06'!A76:D221,4)*CCCI!$B$5</f>
        <v>71.29186195142735</v>
      </c>
      <c r="E76" t="s">
        <v>271</v>
      </c>
    </row>
    <row r="77" spans="1:5">
      <c r="A77" t="s">
        <v>325</v>
      </c>
      <c r="B77" s="50">
        <v>22</v>
      </c>
      <c r="C77" t="s">
        <v>169</v>
      </c>
      <c r="D77" s="45">
        <f>VLOOKUP($A77,'Lookup 2020-06'!A77:D222,4)*CCCI!$B$5</f>
        <v>403.91989774179808</v>
      </c>
      <c r="E77" t="s">
        <v>271</v>
      </c>
    </row>
    <row r="78" spans="1:5">
      <c r="A78" t="s">
        <v>232</v>
      </c>
      <c r="B78" s="50">
        <v>26</v>
      </c>
      <c r="C78" t="s">
        <v>171</v>
      </c>
      <c r="D78" s="45">
        <f>VLOOKUP($A78,'Lookup 2020-06'!A78:D223,4)*CCCI!$B$5</f>
        <v>169.64635705155516</v>
      </c>
      <c r="E78" t="s">
        <v>271</v>
      </c>
    </row>
    <row r="79" spans="1:5">
      <c r="A79" t="s">
        <v>233</v>
      </c>
      <c r="B79" s="50">
        <v>26</v>
      </c>
      <c r="C79" t="s">
        <v>234</v>
      </c>
      <c r="D79" s="45">
        <f>VLOOKUP($A79,'Lookup 2020-06'!A79:D224,4)*CCCI!$B$5</f>
        <v>6028.5717937792933</v>
      </c>
      <c r="E79" t="s">
        <v>271</v>
      </c>
    </row>
    <row r="80" spans="1:5">
      <c r="A80" t="s">
        <v>181</v>
      </c>
      <c r="B80" s="50">
        <v>5</v>
      </c>
      <c r="C80" t="s">
        <v>178</v>
      </c>
      <c r="D80" s="45">
        <f>VLOOKUP($A80,'Lookup 2020-06'!A80:D225,4)*CCCI!$B$5</f>
        <v>171.66595654026418</v>
      </c>
      <c r="E80" t="s">
        <v>271</v>
      </c>
    </row>
    <row r="81" spans="1:5">
      <c r="A81" t="s">
        <v>298</v>
      </c>
      <c r="B81" s="50">
        <v>11</v>
      </c>
      <c r="C81" t="s">
        <v>169</v>
      </c>
      <c r="D81" s="45">
        <f>VLOOKUP($A81,'Lookup 2020-06'!A81:D226,4)*CCCI!$B$5</f>
        <v>6462.7071438716093</v>
      </c>
      <c r="E81" t="s">
        <v>296</v>
      </c>
    </row>
    <row r="82" spans="1:5">
      <c r="A82" t="s">
        <v>235</v>
      </c>
      <c r="B82" s="50">
        <v>26</v>
      </c>
      <c r="C82" t="s">
        <v>175</v>
      </c>
      <c r="D82" s="45">
        <f>VLOOKUP($A82,'Lookup 2020-06'!A82:D227,4)*CCCI!$B$5</f>
        <v>10098.098423519386</v>
      </c>
      <c r="E82" t="s">
        <v>271</v>
      </c>
    </row>
    <row r="83" spans="1:5">
      <c r="A83" t="s">
        <v>277</v>
      </c>
      <c r="B83" s="50">
        <v>11</v>
      </c>
      <c r="C83" t="s">
        <v>169</v>
      </c>
      <c r="D83" s="45">
        <f>VLOOKUP($A83,'Lookup 2020-06'!A83:D228,4)*CCCI!$B$5</f>
        <v>2423.990626331487</v>
      </c>
      <c r="E83" t="s">
        <v>273</v>
      </c>
    </row>
    <row r="84" spans="1:5">
      <c r="A84" t="s">
        <v>191</v>
      </c>
      <c r="B84" s="50">
        <v>8</v>
      </c>
      <c r="C84" t="s">
        <v>169</v>
      </c>
      <c r="D84" s="45">
        <f>VLOOKUP($A84,'Lookup 2020-06'!A84:D229,4)*CCCI!$B$5</f>
        <v>605.89106660985658</v>
      </c>
      <c r="E84" t="s">
        <v>271</v>
      </c>
    </row>
    <row r="85" spans="1:5">
      <c r="A85" t="s">
        <v>236</v>
      </c>
      <c r="B85" s="50">
        <v>26</v>
      </c>
      <c r="C85" t="s">
        <v>169</v>
      </c>
      <c r="D85" s="45">
        <f>VLOOKUP($A85,'Lookup 2020-06'!A85:D230,4)*CCCI!$B$5</f>
        <v>1514.7220565260616</v>
      </c>
      <c r="E85" t="s">
        <v>271</v>
      </c>
    </row>
    <row r="86" spans="1:5">
      <c r="A86" t="s">
        <v>220</v>
      </c>
      <c r="B86" s="50">
        <v>23</v>
      </c>
      <c r="C86" t="s">
        <v>169</v>
      </c>
      <c r="D86" s="45">
        <f>VLOOKUP($A86,'Lookup 2020-06'!A86:D231,4)*CCCI!$B$5</f>
        <v>605.87984661269707</v>
      </c>
      <c r="E86" t="s">
        <v>271</v>
      </c>
    </row>
    <row r="87" spans="1:5">
      <c r="A87" t="s">
        <v>213</v>
      </c>
      <c r="B87" s="50">
        <v>22</v>
      </c>
      <c r="C87" t="s">
        <v>169</v>
      </c>
      <c r="D87" s="45">
        <f>VLOOKUP($A87,'Lookup 2020-06'!A87:D232,4)*CCCI!$B$5</f>
        <v>7068.6655304644237</v>
      </c>
      <c r="E87" t="s">
        <v>271</v>
      </c>
    </row>
    <row r="88" spans="1:5">
      <c r="A88" t="s">
        <v>237</v>
      </c>
      <c r="B88" s="50">
        <v>26</v>
      </c>
      <c r="C88" t="s">
        <v>175</v>
      </c>
      <c r="D88" s="45">
        <f>VLOOKUP($A88,'Lookup 2020-06'!A88:D233,4)*CCCI!$B$5</f>
        <v>24235.45192444255</v>
      </c>
      <c r="E88" t="s">
        <v>271</v>
      </c>
    </row>
    <row r="89" spans="1:5">
      <c r="A89" t="s">
        <v>170</v>
      </c>
      <c r="B89" s="50">
        <v>2</v>
      </c>
      <c r="C89" t="s">
        <v>171</v>
      </c>
      <c r="D89" s="45">
        <f>VLOOKUP($A89,'Lookup 2020-06'!A89:D234,4)*CCCI!$B$5</f>
        <v>9.0881976991904558</v>
      </c>
      <c r="E89" t="s">
        <v>271</v>
      </c>
    </row>
    <row r="90" spans="1:5">
      <c r="A90" t="s">
        <v>238</v>
      </c>
      <c r="B90" s="50">
        <v>26</v>
      </c>
      <c r="C90" t="s">
        <v>169</v>
      </c>
      <c r="D90" s="45">
        <f>VLOOKUP($A90,'Lookup 2020-06'!A90:D235,4)*CCCI!$B$5</f>
        <v>656.36983383042184</v>
      </c>
      <c r="E90" t="s">
        <v>271</v>
      </c>
    </row>
    <row r="91" spans="1:5">
      <c r="A91" t="s">
        <v>24</v>
      </c>
      <c r="B91" s="50">
        <v>2</v>
      </c>
      <c r="C91" t="s">
        <v>175</v>
      </c>
      <c r="D91" s="45">
        <f>VLOOKUP($A91,'Lookup 2020-06'!A91:D236,4)*CCCI!$B$5</f>
        <v>2491.9613691237041</v>
      </c>
      <c r="E91" t="s">
        <v>296</v>
      </c>
    </row>
    <row r="92" spans="1:5">
      <c r="A92" t="s">
        <v>323</v>
      </c>
      <c r="B92" s="50">
        <v>2</v>
      </c>
      <c r="C92" t="s">
        <v>169</v>
      </c>
      <c r="D92" s="45">
        <f>VLOOKUP($A92,'Lookup 2020-06'!A92:D237,4)*CCCI!$B$5</f>
        <v>363.59522795057524</v>
      </c>
      <c r="E92" t="s">
        <v>273</v>
      </c>
    </row>
    <row r="93" spans="1:5">
      <c r="A93" t="s">
        <v>172</v>
      </c>
      <c r="B93" s="50">
        <v>2</v>
      </c>
      <c r="C93" t="s">
        <v>171</v>
      </c>
      <c r="D93" s="45">
        <f>VLOOKUP($A93,'Lookup 2020-06'!A93:D238,4)*CCCI!$B$5</f>
        <v>16.156795909671924</v>
      </c>
      <c r="E93" t="s">
        <v>271</v>
      </c>
    </row>
    <row r="94" spans="1:5">
      <c r="A94" s="46" t="s">
        <v>285</v>
      </c>
      <c r="B94" s="51">
        <v>2</v>
      </c>
      <c r="C94" s="46" t="s">
        <v>169</v>
      </c>
      <c r="D94" s="45">
        <f>VLOOKUP($A94,'Lookup 2020-06'!A94:D239,4)*CCCI!$B$5</f>
        <v>8079.9575344411314</v>
      </c>
      <c r="E94" t="s">
        <v>273</v>
      </c>
    </row>
    <row r="95" spans="1:5">
      <c r="A95" s="46" t="s">
        <v>303</v>
      </c>
      <c r="B95" s="51">
        <v>2</v>
      </c>
      <c r="C95" s="46" t="s">
        <v>169</v>
      </c>
      <c r="D95" s="45">
        <f>VLOOKUP($A95,'Lookup 2020-06'!A95:D240,4)*CCCI!$B$5</f>
        <v>7068.6767504615818</v>
      </c>
      <c r="E95" t="s">
        <v>271</v>
      </c>
    </row>
    <row r="96" spans="1:5">
      <c r="A96" s="46" t="s">
        <v>304</v>
      </c>
      <c r="B96" s="51">
        <v>2</v>
      </c>
      <c r="C96" s="46" t="s">
        <v>169</v>
      </c>
      <c r="D96" s="45">
        <f>VLOOKUP($A96,'Lookup 2020-06'!A96:D241,4)*CCCI!$B$5</f>
        <v>8078.3979548359612</v>
      </c>
      <c r="E96" t="s">
        <v>296</v>
      </c>
    </row>
    <row r="97" spans="1:5">
      <c r="A97" t="s">
        <v>173</v>
      </c>
      <c r="B97" s="50">
        <v>2</v>
      </c>
      <c r="C97" t="s">
        <v>171</v>
      </c>
      <c r="D97" s="45">
        <f>VLOOKUP($A97,'Lookup 2020-06'!A97:D242,4)*CCCI!$B$5</f>
        <v>6.4627183638687686</v>
      </c>
      <c r="E97" t="s">
        <v>271</v>
      </c>
    </row>
    <row r="98" spans="1:5">
      <c r="A98" t="s">
        <v>174</v>
      </c>
      <c r="B98" s="50">
        <v>2</v>
      </c>
      <c r="C98" t="s">
        <v>175</v>
      </c>
      <c r="D98" s="45">
        <f>VLOOKUP($A98,'Lookup 2020-06'!A98:D243,4)*CCCI!$B$5</f>
        <v>5049.0323817639537</v>
      </c>
      <c r="E98" t="s">
        <v>271</v>
      </c>
    </row>
    <row r="99" spans="1:5">
      <c r="A99" t="s">
        <v>176</v>
      </c>
      <c r="B99" s="50">
        <v>2</v>
      </c>
      <c r="C99" t="s">
        <v>175</v>
      </c>
      <c r="D99" s="45">
        <f>VLOOKUP($A99,'Lookup 2020-06'!A99:D244,4)*CCCI!$B$5</f>
        <v>56549.907683567675</v>
      </c>
      <c r="E99" t="s">
        <v>271</v>
      </c>
    </row>
    <row r="100" spans="1:5">
      <c r="A100" t="s">
        <v>282</v>
      </c>
      <c r="B100" s="50">
        <v>9</v>
      </c>
      <c r="C100" t="s">
        <v>171</v>
      </c>
      <c r="D100" s="45">
        <f>VLOOKUP($A100,'Lookup 2020-06'!A100:D245,4)*CCCI!$B$5</f>
        <v>15.146996165317427</v>
      </c>
      <c r="E100" t="s">
        <v>296</v>
      </c>
    </row>
    <row r="101" spans="1:5">
      <c r="A101" t="s">
        <v>177</v>
      </c>
      <c r="B101" s="50">
        <v>3</v>
      </c>
      <c r="C101" t="s">
        <v>171</v>
      </c>
      <c r="D101" s="45">
        <f>VLOOKUP($A101,'Lookup 2020-06'!A101:D246,4)*CCCI!$B$5</f>
        <v>39.58414997869621</v>
      </c>
      <c r="E101" t="s">
        <v>271</v>
      </c>
    </row>
    <row r="102" spans="1:5">
      <c r="A102" t="s">
        <v>239</v>
      </c>
      <c r="B102" s="50">
        <v>26</v>
      </c>
      <c r="C102" t="s">
        <v>169</v>
      </c>
      <c r="D102" s="45">
        <f>VLOOKUP($A102,'Lookup 2020-06'!A102:D247,4)*CCCI!$B$5</f>
        <v>1514.7108365289023</v>
      </c>
      <c r="E102" t="s">
        <v>271</v>
      </c>
    </row>
    <row r="103" spans="1:5">
      <c r="A103" t="s">
        <v>182</v>
      </c>
      <c r="B103" s="50">
        <v>5</v>
      </c>
      <c r="C103" t="s">
        <v>178</v>
      </c>
      <c r="D103" s="45">
        <f>VLOOKUP($A103,'Lookup 2020-06'!A103:D248,4)*CCCI!$B$5</f>
        <v>161.56795909671922</v>
      </c>
      <c r="E103" t="s">
        <v>271</v>
      </c>
    </row>
    <row r="104" spans="1:5">
      <c r="A104" t="s">
        <v>283</v>
      </c>
      <c r="B104" s="50">
        <v>22</v>
      </c>
      <c r="C104" t="s">
        <v>169</v>
      </c>
      <c r="D104" s="45">
        <f>VLOOKUP($A104,'Lookup 2020-06'!A104:D249,4)*CCCI!$B$5</f>
        <v>4645.9764238034377</v>
      </c>
      <c r="E104" t="s">
        <v>273</v>
      </c>
    </row>
    <row r="105" spans="1:5">
      <c r="A105" t="s">
        <v>214</v>
      </c>
      <c r="B105" s="50">
        <v>22</v>
      </c>
      <c r="C105" t="s">
        <v>169</v>
      </c>
      <c r="D105" s="45">
        <f>VLOOKUP($A105,'Lookup 2020-06'!A105:D250,4)*CCCI!$B$5</f>
        <v>19186.408322681436</v>
      </c>
      <c r="E105" t="s">
        <v>271</v>
      </c>
    </row>
    <row r="106" spans="1:5">
      <c r="A106" t="s">
        <v>215</v>
      </c>
      <c r="B106" s="50">
        <v>22</v>
      </c>
      <c r="C106" t="s">
        <v>169</v>
      </c>
      <c r="D106" s="45">
        <f>VLOOKUP($A106,'Lookup 2020-06'!A106:D251,4)*CCCI!$B$5</f>
        <v>137334.17895185342</v>
      </c>
      <c r="E106" t="s">
        <v>271</v>
      </c>
    </row>
    <row r="107" spans="1:5">
      <c r="A107" t="s">
        <v>221</v>
      </c>
      <c r="B107" s="50">
        <v>23</v>
      </c>
      <c r="C107" t="s">
        <v>169</v>
      </c>
      <c r="D107" s="45">
        <f>VLOOKUP($A107,'Lookup 2020-06'!A107:D252,4)*CCCI!$B$5</f>
        <v>197922.79193296409</v>
      </c>
      <c r="E107" t="s">
        <v>271</v>
      </c>
    </row>
    <row r="108" spans="1:5">
      <c r="A108" t="s">
        <v>222</v>
      </c>
      <c r="B108" s="50">
        <v>23</v>
      </c>
      <c r="C108" t="s">
        <v>169</v>
      </c>
      <c r="D108" s="45">
        <f>VLOOKUP($A108,'Lookup 2020-06'!A108:D253,4)*CCCI!$B$5</f>
        <v>121.17596932253942</v>
      </c>
      <c r="E108" t="s">
        <v>271</v>
      </c>
    </row>
    <row r="109" spans="1:5">
      <c r="A109" t="s">
        <v>223</v>
      </c>
      <c r="B109" s="50">
        <v>23</v>
      </c>
      <c r="C109" t="s">
        <v>169</v>
      </c>
      <c r="D109" s="45">
        <f>VLOOKUP($A109,'Lookup 2020-06'!A109:D254,4)*CCCI!$B$5</f>
        <v>727.06703593239592</v>
      </c>
      <c r="E109" t="s">
        <v>271</v>
      </c>
    </row>
    <row r="110" spans="1:5">
      <c r="A110" t="s">
        <v>240</v>
      </c>
      <c r="B110" s="50">
        <v>26</v>
      </c>
      <c r="C110" t="s">
        <v>169</v>
      </c>
      <c r="D110" s="45">
        <f>VLOOKUP($A110,'Lookup 2020-06'!A110:D255,4)*CCCI!$B$5</f>
        <v>575.59707427922172</v>
      </c>
      <c r="E110" t="s">
        <v>271</v>
      </c>
    </row>
    <row r="111" spans="1:5">
      <c r="A111" t="s">
        <v>241</v>
      </c>
      <c r="B111" s="50">
        <v>26</v>
      </c>
      <c r="C111" t="s">
        <v>169</v>
      </c>
      <c r="D111" s="45">
        <f>VLOOKUP($A111,'Lookup 2020-06'!A111:D256,4)*CCCI!$B$5</f>
        <v>676.57704871467126</v>
      </c>
      <c r="E111" t="s">
        <v>271</v>
      </c>
    </row>
    <row r="112" spans="1:5">
      <c r="A112" t="s">
        <v>266</v>
      </c>
      <c r="B112" s="50">
        <v>32</v>
      </c>
      <c r="C112" t="s">
        <v>171</v>
      </c>
      <c r="D112" s="45">
        <f>VLOOKUP($A112,'Lookup 2020-06'!A112:D257,4)*CCCI!$B$5</f>
        <v>17.16659565402642</v>
      </c>
      <c r="E112" t="s">
        <v>271</v>
      </c>
    </row>
    <row r="113" spans="1:5">
      <c r="A113" t="s">
        <v>192</v>
      </c>
      <c r="B113" s="50">
        <v>8</v>
      </c>
      <c r="C113" t="s">
        <v>169</v>
      </c>
      <c r="D113" s="45">
        <f>VLOOKUP($A113,'Lookup 2020-06'!A113:D258,4)*CCCI!$B$5</f>
        <v>444.32310751313736</v>
      </c>
      <c r="E113" t="s">
        <v>271</v>
      </c>
    </row>
    <row r="114" spans="1:5">
      <c r="A114" t="s">
        <v>312</v>
      </c>
      <c r="B114" s="50">
        <v>8</v>
      </c>
      <c r="C114" t="s">
        <v>169</v>
      </c>
      <c r="D114" s="45">
        <f>VLOOKUP($A114,'Lookup 2020-06'!A114:D259,4)*CCCI!$B$5</f>
        <v>605.90228660701609</v>
      </c>
      <c r="E114" t="s">
        <v>309</v>
      </c>
    </row>
    <row r="115" spans="1:5">
      <c r="A115" t="s">
        <v>193</v>
      </c>
      <c r="B115" s="50">
        <v>8</v>
      </c>
      <c r="C115" t="s">
        <v>169</v>
      </c>
      <c r="D115" s="45">
        <f>VLOOKUP($A115,'Lookup 2020-06'!A115:D260,4)*CCCI!$B$5</f>
        <v>302.93992330634853</v>
      </c>
      <c r="E115" t="s">
        <v>271</v>
      </c>
    </row>
    <row r="116" spans="1:5">
      <c r="A116" t="s">
        <v>194</v>
      </c>
      <c r="B116" s="50">
        <v>8</v>
      </c>
      <c r="C116" t="s">
        <v>169</v>
      </c>
      <c r="D116" s="45">
        <f>VLOOKUP($A116,'Lookup 2020-06'!A116:D261,4)*CCCI!$B$5</f>
        <v>959.32097713392989</v>
      </c>
      <c r="E116" t="s">
        <v>271</v>
      </c>
    </row>
    <row r="117" spans="1:5">
      <c r="A117" t="s">
        <v>187</v>
      </c>
      <c r="B117" s="50">
        <v>7</v>
      </c>
      <c r="C117" t="s">
        <v>178</v>
      </c>
      <c r="D117" s="45">
        <f>VLOOKUP($A117,'Lookup 2020-06'!A117:D262,4)*CCCI!$B$5</f>
        <v>24.235193864507885</v>
      </c>
      <c r="E117" t="s">
        <v>271</v>
      </c>
    </row>
    <row r="118" spans="1:5">
      <c r="A118" t="s">
        <v>242</v>
      </c>
      <c r="B118" s="50">
        <v>26</v>
      </c>
      <c r="C118" t="s">
        <v>169</v>
      </c>
      <c r="D118" s="45">
        <f>VLOOKUP($A118,'Lookup 2020-06'!A118:D263,4)*CCCI!$B$5</f>
        <v>3837.2839085357195</v>
      </c>
      <c r="E118" t="s">
        <v>271</v>
      </c>
    </row>
    <row r="119" spans="1:5">
      <c r="A119" t="s">
        <v>199</v>
      </c>
      <c r="B119" s="50">
        <v>9</v>
      </c>
      <c r="C119" t="s">
        <v>171</v>
      </c>
      <c r="D119" s="45">
        <f>VLOOKUP($A119,'Lookup 2020-06'!A119:D264,4)*CCCI!$B$5</f>
        <v>46.450788240306771</v>
      </c>
      <c r="E119" t="s">
        <v>271</v>
      </c>
    </row>
    <row r="120" spans="1:5">
      <c r="A120" t="s">
        <v>205</v>
      </c>
      <c r="B120" s="50">
        <v>10</v>
      </c>
      <c r="C120" t="s">
        <v>169</v>
      </c>
      <c r="D120" s="45">
        <f>VLOOKUP($A120,'Lookup 2020-06'!A120:D265,4)*CCCI!$B$5</f>
        <v>353.42991052407331</v>
      </c>
      <c r="E120" t="s">
        <v>271</v>
      </c>
    </row>
    <row r="121" spans="1:5">
      <c r="A121" t="s">
        <v>216</v>
      </c>
      <c r="B121" s="50">
        <v>22</v>
      </c>
      <c r="C121" t="s">
        <v>169</v>
      </c>
      <c r="D121" s="45">
        <f>VLOOKUP($A121,'Lookup 2020-06'!A121:D266,4)*CCCI!$B$5</f>
        <v>5049.0436017611137</v>
      </c>
      <c r="E121" t="s">
        <v>271</v>
      </c>
    </row>
    <row r="122" spans="1:5">
      <c r="A122" t="s">
        <v>308</v>
      </c>
      <c r="B122" s="50">
        <v>26</v>
      </c>
      <c r="C122" t="s">
        <v>169</v>
      </c>
      <c r="D122" s="45">
        <f>VLOOKUP($A122,'Lookup 2020-06'!A122:D267,4)*CCCI!$B$5</f>
        <v>1514.7444965203806</v>
      </c>
      <c r="E122" t="s">
        <v>309</v>
      </c>
    </row>
    <row r="123" spans="1:5">
      <c r="A123" t="s">
        <v>217</v>
      </c>
      <c r="B123" s="50">
        <v>22</v>
      </c>
      <c r="C123" t="s">
        <v>169</v>
      </c>
      <c r="D123" s="45">
        <f>VLOOKUP($A123,'Lookup 2020-06'!A123:D268,4)*CCCI!$B$5</f>
        <v>656.38105382758135</v>
      </c>
      <c r="E123" t="s">
        <v>271</v>
      </c>
    </row>
    <row r="124" spans="1:5">
      <c r="A124" t="s">
        <v>300</v>
      </c>
      <c r="B124" s="50">
        <v>23</v>
      </c>
      <c r="C124" t="s">
        <v>169</v>
      </c>
      <c r="D124" s="45">
        <f>VLOOKUP($A124,'Lookup 2020-06'!A124:D269,4)*CCCI!$B$5</f>
        <v>8078.3755148416412</v>
      </c>
      <c r="E124" t="s">
        <v>296</v>
      </c>
    </row>
    <row r="125" spans="1:5">
      <c r="A125" t="s">
        <v>195</v>
      </c>
      <c r="B125" s="50">
        <v>8</v>
      </c>
      <c r="C125" t="s">
        <v>169</v>
      </c>
      <c r="D125" s="45">
        <f>VLOOKUP($A125,'Lookup 2020-06'!A125:D270,4)*CCCI!$B$5</f>
        <v>2221.5818775742082</v>
      </c>
      <c r="E125" t="s">
        <v>271</v>
      </c>
    </row>
    <row r="126" spans="1:5">
      <c r="A126" t="s">
        <v>243</v>
      </c>
      <c r="B126" s="50">
        <v>26</v>
      </c>
      <c r="C126" t="s">
        <v>169</v>
      </c>
      <c r="D126" s="45">
        <f>VLOOKUP($A126,'Lookup 2020-06'!A126:D271,4)*CCCI!$B$5</f>
        <v>696.77304360176117</v>
      </c>
      <c r="E126" t="s">
        <v>271</v>
      </c>
    </row>
    <row r="127" spans="1:5">
      <c r="A127" t="s">
        <v>301</v>
      </c>
      <c r="B127" s="50">
        <v>22</v>
      </c>
      <c r="C127" t="s">
        <v>167</v>
      </c>
      <c r="D127" s="45">
        <f>VLOOKUP($A127,'Lookup 2020-06'!A127:D272,4)*CCCI!$B$5</f>
        <v>1066.6859200937768</v>
      </c>
      <c r="E127" t="s">
        <v>296</v>
      </c>
    </row>
    <row r="128" spans="1:5">
      <c r="A128" t="s">
        <v>196</v>
      </c>
      <c r="B128" s="50">
        <v>8</v>
      </c>
      <c r="C128" t="s">
        <v>169</v>
      </c>
      <c r="D128" s="45">
        <f>VLOOKUP($A128,'Lookup 2020-06'!A128:D273,4)*CCCI!$B$5</f>
        <v>105.01917341286749</v>
      </c>
      <c r="E128" t="s">
        <v>271</v>
      </c>
    </row>
    <row r="129" spans="1:5">
      <c r="A129" t="s">
        <v>316</v>
      </c>
      <c r="B129" s="50">
        <v>26</v>
      </c>
      <c r="C129" t="s">
        <v>169</v>
      </c>
      <c r="D129" s="45">
        <f>VLOOKUP($A129,'Lookup 2020-06'!A129:D274,4)*CCCI!$B$5</f>
        <v>605.87984661269707</v>
      </c>
      <c r="E129" t="s">
        <v>271</v>
      </c>
    </row>
    <row r="130" spans="1:5">
      <c r="A130" t="s">
        <v>218</v>
      </c>
      <c r="B130" s="50">
        <v>22</v>
      </c>
      <c r="C130" t="s">
        <v>169</v>
      </c>
      <c r="D130" s="45">
        <f>VLOOKUP($A130,'Lookup 2020-06'!A130:D275,4)*CCCI!$B$5</f>
        <v>474.60587984661271</v>
      </c>
      <c r="E130" t="s">
        <v>271</v>
      </c>
    </row>
    <row r="131" spans="1:5">
      <c r="A131" t="s">
        <v>275</v>
      </c>
      <c r="B131" s="50">
        <v>7</v>
      </c>
      <c r="C131" t="s">
        <v>178</v>
      </c>
      <c r="D131" s="45">
        <f>VLOOKUP($A131,'Lookup 2020-06'!A131:D276,4)*CCCI!$B$5</f>
        <v>111.10041187331345</v>
      </c>
      <c r="E131" t="s">
        <v>273</v>
      </c>
    </row>
    <row r="132" spans="1:5">
      <c r="A132" t="s">
        <v>200</v>
      </c>
      <c r="B132" s="50">
        <v>9</v>
      </c>
      <c r="C132" t="s">
        <v>169</v>
      </c>
      <c r="D132" s="45">
        <f>VLOOKUP($A132,'Lookup 2020-06'!A132:D277,4)*CCCI!$B$5</f>
        <v>454.4098849595228</v>
      </c>
      <c r="E132" t="s">
        <v>271</v>
      </c>
    </row>
    <row r="133" spans="1:5">
      <c r="A133" t="s">
        <v>318</v>
      </c>
      <c r="B133" s="50">
        <v>6</v>
      </c>
      <c r="C133" t="s">
        <v>169</v>
      </c>
      <c r="D133" s="45">
        <f>VLOOKUP($A133,'Lookup 2020-06'!A133:D278,4)*CCCI!$B$5</f>
        <v>3.9925031709155063</v>
      </c>
      <c r="E133" t="s">
        <v>296</v>
      </c>
    </row>
    <row r="134" spans="1:5">
      <c r="A134" t="s">
        <v>317</v>
      </c>
      <c r="B134" s="50">
        <v>6</v>
      </c>
      <c r="C134" t="s">
        <v>169</v>
      </c>
      <c r="D134" s="45">
        <f>VLOOKUP($A134,'Lookup 2020-06'!A134:D279,4)*CCCI!$B$5</f>
        <v>33575.747999810636</v>
      </c>
      <c r="E134" t="s">
        <v>296</v>
      </c>
    </row>
    <row r="135" spans="1:5">
      <c r="A135" t="s">
        <v>319</v>
      </c>
      <c r="B135" s="50">
        <v>3</v>
      </c>
      <c r="C135" t="s">
        <v>171</v>
      </c>
      <c r="D135" s="45">
        <f>VLOOKUP($A135,'Lookup 2020-06'!A135:D280,4)*CCCI!$B$5</f>
        <v>19.794242255831534</v>
      </c>
      <c r="E135" t="s">
        <v>296</v>
      </c>
    </row>
    <row r="136" spans="1:5">
      <c r="A136" t="s">
        <v>320</v>
      </c>
      <c r="B136" s="50">
        <v>6</v>
      </c>
      <c r="C136" t="s">
        <v>171</v>
      </c>
      <c r="D136" s="45">
        <f>VLOOKUP($A136,'Lookup 2020-06'!A136:D281,4)*CCCI!$B$5</f>
        <v>16.873715947437077</v>
      </c>
      <c r="E136" t="s">
        <v>296</v>
      </c>
    </row>
    <row r="137" spans="1:5">
      <c r="A137" t="s">
        <v>321</v>
      </c>
      <c r="B137" s="50">
        <v>6</v>
      </c>
      <c r="C137" t="s">
        <v>171</v>
      </c>
      <c r="D137" s="45">
        <f>VLOOKUP($A137,'Lookup 2020-06'!A137:D282,4)*CCCI!$B$5</f>
        <v>9.9319145411903147</v>
      </c>
      <c r="E137" t="s">
        <v>296</v>
      </c>
    </row>
    <row r="138" spans="1:5">
      <c r="A138" t="s">
        <v>299</v>
      </c>
      <c r="B138" s="50">
        <v>11</v>
      </c>
      <c r="C138" t="s">
        <v>169</v>
      </c>
      <c r="D138" s="45">
        <f>VLOOKUP($A138,'Lookup 2020-06'!A138:D283,4)*CCCI!$B$5</f>
        <v>5048.9762817781566</v>
      </c>
      <c r="E138" t="s">
        <v>296</v>
      </c>
    </row>
    <row r="139" spans="1:5">
      <c r="A139" t="s">
        <v>244</v>
      </c>
      <c r="B139" s="50">
        <v>26</v>
      </c>
      <c r="C139" t="s">
        <v>169</v>
      </c>
      <c r="D139" s="45">
        <f>VLOOKUP($A139,'Lookup 2020-06'!A139:D284,4)*CCCI!$B$5</f>
        <v>8347.0944468115322</v>
      </c>
      <c r="E139" t="s">
        <v>271</v>
      </c>
    </row>
    <row r="140" spans="1:5">
      <c r="A140" t="s">
        <v>280</v>
      </c>
      <c r="B140" s="50">
        <v>12</v>
      </c>
      <c r="C140" t="s">
        <v>169</v>
      </c>
      <c r="D140" s="45">
        <f>VLOOKUP($A140,'Lookup 2020-06'!A140:D285,4)*CCCI!$B$5</f>
        <v>1716.9961653174264</v>
      </c>
      <c r="E140" t="s">
        <v>273</v>
      </c>
    </row>
    <row r="141" spans="1:5">
      <c r="A141" t="s">
        <v>245</v>
      </c>
      <c r="B141" s="50">
        <v>26</v>
      </c>
      <c r="C141" t="s">
        <v>169</v>
      </c>
      <c r="D141" s="45">
        <f>VLOOKUP($A141,'Lookup 2020-06'!A141:D286,4)*CCCI!$B$5</f>
        <v>2928.441698622355</v>
      </c>
      <c r="E141" t="s">
        <v>271</v>
      </c>
    </row>
    <row r="142" spans="1:5">
      <c r="A142" t="s">
        <v>274</v>
      </c>
      <c r="B142" s="50">
        <v>10</v>
      </c>
      <c r="C142" t="s">
        <v>169</v>
      </c>
      <c r="D142" s="45">
        <f>VLOOKUP($A142,'Lookup 2020-06'!A142:D287,4)*CCCI!$B$5</f>
        <v>262.60403351796623</v>
      </c>
      <c r="E142" t="s">
        <v>273</v>
      </c>
    </row>
    <row r="143" spans="1:5">
      <c r="A143" t="s">
        <v>248</v>
      </c>
      <c r="B143" s="50">
        <v>27</v>
      </c>
      <c r="C143" t="s">
        <v>169</v>
      </c>
      <c r="D143" s="45">
        <f>VLOOKUP($A143,'Lookup 2020-06'!A143:D288,4)*CCCI!$B$5</f>
        <v>1009.8109643516547</v>
      </c>
      <c r="E143" t="s">
        <v>271</v>
      </c>
    </row>
    <row r="144" spans="1:5">
      <c r="A144" t="s">
        <v>249</v>
      </c>
      <c r="B144" s="50">
        <v>27</v>
      </c>
      <c r="C144" t="s">
        <v>169</v>
      </c>
      <c r="D144" s="45">
        <f>VLOOKUP($A144,'Lookup 2020-06'!A144:D289,4)*CCCI!$B$5</f>
        <v>1817.6507598352507</v>
      </c>
      <c r="E144" t="s">
        <v>271</v>
      </c>
    </row>
    <row r="145" spans="1:5">
      <c r="A145" t="s">
        <v>208</v>
      </c>
      <c r="B145" s="50">
        <v>11</v>
      </c>
      <c r="C145" t="s">
        <v>169</v>
      </c>
      <c r="D145" s="45">
        <f>VLOOKUP($A145,'Lookup 2020-06'!A145:D290,4)*CCCI!$B$5</f>
        <v>2978.9429058372393</v>
      </c>
      <c r="E145" t="s">
        <v>271</v>
      </c>
    </row>
    <row r="146" spans="1:5">
      <c r="A146" t="s">
        <v>267</v>
      </c>
      <c r="B146" s="50">
        <v>33</v>
      </c>
      <c r="C146" t="s">
        <v>175</v>
      </c>
      <c r="D146" s="45">
        <f>VLOOKUP($A146,'Lookup 2020-06'!A146:D291,4)*CCCI!$B$5</f>
        <v>5251.0372106234909</v>
      </c>
      <c r="E146" t="s">
        <v>271</v>
      </c>
    </row>
    <row r="147" spans="1:5">
      <c r="A147" t="s">
        <v>326</v>
      </c>
      <c r="B147" s="50">
        <v>32</v>
      </c>
      <c r="C147" t="s">
        <v>171</v>
      </c>
      <c r="D147" s="45">
        <f>VLOOKUP($A147,'Lookup 2020-06'!A147:D292,4)*CCCI!$B$5</f>
        <v>8.0783979548359621</v>
      </c>
      <c r="E147" t="s">
        <v>296</v>
      </c>
    </row>
  </sheetData>
  <sortState xmlns:xlrd2="http://schemas.microsoft.com/office/spreadsheetml/2017/richdata2" ref="A2:E147">
    <sortCondition ref="A2:A147"/>
    <sortCondition ref="B2:B14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AC1B9-27A1-419C-A655-B695FB684CAF}">
  <dimension ref="A1:E147"/>
  <sheetViews>
    <sheetView workbookViewId="0">
      <selection activeCell="A147" sqref="A147"/>
    </sheetView>
  </sheetViews>
  <sheetFormatPr defaultRowHeight="15"/>
  <cols>
    <col min="1" max="1" width="36.140625" bestFit="1" customWidth="1"/>
    <col min="2" max="2" width="9.140625" style="50"/>
    <col min="4" max="4" width="11.85546875" style="45" bestFit="1" customWidth="1"/>
    <col min="5" max="5" width="21.28515625" bestFit="1" customWidth="1"/>
  </cols>
  <sheetData>
    <row r="1" spans="1:5">
      <c r="A1" s="44" t="s">
        <v>166</v>
      </c>
      <c r="B1" s="49" t="s">
        <v>165</v>
      </c>
      <c r="C1" s="44" t="s">
        <v>167</v>
      </c>
      <c r="D1" s="44" t="s">
        <v>162</v>
      </c>
      <c r="E1" s="56" t="s">
        <v>270</v>
      </c>
    </row>
    <row r="2" spans="1:5">
      <c r="A2" t="s">
        <v>224</v>
      </c>
      <c r="B2" s="50">
        <v>26</v>
      </c>
      <c r="C2" t="s">
        <v>178</v>
      </c>
      <c r="D2" s="45">
        <v>2.52</v>
      </c>
      <c r="E2" t="s">
        <v>271</v>
      </c>
    </row>
    <row r="3" spans="1:5">
      <c r="A3" t="s">
        <v>225</v>
      </c>
      <c r="B3" s="50">
        <v>26</v>
      </c>
      <c r="C3" t="s">
        <v>178</v>
      </c>
      <c r="D3" s="45">
        <v>28.8</v>
      </c>
      <c r="E3" t="s">
        <v>271</v>
      </c>
    </row>
    <row r="4" spans="1:5">
      <c r="A4" t="s">
        <v>184</v>
      </c>
      <c r="B4" s="50">
        <v>7</v>
      </c>
      <c r="C4" t="s">
        <v>171</v>
      </c>
      <c r="D4" s="45">
        <v>19.8</v>
      </c>
      <c r="E4" t="s">
        <v>271</v>
      </c>
    </row>
    <row r="5" spans="1:5">
      <c r="A5" t="s">
        <v>252</v>
      </c>
      <c r="B5" s="50">
        <v>32</v>
      </c>
      <c r="C5" t="s">
        <v>253</v>
      </c>
      <c r="D5" s="45">
        <v>2.25</v>
      </c>
      <c r="E5" t="s">
        <v>271</v>
      </c>
    </row>
    <row r="6" spans="1:5">
      <c r="A6" t="s">
        <v>254</v>
      </c>
      <c r="B6" s="50">
        <v>32</v>
      </c>
      <c r="C6" t="s">
        <v>171</v>
      </c>
      <c r="D6" s="45">
        <v>10.8</v>
      </c>
      <c r="E6" t="s">
        <v>296</v>
      </c>
    </row>
    <row r="7" spans="1:5">
      <c r="A7" t="s">
        <v>210</v>
      </c>
      <c r="B7" s="50">
        <v>22</v>
      </c>
      <c r="C7" t="s">
        <v>169</v>
      </c>
      <c r="D7" s="45">
        <v>45</v>
      </c>
      <c r="E7" t="s">
        <v>271</v>
      </c>
    </row>
    <row r="8" spans="1:5">
      <c r="A8" t="s">
        <v>188</v>
      </c>
      <c r="B8" s="50">
        <v>8</v>
      </c>
      <c r="C8" t="s">
        <v>169</v>
      </c>
      <c r="D8" s="45">
        <v>2160.02</v>
      </c>
      <c r="E8" t="s">
        <v>271</v>
      </c>
    </row>
    <row r="9" spans="1:5">
      <c r="A9" t="s">
        <v>292</v>
      </c>
      <c r="B9" s="50">
        <v>8</v>
      </c>
      <c r="C9" t="s">
        <v>169</v>
      </c>
      <c r="D9" s="45">
        <v>450.09</v>
      </c>
      <c r="E9" t="s">
        <v>273</v>
      </c>
    </row>
    <row r="10" spans="1:5">
      <c r="A10" t="s">
        <v>185</v>
      </c>
      <c r="B10" s="50">
        <v>7</v>
      </c>
      <c r="C10" t="s">
        <v>178</v>
      </c>
      <c r="D10" s="45">
        <v>39.6</v>
      </c>
      <c r="E10" t="s">
        <v>271</v>
      </c>
    </row>
    <row r="11" spans="1:5">
      <c r="A11" t="s">
        <v>284</v>
      </c>
      <c r="B11" s="50">
        <v>7</v>
      </c>
      <c r="C11" t="s">
        <v>175</v>
      </c>
      <c r="D11" s="45">
        <v>9001.73</v>
      </c>
      <c r="E11" t="s">
        <v>273</v>
      </c>
    </row>
    <row r="12" spans="1:5">
      <c r="A12" t="s">
        <v>276</v>
      </c>
      <c r="B12" s="50">
        <v>26</v>
      </c>
      <c r="C12" t="s">
        <v>169</v>
      </c>
      <c r="D12" s="45">
        <v>2160.42</v>
      </c>
      <c r="E12" t="s">
        <v>273</v>
      </c>
    </row>
    <row r="13" spans="1:5">
      <c r="A13" t="s">
        <v>313</v>
      </c>
      <c r="B13" s="50">
        <v>23</v>
      </c>
      <c r="C13" t="s">
        <v>169</v>
      </c>
      <c r="D13" s="45">
        <v>2160.2800000000002</v>
      </c>
      <c r="E13" t="s">
        <v>314</v>
      </c>
    </row>
    <row r="14" spans="1:5">
      <c r="A14" t="s">
        <v>186</v>
      </c>
      <c r="B14" s="50">
        <v>7</v>
      </c>
      <c r="C14" t="s">
        <v>171</v>
      </c>
      <c r="D14" s="45">
        <v>2.75</v>
      </c>
      <c r="E14" t="s">
        <v>271</v>
      </c>
    </row>
    <row r="15" spans="1:5">
      <c r="A15" t="s">
        <v>255</v>
      </c>
      <c r="B15" s="50">
        <v>32</v>
      </c>
      <c r="C15" t="s">
        <v>169</v>
      </c>
      <c r="D15" s="45">
        <v>5144.1400000000003</v>
      </c>
      <c r="E15" t="s">
        <v>271</v>
      </c>
    </row>
    <row r="16" spans="1:5">
      <c r="A16" t="s">
        <v>256</v>
      </c>
      <c r="B16" s="50">
        <v>32</v>
      </c>
      <c r="C16" t="s">
        <v>169</v>
      </c>
      <c r="D16" s="45">
        <v>13249.56</v>
      </c>
      <c r="E16" t="s">
        <v>271</v>
      </c>
    </row>
    <row r="17" spans="1:5">
      <c r="A17" t="s">
        <v>257</v>
      </c>
      <c r="B17" s="50">
        <v>32</v>
      </c>
      <c r="C17" t="s">
        <v>169</v>
      </c>
      <c r="D17" s="45">
        <v>32339.15</v>
      </c>
      <c r="E17" t="s">
        <v>271</v>
      </c>
    </row>
    <row r="18" spans="1:5">
      <c r="A18" t="s">
        <v>201</v>
      </c>
      <c r="B18" s="50">
        <v>10</v>
      </c>
      <c r="C18" t="s">
        <v>175</v>
      </c>
      <c r="D18" s="45">
        <v>1530.01</v>
      </c>
      <c r="E18" t="s">
        <v>271</v>
      </c>
    </row>
    <row r="19" spans="1:5">
      <c r="A19" t="s">
        <v>226</v>
      </c>
      <c r="B19" s="50">
        <v>26</v>
      </c>
      <c r="C19" t="s">
        <v>169</v>
      </c>
      <c r="D19" s="45">
        <v>360</v>
      </c>
      <c r="E19" t="s">
        <v>271</v>
      </c>
    </row>
    <row r="20" spans="1:5">
      <c r="A20" t="s">
        <v>286</v>
      </c>
      <c r="B20" s="50">
        <v>26</v>
      </c>
      <c r="C20" t="s">
        <v>169</v>
      </c>
      <c r="D20" s="45">
        <v>4500.05</v>
      </c>
      <c r="E20" t="s">
        <v>271</v>
      </c>
    </row>
    <row r="21" spans="1:5">
      <c r="A21" t="s">
        <v>227</v>
      </c>
      <c r="B21" s="50">
        <v>26</v>
      </c>
      <c r="C21" t="s">
        <v>169</v>
      </c>
      <c r="D21" s="45">
        <f>46080.48/12</f>
        <v>3840.0400000000004</v>
      </c>
      <c r="E21" t="s">
        <v>271</v>
      </c>
    </row>
    <row r="22" spans="1:5">
      <c r="A22" t="s">
        <v>337</v>
      </c>
      <c r="B22" s="50">
        <v>27</v>
      </c>
      <c r="C22" t="s">
        <v>169</v>
      </c>
      <c r="D22" s="45">
        <f>40*3*1.0875</f>
        <v>130.5</v>
      </c>
      <c r="E22" t="s">
        <v>338</v>
      </c>
    </row>
    <row r="23" spans="1:5">
      <c r="A23" t="s">
        <v>246</v>
      </c>
      <c r="B23" s="50">
        <v>27</v>
      </c>
      <c r="C23" t="s">
        <v>169</v>
      </c>
      <c r="D23" s="45">
        <v>1125.01</v>
      </c>
      <c r="E23" t="s">
        <v>271</v>
      </c>
    </row>
    <row r="24" spans="1:5">
      <c r="A24" t="s">
        <v>250</v>
      </c>
      <c r="B24" s="50">
        <v>28</v>
      </c>
      <c r="C24" t="s">
        <v>169</v>
      </c>
      <c r="D24" s="45">
        <v>15300.16</v>
      </c>
      <c r="E24" t="s">
        <v>271</v>
      </c>
    </row>
    <row r="25" spans="1:5">
      <c r="A25" t="s">
        <v>290</v>
      </c>
      <c r="B25" s="50">
        <v>26</v>
      </c>
      <c r="C25" t="s">
        <v>178</v>
      </c>
      <c r="D25" s="45">
        <f>4.14*4+1.71+45.54</f>
        <v>63.81</v>
      </c>
      <c r="E25" t="s">
        <v>271</v>
      </c>
    </row>
    <row r="26" spans="1:5">
      <c r="A26" t="s">
        <v>279</v>
      </c>
      <c r="B26" s="50">
        <v>1</v>
      </c>
      <c r="C26" t="s">
        <v>169</v>
      </c>
      <c r="D26" s="45">
        <v>10636</v>
      </c>
      <c r="E26" t="s">
        <v>273</v>
      </c>
    </row>
    <row r="27" spans="1:5">
      <c r="A27" t="s">
        <v>206</v>
      </c>
      <c r="B27" s="50">
        <v>11</v>
      </c>
      <c r="C27" t="s">
        <v>169</v>
      </c>
      <c r="D27" s="45">
        <v>6120.06</v>
      </c>
      <c r="E27" t="s">
        <v>271</v>
      </c>
    </row>
    <row r="28" spans="1:5">
      <c r="A28" t="s">
        <v>258</v>
      </c>
      <c r="B28" s="50">
        <v>32</v>
      </c>
      <c r="C28" t="s">
        <v>171</v>
      </c>
      <c r="D28" s="45">
        <v>24.3</v>
      </c>
      <c r="E28" t="s">
        <v>271</v>
      </c>
    </row>
    <row r="29" spans="1:5">
      <c r="A29" t="s">
        <v>259</v>
      </c>
      <c r="B29" s="50">
        <v>32</v>
      </c>
      <c r="C29" t="s">
        <v>171</v>
      </c>
      <c r="D29" s="45">
        <v>15.3</v>
      </c>
      <c r="E29" t="s">
        <v>271</v>
      </c>
    </row>
    <row r="30" spans="1:5">
      <c r="A30" t="s">
        <v>260</v>
      </c>
      <c r="B30" s="50">
        <v>32</v>
      </c>
      <c r="C30" t="s">
        <v>171</v>
      </c>
      <c r="D30" s="45">
        <v>32.4</v>
      </c>
      <c r="E30" t="s">
        <v>271</v>
      </c>
    </row>
    <row r="31" spans="1:5">
      <c r="A31" t="s">
        <v>261</v>
      </c>
      <c r="B31" s="50">
        <v>32</v>
      </c>
      <c r="C31" t="s">
        <v>171</v>
      </c>
      <c r="D31" s="45">
        <v>21.6</v>
      </c>
      <c r="E31" t="s">
        <v>271</v>
      </c>
    </row>
    <row r="32" spans="1:5">
      <c r="A32" t="s">
        <v>168</v>
      </c>
      <c r="B32" s="50">
        <v>1</v>
      </c>
      <c r="C32" t="s">
        <v>169</v>
      </c>
      <c r="D32" s="45">
        <v>33010</v>
      </c>
      <c r="E32" t="s">
        <v>273</v>
      </c>
    </row>
    <row r="33" spans="1:5">
      <c r="A33" t="s">
        <v>291</v>
      </c>
      <c r="B33" s="50">
        <v>1</v>
      </c>
      <c r="C33" t="s">
        <v>169</v>
      </c>
      <c r="D33" s="45">
        <v>16309</v>
      </c>
      <c r="E33" t="s">
        <v>273</v>
      </c>
    </row>
    <row r="34" spans="1:5">
      <c r="A34" t="s">
        <v>295</v>
      </c>
      <c r="B34" s="50">
        <v>32</v>
      </c>
      <c r="C34" t="s">
        <v>178</v>
      </c>
      <c r="D34" s="45">
        <v>53.1</v>
      </c>
      <c r="E34" t="s">
        <v>296</v>
      </c>
    </row>
    <row r="35" spans="1:5">
      <c r="A35" t="s">
        <v>262</v>
      </c>
      <c r="B35" s="50">
        <v>32</v>
      </c>
      <c r="C35" t="s">
        <v>178</v>
      </c>
      <c r="D35" s="45">
        <v>189</v>
      </c>
      <c r="E35" t="s">
        <v>271</v>
      </c>
    </row>
    <row r="36" spans="1:5">
      <c r="A36" t="s">
        <v>310</v>
      </c>
      <c r="B36" s="50">
        <v>32</v>
      </c>
      <c r="C36" t="s">
        <v>178</v>
      </c>
      <c r="D36" s="45">
        <v>144</v>
      </c>
      <c r="E36" t="s">
        <v>309</v>
      </c>
    </row>
    <row r="37" spans="1:5">
      <c r="A37" t="s">
        <v>263</v>
      </c>
      <c r="B37" s="50">
        <v>32</v>
      </c>
      <c r="C37" t="s">
        <v>169</v>
      </c>
      <c r="D37" s="45">
        <v>2160.02</v>
      </c>
      <c r="E37" t="s">
        <v>271</v>
      </c>
    </row>
    <row r="38" spans="1:5">
      <c r="A38" t="s">
        <v>264</v>
      </c>
      <c r="B38" s="50">
        <v>32</v>
      </c>
      <c r="C38" t="s">
        <v>169</v>
      </c>
      <c r="D38" s="45">
        <v>35100.36</v>
      </c>
      <c r="E38" t="s">
        <v>271</v>
      </c>
    </row>
    <row r="39" spans="1:5">
      <c r="A39" t="s">
        <v>315</v>
      </c>
      <c r="B39" s="50">
        <v>2</v>
      </c>
      <c r="C39" t="s">
        <v>171</v>
      </c>
      <c r="D39" s="45">
        <v>23.4</v>
      </c>
      <c r="E39" t="s">
        <v>314</v>
      </c>
    </row>
    <row r="40" spans="1:5">
      <c r="A40" t="s">
        <v>297</v>
      </c>
      <c r="B40" s="50">
        <v>11</v>
      </c>
      <c r="C40" t="s">
        <v>169</v>
      </c>
      <c r="D40" s="45">
        <v>2160.42</v>
      </c>
      <c r="E40" t="s">
        <v>296</v>
      </c>
    </row>
    <row r="41" spans="1:5">
      <c r="A41" t="s">
        <v>268</v>
      </c>
      <c r="B41" s="50">
        <v>26</v>
      </c>
      <c r="C41" t="s">
        <v>169</v>
      </c>
      <c r="D41" s="45">
        <v>630.01</v>
      </c>
      <c r="E41" t="s">
        <v>271</v>
      </c>
    </row>
    <row r="42" spans="1:5">
      <c r="A42" t="s">
        <v>278</v>
      </c>
      <c r="B42" s="50">
        <v>1</v>
      </c>
      <c r="C42" t="s">
        <v>169</v>
      </c>
      <c r="D42" s="45">
        <v>4189</v>
      </c>
      <c r="E42" t="s">
        <v>273</v>
      </c>
    </row>
    <row r="43" spans="1:5">
      <c r="A43" t="s">
        <v>183</v>
      </c>
      <c r="B43" s="50">
        <v>6</v>
      </c>
      <c r="C43" t="s">
        <v>171</v>
      </c>
      <c r="D43" s="45">
        <v>63</v>
      </c>
      <c r="E43" t="s">
        <v>271</v>
      </c>
    </row>
    <row r="44" spans="1:5">
      <c r="A44" t="s">
        <v>306</v>
      </c>
      <c r="B44" s="50">
        <v>25</v>
      </c>
      <c r="C44" t="s">
        <v>305</v>
      </c>
      <c r="D44" s="45">
        <v>62999.86</v>
      </c>
      <c r="E44" t="s">
        <v>296</v>
      </c>
    </row>
    <row r="45" spans="1:5">
      <c r="A45" t="s">
        <v>307</v>
      </c>
      <c r="B45" s="50">
        <v>25</v>
      </c>
      <c r="C45" t="s">
        <v>171</v>
      </c>
      <c r="D45" s="45">
        <v>2.88</v>
      </c>
      <c r="E45" t="s">
        <v>296</v>
      </c>
    </row>
    <row r="46" spans="1:5">
      <c r="A46" t="s">
        <v>228</v>
      </c>
      <c r="B46" s="50">
        <v>26</v>
      </c>
      <c r="C46" t="s">
        <v>169</v>
      </c>
      <c r="D46" s="45">
        <v>1350.01</v>
      </c>
      <c r="E46" t="s">
        <v>271</v>
      </c>
    </row>
    <row r="47" spans="1:5">
      <c r="A47" t="s">
        <v>229</v>
      </c>
      <c r="B47" s="50">
        <v>26</v>
      </c>
      <c r="C47" t="s">
        <v>169</v>
      </c>
      <c r="D47" s="45">
        <v>1620.02</v>
      </c>
      <c r="E47" t="s">
        <v>271</v>
      </c>
    </row>
    <row r="48" spans="1:5">
      <c r="A48" t="s">
        <v>302</v>
      </c>
      <c r="B48" s="50">
        <v>14</v>
      </c>
      <c r="C48" t="s">
        <v>169</v>
      </c>
      <c r="D48" s="45">
        <v>54001.7</v>
      </c>
      <c r="E48" t="s">
        <v>309</v>
      </c>
    </row>
    <row r="49" spans="1:5">
      <c r="A49" t="s">
        <v>251</v>
      </c>
      <c r="B49" s="50">
        <v>28</v>
      </c>
      <c r="C49" t="s">
        <v>169</v>
      </c>
      <c r="D49" s="45">
        <v>12060.13</v>
      </c>
      <c r="E49" t="s">
        <v>271</v>
      </c>
    </row>
    <row r="50" spans="1:5">
      <c r="A50" t="s">
        <v>287</v>
      </c>
      <c r="B50" s="50">
        <v>26</v>
      </c>
      <c r="C50" t="s">
        <v>178</v>
      </c>
      <c r="D50" s="45">
        <f>4*18.32+8.48+101.04</f>
        <v>182.8</v>
      </c>
      <c r="E50" t="s">
        <v>271</v>
      </c>
    </row>
    <row r="51" spans="1:5">
      <c r="A51" t="s">
        <v>288</v>
      </c>
      <c r="B51" s="50">
        <v>26</v>
      </c>
      <c r="C51" t="s">
        <v>178</v>
      </c>
      <c r="D51" s="45">
        <f>4*30.6+1.71+100.8</f>
        <v>224.91</v>
      </c>
      <c r="E51" t="s">
        <v>271</v>
      </c>
    </row>
    <row r="52" spans="1:5">
      <c r="A52" t="s">
        <v>289</v>
      </c>
      <c r="B52" s="50">
        <v>26</v>
      </c>
      <c r="C52" t="s">
        <v>178</v>
      </c>
      <c r="D52" s="45">
        <f>45.54+4*4.14+1.71</f>
        <v>63.809999999999995</v>
      </c>
      <c r="E52" t="s">
        <v>271</v>
      </c>
    </row>
    <row r="53" spans="1:5">
      <c r="A53" t="s">
        <v>311</v>
      </c>
      <c r="B53" s="50">
        <v>28</v>
      </c>
      <c r="C53" t="s">
        <v>169</v>
      </c>
      <c r="D53" s="45">
        <v>1440.05</v>
      </c>
      <c r="E53" t="s">
        <v>309</v>
      </c>
    </row>
    <row r="54" spans="1:5">
      <c r="A54" t="s">
        <v>247</v>
      </c>
      <c r="B54" s="50">
        <v>27</v>
      </c>
      <c r="C54" t="s">
        <v>169</v>
      </c>
      <c r="D54" s="45">
        <v>1620.02</v>
      </c>
      <c r="E54" t="s">
        <v>271</v>
      </c>
    </row>
    <row r="55" spans="1:5">
      <c r="A55" t="s">
        <v>272</v>
      </c>
      <c r="B55" s="50">
        <v>33</v>
      </c>
      <c r="C55" t="s">
        <v>169</v>
      </c>
      <c r="D55" s="45">
        <v>4763.75</v>
      </c>
      <c r="E55" t="s">
        <v>273</v>
      </c>
    </row>
    <row r="56" spans="1:5">
      <c r="A56" t="s">
        <v>294</v>
      </c>
      <c r="B56" s="50">
        <v>33</v>
      </c>
      <c r="C56" t="s">
        <v>178</v>
      </c>
      <c r="D56" s="45">
        <v>198</v>
      </c>
      <c r="E56" t="s">
        <v>271</v>
      </c>
    </row>
    <row r="57" spans="1:5">
      <c r="A57" t="s">
        <v>189</v>
      </c>
      <c r="B57" s="50">
        <v>8</v>
      </c>
      <c r="C57" t="s">
        <v>169</v>
      </c>
      <c r="D57" s="45">
        <v>7560.08</v>
      </c>
      <c r="E57" t="s">
        <v>271</v>
      </c>
    </row>
    <row r="58" spans="1:5">
      <c r="A58" t="s">
        <v>197</v>
      </c>
      <c r="B58" s="50">
        <v>9</v>
      </c>
      <c r="C58" t="s">
        <v>171</v>
      </c>
      <c r="D58" s="45">
        <v>36</v>
      </c>
      <c r="E58" t="s">
        <v>271</v>
      </c>
    </row>
    <row r="59" spans="1:5">
      <c r="A59" t="s">
        <v>269</v>
      </c>
      <c r="B59" s="50">
        <v>5</v>
      </c>
      <c r="C59" t="s">
        <v>178</v>
      </c>
      <c r="D59" s="45">
        <v>133.82</v>
      </c>
      <c r="E59" t="s">
        <v>271</v>
      </c>
    </row>
    <row r="60" spans="1:5">
      <c r="A60" t="s">
        <v>293</v>
      </c>
      <c r="B60" s="50">
        <v>9</v>
      </c>
      <c r="C60" t="s">
        <v>169</v>
      </c>
      <c r="D60" s="45">
        <f>49906/44</f>
        <v>1134.2272727272727</v>
      </c>
      <c r="E60" t="s">
        <v>273</v>
      </c>
    </row>
    <row r="61" spans="1:5">
      <c r="A61" t="s">
        <v>164</v>
      </c>
      <c r="B61" s="50">
        <v>5</v>
      </c>
      <c r="C61" t="s">
        <v>179</v>
      </c>
      <c r="D61" s="45">
        <v>381.95</v>
      </c>
      <c r="E61" t="s">
        <v>271</v>
      </c>
    </row>
    <row r="62" spans="1:5">
      <c r="A62" t="s">
        <v>209</v>
      </c>
      <c r="B62" s="50">
        <v>21</v>
      </c>
      <c r="C62" t="s">
        <v>171</v>
      </c>
      <c r="D62" s="45">
        <v>18</v>
      </c>
      <c r="E62" t="s">
        <v>271</v>
      </c>
    </row>
    <row r="63" spans="1:5">
      <c r="A63" t="s">
        <v>202</v>
      </c>
      <c r="B63" s="50">
        <v>10</v>
      </c>
      <c r="C63" t="s">
        <v>169</v>
      </c>
      <c r="D63" s="45">
        <v>405.01</v>
      </c>
      <c r="E63" t="s">
        <v>271</v>
      </c>
    </row>
    <row r="64" spans="1:5">
      <c r="A64" t="s">
        <v>230</v>
      </c>
      <c r="B64" s="50">
        <v>26</v>
      </c>
      <c r="C64" t="s">
        <v>169</v>
      </c>
      <c r="D64" s="45">
        <v>1170.01</v>
      </c>
      <c r="E64" t="s">
        <v>271</v>
      </c>
    </row>
    <row r="65" spans="1:5">
      <c r="A65" t="s">
        <v>203</v>
      </c>
      <c r="B65" s="50">
        <v>10</v>
      </c>
      <c r="C65" t="s">
        <v>178</v>
      </c>
      <c r="D65" s="45">
        <v>1080.01</v>
      </c>
      <c r="E65" t="s">
        <v>271</v>
      </c>
    </row>
    <row r="66" spans="1:5">
      <c r="A66" t="s">
        <v>211</v>
      </c>
      <c r="B66" s="50">
        <v>22</v>
      </c>
      <c r="C66" t="s">
        <v>169</v>
      </c>
      <c r="D66" s="45">
        <v>1350.03</v>
      </c>
      <c r="E66" t="s">
        <v>271</v>
      </c>
    </row>
    <row r="67" spans="1:5">
      <c r="A67" t="s">
        <v>265</v>
      </c>
      <c r="B67" s="50">
        <v>32</v>
      </c>
      <c r="C67" t="s">
        <v>171</v>
      </c>
      <c r="D67" s="45">
        <v>10.8</v>
      </c>
      <c r="E67" t="s">
        <v>296</v>
      </c>
    </row>
    <row r="68" spans="1:5">
      <c r="A68" t="s">
        <v>207</v>
      </c>
      <c r="B68" s="50">
        <v>13</v>
      </c>
      <c r="C68" t="s">
        <v>169</v>
      </c>
      <c r="D68" s="45">
        <v>2780.04</v>
      </c>
      <c r="E68" t="s">
        <v>271</v>
      </c>
    </row>
    <row r="69" spans="1:5">
      <c r="A69" t="s">
        <v>212</v>
      </c>
      <c r="B69" s="50">
        <v>22</v>
      </c>
      <c r="C69" t="s">
        <v>169</v>
      </c>
      <c r="D69" s="45">
        <v>5220.0600000000004</v>
      </c>
      <c r="E69" t="s">
        <v>271</v>
      </c>
    </row>
    <row r="70" spans="1:5">
      <c r="A70" t="s">
        <v>231</v>
      </c>
      <c r="B70" s="50">
        <v>26</v>
      </c>
      <c r="C70" t="s">
        <v>169</v>
      </c>
      <c r="D70" s="45">
        <v>12780.13</v>
      </c>
      <c r="E70" t="s">
        <v>271</v>
      </c>
    </row>
    <row r="71" spans="1:5">
      <c r="A71" t="s">
        <v>219</v>
      </c>
      <c r="B71" s="50">
        <v>23</v>
      </c>
      <c r="C71" t="s">
        <v>169</v>
      </c>
      <c r="D71" s="45">
        <v>450</v>
      </c>
      <c r="E71" t="s">
        <v>271</v>
      </c>
    </row>
    <row r="72" spans="1:5">
      <c r="A72" t="s">
        <v>190</v>
      </c>
      <c r="B72" s="50">
        <v>8</v>
      </c>
      <c r="C72" t="s">
        <v>169</v>
      </c>
      <c r="D72" s="45">
        <f>208778/59</f>
        <v>3538.6101694915255</v>
      </c>
      <c r="E72" t="s">
        <v>271</v>
      </c>
    </row>
    <row r="73" spans="1:5">
      <c r="A73" t="s">
        <v>204</v>
      </c>
      <c r="B73" s="50">
        <v>10</v>
      </c>
      <c r="C73" t="s">
        <v>169</v>
      </c>
      <c r="D73" s="45">
        <v>360.01</v>
      </c>
      <c r="E73" t="s">
        <v>271</v>
      </c>
    </row>
    <row r="74" spans="1:5">
      <c r="A74" t="s">
        <v>281</v>
      </c>
      <c r="B74" s="50">
        <v>8</v>
      </c>
      <c r="C74" t="s">
        <v>171</v>
      </c>
      <c r="D74" s="45">
        <v>171.03</v>
      </c>
      <c r="E74" t="s">
        <v>273</v>
      </c>
    </row>
    <row r="75" spans="1:5">
      <c r="A75" t="s">
        <v>198</v>
      </c>
      <c r="B75" s="50">
        <v>9</v>
      </c>
      <c r="C75" t="s">
        <v>178</v>
      </c>
      <c r="D75" s="45">
        <v>21.6</v>
      </c>
      <c r="E75" t="s">
        <v>296</v>
      </c>
    </row>
    <row r="76" spans="1:5">
      <c r="A76" t="s">
        <v>180</v>
      </c>
      <c r="B76" s="50">
        <v>5</v>
      </c>
      <c r="C76" t="s">
        <v>178</v>
      </c>
      <c r="D76" s="45">
        <v>63.54</v>
      </c>
      <c r="E76" t="s">
        <v>271</v>
      </c>
    </row>
    <row r="77" spans="1:5">
      <c r="A77" t="s">
        <v>325</v>
      </c>
      <c r="B77" s="50">
        <v>22</v>
      </c>
      <c r="C77" t="s">
        <v>169</v>
      </c>
      <c r="D77" s="45">
        <v>360</v>
      </c>
      <c r="E77" t="s">
        <v>271</v>
      </c>
    </row>
    <row r="78" spans="1:5">
      <c r="A78" t="s">
        <v>232</v>
      </c>
      <c r="B78" s="50">
        <v>26</v>
      </c>
      <c r="C78" t="s">
        <v>171</v>
      </c>
      <c r="D78" s="45">
        <v>151.19999999999999</v>
      </c>
      <c r="E78" t="s">
        <v>271</v>
      </c>
    </row>
    <row r="79" spans="1:5">
      <c r="A79" t="s">
        <v>233</v>
      </c>
      <c r="B79" s="50">
        <v>26</v>
      </c>
      <c r="C79" t="s">
        <v>234</v>
      </c>
      <c r="D79" s="45">
        <v>5373.06</v>
      </c>
      <c r="E79" t="s">
        <v>271</v>
      </c>
    </row>
    <row r="80" spans="1:5">
      <c r="A80" t="s">
        <v>181</v>
      </c>
      <c r="B80" s="50">
        <v>5</v>
      </c>
      <c r="C80" t="s">
        <v>178</v>
      </c>
      <c r="D80" s="45">
        <v>153</v>
      </c>
      <c r="E80" t="s">
        <v>271</v>
      </c>
    </row>
    <row r="81" spans="1:5">
      <c r="A81" t="s">
        <v>298</v>
      </c>
      <c r="B81" s="50">
        <v>11</v>
      </c>
      <c r="C81" t="s">
        <v>169</v>
      </c>
      <c r="D81" s="45">
        <v>5759.99</v>
      </c>
      <c r="E81" t="s">
        <v>296</v>
      </c>
    </row>
    <row r="82" spans="1:5">
      <c r="A82" t="s">
        <v>235</v>
      </c>
      <c r="B82" s="50">
        <v>26</v>
      </c>
      <c r="C82" t="s">
        <v>175</v>
      </c>
      <c r="D82" s="45">
        <v>9000.09</v>
      </c>
      <c r="E82" t="s">
        <v>271</v>
      </c>
    </row>
    <row r="83" spans="1:5">
      <c r="A83" t="s">
        <v>277</v>
      </c>
      <c r="B83" s="50">
        <v>11</v>
      </c>
      <c r="C83" t="s">
        <v>169</v>
      </c>
      <c r="D83" s="45">
        <v>2160.42</v>
      </c>
      <c r="E83" t="s">
        <v>273</v>
      </c>
    </row>
    <row r="84" spans="1:5">
      <c r="A84" t="s">
        <v>191</v>
      </c>
      <c r="B84" s="50">
        <v>8</v>
      </c>
      <c r="C84" t="s">
        <v>169</v>
      </c>
      <c r="D84" s="45">
        <v>540.01</v>
      </c>
      <c r="E84" t="s">
        <v>271</v>
      </c>
    </row>
    <row r="85" spans="1:5">
      <c r="A85" t="s">
        <v>236</v>
      </c>
      <c r="B85" s="50">
        <v>26</v>
      </c>
      <c r="C85" t="s">
        <v>169</v>
      </c>
      <c r="D85" s="45">
        <v>1350.02</v>
      </c>
      <c r="E85" t="s">
        <v>271</v>
      </c>
    </row>
    <row r="86" spans="1:5">
      <c r="A86" t="s">
        <v>220</v>
      </c>
      <c r="B86" s="50">
        <v>23</v>
      </c>
      <c r="C86" t="s">
        <v>169</v>
      </c>
      <c r="D86" s="45">
        <v>540</v>
      </c>
      <c r="E86" t="s">
        <v>271</v>
      </c>
    </row>
    <row r="87" spans="1:5">
      <c r="A87" t="s">
        <v>213</v>
      </c>
      <c r="B87" s="50">
        <v>22</v>
      </c>
      <c r="C87" t="s">
        <v>169</v>
      </c>
      <c r="D87" s="45">
        <v>6300.06</v>
      </c>
      <c r="E87" t="s">
        <v>271</v>
      </c>
    </row>
    <row r="88" spans="1:5">
      <c r="A88" t="s">
        <v>237</v>
      </c>
      <c r="B88" s="50">
        <v>26</v>
      </c>
      <c r="C88" t="s">
        <v>175</v>
      </c>
      <c r="D88" s="45">
        <v>21600.23</v>
      </c>
      <c r="E88" t="s">
        <v>271</v>
      </c>
    </row>
    <row r="89" spans="1:5">
      <c r="A89" t="s">
        <v>170</v>
      </c>
      <c r="B89" s="50">
        <v>2</v>
      </c>
      <c r="C89" t="s">
        <v>171</v>
      </c>
      <c r="D89" s="45">
        <v>8.1</v>
      </c>
      <c r="E89" t="s">
        <v>271</v>
      </c>
    </row>
    <row r="90" spans="1:5">
      <c r="A90" t="s">
        <v>238</v>
      </c>
      <c r="B90" s="50">
        <v>26</v>
      </c>
      <c r="C90" t="s">
        <v>169</v>
      </c>
      <c r="D90" s="45">
        <v>585</v>
      </c>
      <c r="E90" t="s">
        <v>271</v>
      </c>
    </row>
    <row r="91" spans="1:5">
      <c r="A91" t="s">
        <v>24</v>
      </c>
      <c r="B91" s="50">
        <v>2</v>
      </c>
      <c r="C91" t="s">
        <v>175</v>
      </c>
      <c r="D91" s="45">
        <v>2221</v>
      </c>
      <c r="E91" t="s">
        <v>296</v>
      </c>
    </row>
    <row r="92" spans="1:5">
      <c r="A92" t="s">
        <v>323</v>
      </c>
      <c r="B92" s="50">
        <v>2</v>
      </c>
      <c r="C92" t="s">
        <v>169</v>
      </c>
      <c r="D92" s="45">
        <v>324.06</v>
      </c>
      <c r="E92" t="s">
        <v>273</v>
      </c>
    </row>
    <row r="93" spans="1:5">
      <c r="A93" t="s">
        <v>172</v>
      </c>
      <c r="B93" s="50">
        <v>2</v>
      </c>
      <c r="C93" t="s">
        <v>171</v>
      </c>
      <c r="D93" s="45">
        <v>14.4</v>
      </c>
      <c r="E93" t="s">
        <v>271</v>
      </c>
    </row>
    <row r="94" spans="1:5">
      <c r="A94" s="46" t="s">
        <v>285</v>
      </c>
      <c r="B94" s="51">
        <v>2</v>
      </c>
      <c r="C94" s="46" t="s">
        <v>169</v>
      </c>
      <c r="D94" s="47">
        <v>7201.39</v>
      </c>
      <c r="E94" t="s">
        <v>273</v>
      </c>
    </row>
    <row r="95" spans="1:5">
      <c r="A95" s="46" t="s">
        <v>303</v>
      </c>
      <c r="B95" s="51">
        <v>2</v>
      </c>
      <c r="C95" s="46" t="s">
        <v>169</v>
      </c>
      <c r="D95" s="47">
        <v>6300.07</v>
      </c>
      <c r="E95" t="s">
        <v>271</v>
      </c>
    </row>
    <row r="96" spans="1:5">
      <c r="A96" s="46" t="s">
        <v>304</v>
      </c>
      <c r="B96" s="51">
        <v>2</v>
      </c>
      <c r="C96" s="46" t="s">
        <v>169</v>
      </c>
      <c r="D96" s="47">
        <v>7200</v>
      </c>
      <c r="E96" t="s">
        <v>296</v>
      </c>
    </row>
    <row r="97" spans="1:5">
      <c r="A97" t="s">
        <v>173</v>
      </c>
      <c r="B97" s="50">
        <v>2</v>
      </c>
      <c r="C97" t="s">
        <v>171</v>
      </c>
      <c r="D97" s="45">
        <v>5.76</v>
      </c>
      <c r="E97" t="s">
        <v>271</v>
      </c>
    </row>
    <row r="98" spans="1:5">
      <c r="A98" t="s">
        <v>174</v>
      </c>
      <c r="B98" s="50">
        <v>2</v>
      </c>
      <c r="C98" t="s">
        <v>175</v>
      </c>
      <c r="D98" s="45">
        <v>4500.03</v>
      </c>
      <c r="E98" t="s">
        <v>271</v>
      </c>
    </row>
    <row r="99" spans="1:5">
      <c r="A99" t="s">
        <v>176</v>
      </c>
      <c r="B99" s="50">
        <v>2</v>
      </c>
      <c r="C99" t="s">
        <v>175</v>
      </c>
      <c r="D99" s="45">
        <v>50401</v>
      </c>
      <c r="E99" t="s">
        <v>271</v>
      </c>
    </row>
    <row r="100" spans="1:5">
      <c r="A100" t="s">
        <v>282</v>
      </c>
      <c r="B100" s="50">
        <v>9</v>
      </c>
      <c r="C100" t="s">
        <v>171</v>
      </c>
      <c r="D100" s="45">
        <v>13.5</v>
      </c>
      <c r="E100" t="s">
        <v>296</v>
      </c>
    </row>
    <row r="101" spans="1:5">
      <c r="A101" t="s">
        <v>177</v>
      </c>
      <c r="B101" s="50">
        <v>3</v>
      </c>
      <c r="C101" t="s">
        <v>171</v>
      </c>
      <c r="D101" s="45">
        <v>35.28</v>
      </c>
      <c r="E101" t="s">
        <v>271</v>
      </c>
    </row>
    <row r="102" spans="1:5">
      <c r="A102" t="s">
        <v>239</v>
      </c>
      <c r="B102" s="50">
        <v>26</v>
      </c>
      <c r="C102" t="s">
        <v>169</v>
      </c>
      <c r="D102" s="45">
        <v>1350.01</v>
      </c>
      <c r="E102" t="s">
        <v>271</v>
      </c>
    </row>
    <row r="103" spans="1:5">
      <c r="A103" t="s">
        <v>182</v>
      </c>
      <c r="B103" s="50">
        <v>5</v>
      </c>
      <c r="C103" t="s">
        <v>178</v>
      </c>
      <c r="D103" s="45">
        <v>144</v>
      </c>
      <c r="E103" t="s">
        <v>271</v>
      </c>
    </row>
    <row r="104" spans="1:5">
      <c r="A104" t="s">
        <v>283</v>
      </c>
      <c r="B104" s="50">
        <v>22</v>
      </c>
      <c r="C104" t="s">
        <v>169</v>
      </c>
      <c r="D104" s="45">
        <v>4140.8</v>
      </c>
      <c r="E104" t="s">
        <v>273</v>
      </c>
    </row>
    <row r="105" spans="1:5">
      <c r="A105" t="s">
        <v>214</v>
      </c>
      <c r="B105" s="50">
        <v>22</v>
      </c>
      <c r="C105" t="s">
        <v>169</v>
      </c>
      <c r="D105" s="45">
        <v>17100.189999999999</v>
      </c>
      <c r="E105" t="s">
        <v>271</v>
      </c>
    </row>
    <row r="106" spans="1:5">
      <c r="A106" t="s">
        <v>215</v>
      </c>
      <c r="B106" s="50">
        <v>22</v>
      </c>
      <c r="C106" t="s">
        <v>169</v>
      </c>
      <c r="D106" s="45">
        <v>122401.26</v>
      </c>
      <c r="E106" t="s">
        <v>271</v>
      </c>
    </row>
    <row r="107" spans="1:5">
      <c r="A107" t="s">
        <v>221</v>
      </c>
      <c r="B107" s="50">
        <v>23</v>
      </c>
      <c r="C107" t="s">
        <v>169</v>
      </c>
      <c r="D107" s="45">
        <v>176401.82</v>
      </c>
      <c r="E107" t="s">
        <v>271</v>
      </c>
    </row>
    <row r="108" spans="1:5">
      <c r="A108" t="s">
        <v>222</v>
      </c>
      <c r="B108" s="50">
        <v>23</v>
      </c>
      <c r="C108" t="s">
        <v>169</v>
      </c>
      <c r="D108" s="45">
        <v>108</v>
      </c>
      <c r="E108" t="s">
        <v>271</v>
      </c>
    </row>
    <row r="109" spans="1:5">
      <c r="A109" t="s">
        <v>223</v>
      </c>
      <c r="B109" s="50">
        <v>23</v>
      </c>
      <c r="C109" t="s">
        <v>169</v>
      </c>
      <c r="D109" s="45">
        <v>648.01</v>
      </c>
      <c r="E109" t="s">
        <v>271</v>
      </c>
    </row>
    <row r="110" spans="1:5">
      <c r="A110" t="s">
        <v>240</v>
      </c>
      <c r="B110" s="50">
        <v>26</v>
      </c>
      <c r="C110" t="s">
        <v>169</v>
      </c>
      <c r="D110" s="45">
        <v>513.01</v>
      </c>
      <c r="E110" t="s">
        <v>271</v>
      </c>
    </row>
    <row r="111" spans="1:5">
      <c r="A111" t="s">
        <v>241</v>
      </c>
      <c r="B111" s="50">
        <v>26</v>
      </c>
      <c r="C111" t="s">
        <v>169</v>
      </c>
      <c r="D111" s="45">
        <v>603.01</v>
      </c>
      <c r="E111" t="s">
        <v>271</v>
      </c>
    </row>
    <row r="112" spans="1:5">
      <c r="A112" t="s">
        <v>266</v>
      </c>
      <c r="B112" s="50">
        <v>32</v>
      </c>
      <c r="C112" t="s">
        <v>171</v>
      </c>
      <c r="D112" s="45">
        <v>15.3</v>
      </c>
      <c r="E112" t="s">
        <v>271</v>
      </c>
    </row>
    <row r="113" spans="1:5">
      <c r="A113" t="s">
        <v>192</v>
      </c>
      <c r="B113" s="50">
        <v>8</v>
      </c>
      <c r="C113" t="s">
        <v>169</v>
      </c>
      <c r="D113" s="45">
        <v>396.01</v>
      </c>
      <c r="E113" t="s">
        <v>271</v>
      </c>
    </row>
    <row r="114" spans="1:5">
      <c r="A114" t="s">
        <v>312</v>
      </c>
      <c r="B114" s="50">
        <v>8</v>
      </c>
      <c r="C114" t="s">
        <v>169</v>
      </c>
      <c r="D114" s="45">
        <v>540.02</v>
      </c>
      <c r="E114" t="s">
        <v>309</v>
      </c>
    </row>
    <row r="115" spans="1:5">
      <c r="A115" t="s">
        <v>193</v>
      </c>
      <c r="B115" s="50">
        <v>8</v>
      </c>
      <c r="C115" t="s">
        <v>169</v>
      </c>
      <c r="D115" s="45">
        <v>270</v>
      </c>
      <c r="E115" t="s">
        <v>271</v>
      </c>
    </row>
    <row r="116" spans="1:5">
      <c r="A116" t="s">
        <v>194</v>
      </c>
      <c r="B116" s="50">
        <v>8</v>
      </c>
      <c r="C116" t="s">
        <v>169</v>
      </c>
      <c r="D116" s="45">
        <v>855.01</v>
      </c>
      <c r="E116" t="s">
        <v>271</v>
      </c>
    </row>
    <row r="117" spans="1:5">
      <c r="A117" t="s">
        <v>187</v>
      </c>
      <c r="B117" s="50">
        <v>7</v>
      </c>
      <c r="C117" t="s">
        <v>178</v>
      </c>
      <c r="D117" s="45">
        <v>21.6</v>
      </c>
      <c r="E117" t="s">
        <v>271</v>
      </c>
    </row>
    <row r="118" spans="1:5">
      <c r="A118" t="s">
        <v>242</v>
      </c>
      <c r="B118" s="50">
        <v>26</v>
      </c>
      <c r="C118" t="s">
        <v>169</v>
      </c>
      <c r="D118" s="45">
        <v>3420.04</v>
      </c>
      <c r="E118" t="s">
        <v>271</v>
      </c>
    </row>
    <row r="119" spans="1:5">
      <c r="A119" t="s">
        <v>199</v>
      </c>
      <c r="B119" s="50">
        <v>9</v>
      </c>
      <c r="C119" t="s">
        <v>171</v>
      </c>
      <c r="D119" s="45">
        <v>41.4</v>
      </c>
      <c r="E119" t="s">
        <v>271</v>
      </c>
    </row>
    <row r="120" spans="1:5">
      <c r="A120" t="s">
        <v>205</v>
      </c>
      <c r="B120" s="50">
        <v>10</v>
      </c>
      <c r="C120" t="s">
        <v>169</v>
      </c>
      <c r="D120" s="45">
        <v>315</v>
      </c>
      <c r="E120" t="s">
        <v>271</v>
      </c>
    </row>
    <row r="121" spans="1:5">
      <c r="A121" t="s">
        <v>216</v>
      </c>
      <c r="B121" s="50">
        <v>22</v>
      </c>
      <c r="C121" t="s">
        <v>169</v>
      </c>
      <c r="D121" s="45">
        <v>4500.04</v>
      </c>
      <c r="E121" t="s">
        <v>271</v>
      </c>
    </row>
    <row r="122" spans="1:5">
      <c r="A122" t="s">
        <v>308</v>
      </c>
      <c r="B122" s="50">
        <v>26</v>
      </c>
      <c r="C122" t="s">
        <v>169</v>
      </c>
      <c r="D122" s="45">
        <v>1350.04</v>
      </c>
      <c r="E122" t="s">
        <v>309</v>
      </c>
    </row>
    <row r="123" spans="1:5">
      <c r="A123" t="s">
        <v>217</v>
      </c>
      <c r="B123" s="50">
        <v>22</v>
      </c>
      <c r="C123" t="s">
        <v>169</v>
      </c>
      <c r="D123" s="45">
        <v>585.01</v>
      </c>
      <c r="E123" t="s">
        <v>271</v>
      </c>
    </row>
    <row r="124" spans="1:5">
      <c r="A124" t="s">
        <v>300</v>
      </c>
      <c r="B124" s="50">
        <v>23</v>
      </c>
      <c r="C124" t="s">
        <v>169</v>
      </c>
      <c r="D124" s="45">
        <v>7199.98</v>
      </c>
      <c r="E124" t="s">
        <v>296</v>
      </c>
    </row>
    <row r="125" spans="1:5">
      <c r="A125" t="s">
        <v>195</v>
      </c>
      <c r="B125" s="50">
        <v>8</v>
      </c>
      <c r="C125" t="s">
        <v>169</v>
      </c>
      <c r="D125" s="45">
        <v>1980.02</v>
      </c>
      <c r="E125" t="s">
        <v>271</v>
      </c>
    </row>
    <row r="126" spans="1:5">
      <c r="A126" t="s">
        <v>243</v>
      </c>
      <c r="B126" s="50">
        <v>26</v>
      </c>
      <c r="C126" t="s">
        <v>169</v>
      </c>
      <c r="D126" s="45">
        <v>621.01</v>
      </c>
      <c r="E126" t="s">
        <v>271</v>
      </c>
    </row>
    <row r="127" spans="1:5">
      <c r="A127" t="s">
        <v>301</v>
      </c>
      <c r="B127" s="50">
        <v>22</v>
      </c>
      <c r="C127" t="s">
        <v>167</v>
      </c>
      <c r="D127" s="45">
        <f>269999/284</f>
        <v>950.70070422535207</v>
      </c>
      <c r="E127" t="s">
        <v>296</v>
      </c>
    </row>
    <row r="128" spans="1:5">
      <c r="A128" t="s">
        <v>196</v>
      </c>
      <c r="B128" s="50">
        <v>8</v>
      </c>
      <c r="C128" t="s">
        <v>169</v>
      </c>
      <c r="D128" s="45">
        <v>93.6</v>
      </c>
      <c r="E128" t="s">
        <v>271</v>
      </c>
    </row>
    <row r="129" spans="1:5">
      <c r="A129" t="s">
        <v>316</v>
      </c>
      <c r="B129" s="50">
        <v>26</v>
      </c>
      <c r="C129" t="s">
        <v>169</v>
      </c>
      <c r="D129" s="45">
        <v>540</v>
      </c>
      <c r="E129" t="s">
        <v>271</v>
      </c>
    </row>
    <row r="130" spans="1:5">
      <c r="A130" t="s">
        <v>218</v>
      </c>
      <c r="B130" s="50">
        <v>22</v>
      </c>
      <c r="C130" t="s">
        <v>169</v>
      </c>
      <c r="D130" s="45">
        <v>423</v>
      </c>
      <c r="E130" t="s">
        <v>271</v>
      </c>
    </row>
    <row r="131" spans="1:5">
      <c r="A131" t="s">
        <v>275</v>
      </c>
      <c r="B131" s="50">
        <v>7</v>
      </c>
      <c r="C131" t="s">
        <v>178</v>
      </c>
      <c r="D131" s="45">
        <v>99.02</v>
      </c>
      <c r="E131" t="s">
        <v>273</v>
      </c>
    </row>
    <row r="132" spans="1:5">
      <c r="A132" t="s">
        <v>200</v>
      </c>
      <c r="B132" s="50">
        <v>9</v>
      </c>
      <c r="C132" t="s">
        <v>169</v>
      </c>
      <c r="D132" s="45">
        <v>405</v>
      </c>
      <c r="E132" t="s">
        <v>271</v>
      </c>
    </row>
    <row r="133" spans="1:5">
      <c r="A133" t="s">
        <v>318</v>
      </c>
      <c r="B133" s="50">
        <v>6</v>
      </c>
      <c r="C133" t="s">
        <v>169</v>
      </c>
      <c r="D133" s="45">
        <f>340804/95775</f>
        <v>3.5583816235969721</v>
      </c>
      <c r="E133" t="s">
        <v>296</v>
      </c>
    </row>
    <row r="134" spans="1:5">
      <c r="A134" t="s">
        <v>317</v>
      </c>
      <c r="B134" s="50">
        <v>6</v>
      </c>
      <c r="C134" t="s">
        <v>169</v>
      </c>
      <c r="D134" s="45">
        <f>359099/12</f>
        <v>29924.916666666668</v>
      </c>
      <c r="E134" t="s">
        <v>296</v>
      </c>
    </row>
    <row r="135" spans="1:5">
      <c r="A135" t="s">
        <v>319</v>
      </c>
      <c r="B135" s="50">
        <v>3</v>
      </c>
      <c r="C135" t="s">
        <v>171</v>
      </c>
      <c r="D135" s="45">
        <f>1689656/95775</f>
        <v>17.641931610545548</v>
      </c>
      <c r="E135" t="s">
        <v>296</v>
      </c>
    </row>
    <row r="136" spans="1:5">
      <c r="A136" t="s">
        <v>320</v>
      </c>
      <c r="B136" s="50">
        <v>6</v>
      </c>
      <c r="C136" t="s">
        <v>171</v>
      </c>
      <c r="D136" s="45">
        <f>1440357/95775</f>
        <v>15.038966327329678</v>
      </c>
      <c r="E136" t="s">
        <v>296</v>
      </c>
    </row>
    <row r="137" spans="1:5">
      <c r="A137" t="s">
        <v>321</v>
      </c>
      <c r="B137" s="50">
        <v>6</v>
      </c>
      <c r="C137" t="s">
        <v>171</v>
      </c>
      <c r="D137" s="45">
        <f>847798/95775</f>
        <v>8.8519759853824063</v>
      </c>
      <c r="E137" t="s">
        <v>296</v>
      </c>
    </row>
    <row r="138" spans="1:5">
      <c r="A138" t="s">
        <v>299</v>
      </c>
      <c r="B138" s="50">
        <v>11</v>
      </c>
      <c r="C138" t="s">
        <v>169</v>
      </c>
      <c r="D138" s="45">
        <v>4499.9799999999996</v>
      </c>
      <c r="E138" t="s">
        <v>296</v>
      </c>
    </row>
    <row r="139" spans="1:5">
      <c r="A139" t="s">
        <v>244</v>
      </c>
      <c r="B139" s="50">
        <v>26</v>
      </c>
      <c r="C139" t="s">
        <v>169</v>
      </c>
      <c r="D139" s="45">
        <v>7439.48</v>
      </c>
      <c r="E139" t="s">
        <v>271</v>
      </c>
    </row>
    <row r="140" spans="1:5">
      <c r="A140" t="s">
        <v>280</v>
      </c>
      <c r="B140" s="50">
        <v>12</v>
      </c>
      <c r="C140" t="s">
        <v>169</v>
      </c>
      <c r="D140" s="45">
        <v>1530.3</v>
      </c>
      <c r="E140" t="s">
        <v>273</v>
      </c>
    </row>
    <row r="141" spans="1:5">
      <c r="A141" t="s">
        <v>245</v>
      </c>
      <c r="B141" s="50">
        <v>26</v>
      </c>
      <c r="C141" t="s">
        <v>169</v>
      </c>
      <c r="D141" s="45">
        <v>2610.02</v>
      </c>
      <c r="E141" t="s">
        <v>271</v>
      </c>
    </row>
    <row r="142" spans="1:5">
      <c r="A142" t="s">
        <v>274</v>
      </c>
      <c r="B142" s="50">
        <v>10</v>
      </c>
      <c r="C142" t="s">
        <v>169</v>
      </c>
      <c r="D142" s="45">
        <v>234.05</v>
      </c>
      <c r="E142" t="s">
        <v>273</v>
      </c>
    </row>
    <row r="143" spans="1:5">
      <c r="A143" t="s">
        <v>248</v>
      </c>
      <c r="B143" s="50">
        <v>27</v>
      </c>
      <c r="C143" t="s">
        <v>169</v>
      </c>
      <c r="D143" s="45">
        <v>900.01</v>
      </c>
      <c r="E143" t="s">
        <v>271</v>
      </c>
    </row>
    <row r="144" spans="1:5">
      <c r="A144" t="s">
        <v>249</v>
      </c>
      <c r="B144" s="50">
        <v>27</v>
      </c>
      <c r="C144" t="s">
        <v>169</v>
      </c>
      <c r="D144" s="45">
        <v>1620.01</v>
      </c>
      <c r="E144" t="s">
        <v>271</v>
      </c>
    </row>
    <row r="145" spans="1:5">
      <c r="A145" t="s">
        <v>208</v>
      </c>
      <c r="B145" s="50">
        <v>11</v>
      </c>
      <c r="C145" t="s">
        <v>169</v>
      </c>
      <c r="D145" s="45">
        <v>2655.03</v>
      </c>
      <c r="E145" t="s">
        <v>271</v>
      </c>
    </row>
    <row r="146" spans="1:5">
      <c r="A146" t="s">
        <v>267</v>
      </c>
      <c r="B146" s="50">
        <v>33</v>
      </c>
      <c r="C146" t="s">
        <v>175</v>
      </c>
      <c r="D146" s="45">
        <v>4680.07</v>
      </c>
      <c r="E146" t="s">
        <v>271</v>
      </c>
    </row>
    <row r="147" spans="1:5">
      <c r="A147" t="s">
        <v>326</v>
      </c>
      <c r="B147" s="50">
        <v>32</v>
      </c>
      <c r="C147" t="s">
        <v>171</v>
      </c>
      <c r="D147" s="45">
        <v>7.2</v>
      </c>
      <c r="E147" t="s">
        <v>296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DEB5-D9AB-412A-AF17-BC9B2E8356C6}">
  <dimension ref="A1:B5"/>
  <sheetViews>
    <sheetView workbookViewId="0">
      <selection activeCell="B5" sqref="B5"/>
    </sheetView>
  </sheetViews>
  <sheetFormatPr defaultRowHeight="15"/>
  <sheetData>
    <row r="1" spans="1:2">
      <c r="A1" t="s">
        <v>339</v>
      </c>
      <c r="B1" t="s">
        <v>340</v>
      </c>
    </row>
    <row r="2" spans="1:2">
      <c r="A2" s="116">
        <v>43983</v>
      </c>
      <c r="B2">
        <v>7041</v>
      </c>
    </row>
    <row r="3" spans="1:2">
      <c r="A3" s="116">
        <v>44440</v>
      </c>
      <c r="B3">
        <v>7900</v>
      </c>
    </row>
    <row r="5" spans="1:2">
      <c r="A5" t="s">
        <v>341</v>
      </c>
      <c r="B5" s="117">
        <f>B3/B2</f>
        <v>1.121999715949439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Program</vt:lpstr>
      <vt:lpstr>Lookup</vt:lpstr>
      <vt:lpstr>Lookup 2020-06</vt:lpstr>
      <vt:lpstr>CCCI</vt:lpstr>
      <vt:lpstr>Program!Print_Area</vt:lpstr>
      <vt:lpstr>Program!Print_Titles</vt:lpstr>
    </vt:vector>
  </TitlesOfParts>
  <Company>Department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Ehrlich, Julie@DGS</dc:creator>
  <cp:lastModifiedBy>Solomon, David@DGS</cp:lastModifiedBy>
  <cp:lastPrinted>2020-10-21T04:05:47Z</cp:lastPrinted>
  <dcterms:created xsi:type="dcterms:W3CDTF">2020-06-17T17:24:21Z</dcterms:created>
  <dcterms:modified xsi:type="dcterms:W3CDTF">2021-09-27T21:10:47Z</dcterms:modified>
</cp:coreProperties>
</file>