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mc:AlternateContent xmlns:mc="http://schemas.openxmlformats.org/markup-compatibility/2006">
    <mc:Choice Requires="x15">
      <x15ac:absPath xmlns:x15ac="http://schemas.microsoft.com/office/spreadsheetml/2010/11/ac" url="C:\Users\NAlvarez\Downloads\"/>
    </mc:Choice>
  </mc:AlternateContent>
  <xr:revisionPtr revIDLastSave="0" documentId="13_ncr:1_{6C49A757-0416-4B6D-85BB-228A45AA7AFF}" xr6:coauthVersionLast="47" xr6:coauthVersionMax="47" xr10:uidLastSave="{00000000-0000-0000-0000-000000000000}"/>
  <bookViews>
    <workbookView xWindow="75" yWindow="0" windowWidth="27075" windowHeight="15600" tabRatio="816" firstSheet="2" activeTab="2" xr2:uid="{00000000-000D-0000-FFFF-FFFF00000000}"/>
  </bookViews>
  <sheets>
    <sheet name="Dropdowns" sheetId="120" state="hidden" r:id="rId1"/>
    <sheet name="Lists" sheetId="175" state="hidden" r:id="rId2"/>
    <sheet name="IIGC Unit Mix" sheetId="170" r:id="rId3"/>
  </sheets>
  <externalReferences>
    <externalReference r:id="rId4"/>
  </externalReferences>
  <definedNames>
    <definedName name="ExternalData_3" localSheetId="1" hidden="1">Lists!#REF!</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hfgjhfgh" hidden="1">{"Operating Budget Detail",#N/A,FALSE,"Operations"}</definedName>
    <definedName name="HomeOwner">Dropdowns!$O$8:$O$11</definedName>
    <definedName name="InfoPrintBoth" localSheetId="1">#REF!,#REF!</definedName>
    <definedName name="ListCounties" localSheetId="1">Lists!$M$2:$M$59</definedName>
    <definedName name="ListObligationTypes" localSheetId="1">Lists!$F$2:$F$7</definedName>
    <definedName name="ListOpportunityAreas" localSheetId="1">Lists!$L$2:$L$6</definedName>
    <definedName name="ListSellers" localSheetId="1">_xlfn.ANCHORARRAY(Lists!#REF!)</definedName>
    <definedName name="ListSiteControlMethods" localSheetId="1">Lists!$B$2:$B$10</definedName>
    <definedName name="ListSourceTypes" localSheetId="1">Lists!$G$2:$G$23</definedName>
    <definedName name="_xlnm.Print_Area" localSheetId="2">'IIGC Unit Mix'!$B$3:$O$40</definedName>
    <definedName name="RentalType">Dropdowns!$O$16</definedName>
    <definedName name="RestrictionChoices">Dropdowns!$P$8:$P$26</definedName>
    <definedName name="Sample" hidden="1">{"Operating Budget Detail",#N/A,FALSE,"Operations"}</definedName>
    <definedName name="SampleX" hidden="1">{"Operating Budget Detail",#N/A,FALSE,"Operations"}</definedName>
    <definedName name="SD_1x1_18x1_1_S_0" hidden="1">#REF!</definedName>
    <definedName name="SD_1x1_18x1_11_S_0" hidden="1">#REF!</definedName>
    <definedName name="SD_1x1_18x1_12_S_0" hidden="1">#REF!</definedName>
    <definedName name="SD_1x1_18x1_3_S_0" hidden="1">#REF!</definedName>
    <definedName name="SD_1x1_18x1_5_S_0" hidden="1">#REF!</definedName>
    <definedName name="SD_1x1_18x1_6_S_152" hidden="1">#REF!</definedName>
    <definedName name="SD_1x1_18x1_7_S_0" hidden="1">#REF!</definedName>
    <definedName name="SD_1x1_18x1_9_S_0" hidden="1">#REF!</definedName>
    <definedName name="SD_1x1_20x1_1_S_0" hidden="1">#REF!</definedName>
    <definedName name="SD_1x1_20x1_11_S_0" hidden="1">#REF!</definedName>
    <definedName name="SD_1x1_20x1_12_S_0" hidden="1">#REF!</definedName>
    <definedName name="SD_1x1_20x1_3_S_0" hidden="1">#REF!</definedName>
    <definedName name="SD_1x1_20x1_5_S_0" hidden="1">#REF!</definedName>
    <definedName name="SD_1x1_20x1_6_S_152" hidden="1">#REF!</definedName>
    <definedName name="SD_1x1_20x1_7_S_0" hidden="1">#REF!</definedName>
    <definedName name="SD_1x1_20x1_9_S_0" hidden="1">#REF!</definedName>
    <definedName name="SD_1x1_22x1_1_S_0" hidden="1">#REF!</definedName>
    <definedName name="SD_1x1_22x1_11_S_0" hidden="1">#REF!</definedName>
    <definedName name="SD_1x1_22x1_12_S_0" hidden="1">#REF!</definedName>
    <definedName name="SD_1x1_22x1_3_S_0" hidden="1">#REF!</definedName>
    <definedName name="SD_1x1_22x1_5_S_0" hidden="1">#REF!</definedName>
    <definedName name="SD_1x1_22x1_6_S_152" hidden="1">#REF!</definedName>
    <definedName name="SD_1x1_22x1_7_S_0" hidden="1">#REF!</definedName>
    <definedName name="SD_1x1_22x1_9_S_0" hidden="1">#REF!</definedName>
    <definedName name="SD_1x1_23x1_1_S_0" hidden="1">#REF!</definedName>
    <definedName name="SD_1x1_23x1_11_S_0" hidden="1">#REF!</definedName>
    <definedName name="SD_1x1_23x1_3_S_0" hidden="1">#REF!</definedName>
    <definedName name="SD_1x1_23x1_5_S_0" hidden="1">#REF!</definedName>
    <definedName name="SD_1x1_23x1_6_S_152" hidden="1">#REF!</definedName>
    <definedName name="SD_1x1_23x1_7_S_0" hidden="1">#REF!</definedName>
    <definedName name="SD_1x1_23x1_9_S_0" hidden="1">#REF!</definedName>
    <definedName name="SD_1x1_23x2_1_S_0" hidden="1">#REF!</definedName>
    <definedName name="SD_1x1_23x2_11_S_0" hidden="1">#REF!</definedName>
    <definedName name="SD_1x1_23x2_12_S_0" hidden="1">#REF!</definedName>
    <definedName name="SD_1x1_23x2_3_S_0" hidden="1">#REF!</definedName>
    <definedName name="SD_1x1_23x2_5_S_0" hidden="1">#REF!</definedName>
    <definedName name="SD_1x1_23x2_6_S_152" hidden="1">#REF!</definedName>
    <definedName name="SD_1x1_23x2_7_S_0" hidden="1">#REF!</definedName>
    <definedName name="SD_1x1_23x2_9_S_0" hidden="1">#REF!</definedName>
    <definedName name="SD_1x1_23x3_1_S_0" hidden="1">#REF!</definedName>
    <definedName name="SD_1x1_23x3_11_S_0" hidden="1">#REF!</definedName>
    <definedName name="SD_1x1_23x3_12_S_0" hidden="1">#REF!</definedName>
    <definedName name="SD_1x1_23x3_3_S_0" hidden="1">#REF!</definedName>
    <definedName name="SD_1x1_23x3_5_S_0" hidden="1">#REF!</definedName>
    <definedName name="SD_1x1_23x3_6_S_152" hidden="1">#REF!</definedName>
    <definedName name="SD_1x1_23x3_7_S_0" hidden="1">#REF!</definedName>
    <definedName name="SD_1x1_23x3_9_S_0" hidden="1">#REF!</definedName>
    <definedName name="SD_1x1_28_S_0" hidden="1">#REF!</definedName>
    <definedName name="SD_1x1_29x1_1_S_0" hidden="1">#REF!</definedName>
    <definedName name="SD_1x1_29x1_11_S_0" hidden="1">#REF!</definedName>
    <definedName name="SD_1x1_29x1_12_S_0" hidden="1">#REF!</definedName>
    <definedName name="SD_1x1_29x1_3_S_0" hidden="1">#REF!</definedName>
    <definedName name="SD_1x1_29x1_5_S_0" hidden="1">#REF!</definedName>
    <definedName name="SD_1x1_29x1_6_S_152" hidden="1">#REF!</definedName>
    <definedName name="SD_1x1_29x1_7_S_0" hidden="1">#REF!</definedName>
    <definedName name="SD_1x1_29x1_9_S_0" hidden="1">#REF!</definedName>
    <definedName name="SD_1x1_3_S_0" hidden="1">#REF!</definedName>
    <definedName name="SD_1x1_34_S_0" hidden="1">#REF!</definedName>
    <definedName name="SD_1x1_46x1_1_S_0" hidden="1">#REF!</definedName>
    <definedName name="SD_1x1_46x1_11_S_0" hidden="1">#REF!</definedName>
    <definedName name="SD_1x1_46x1_12_S_0" hidden="1">#REF!</definedName>
    <definedName name="SD_1x1_46x1_3_S_0" hidden="1">#REF!</definedName>
    <definedName name="SD_1x1_46x1_5_S_0" hidden="1">#REF!</definedName>
    <definedName name="SD_1x1_46x1_6_S_152" hidden="1">#REF!</definedName>
    <definedName name="SD_1x1_46x1_7_S_0" hidden="1">#REF!</definedName>
    <definedName name="SD_1x1_46x1_9_S_0" hidden="1">#REF!</definedName>
    <definedName name="SD_1x1_63x1_1_S_0" hidden="1">#REF!</definedName>
    <definedName name="SD_1x1_63x1_11_S_0" hidden="1">#REF!</definedName>
    <definedName name="SD_1x1_63x1_12_S_0" hidden="1">#REF!</definedName>
    <definedName name="SD_1x1_63x1_3_S_0" hidden="1">#REF!</definedName>
    <definedName name="SD_1x1_63x1_5_S_0" hidden="1">#REF!</definedName>
    <definedName name="SD_1x1_63x1_6_S_152" hidden="1">#REF!</definedName>
    <definedName name="SD_1x1_63x1_7_S_0" hidden="1">#REF!</definedName>
    <definedName name="SD_1x1_63x1_9_S_0" hidden="1">#REF!</definedName>
    <definedName name="SD_1x1_64x1_1_S_0" hidden="1">#REF!</definedName>
    <definedName name="SD_1x1_64x1_11_S_0" hidden="1">#REF!</definedName>
    <definedName name="SD_1x1_64x1_12_S_0" hidden="1">#REF!</definedName>
    <definedName name="SD_1x1_64x1_3_S_0" hidden="1">#REF!</definedName>
    <definedName name="SD_1x1_64x1_5_S_0" hidden="1">#REF!</definedName>
    <definedName name="SD_1x1_64x1_6_S_152" hidden="1">#REF!</definedName>
    <definedName name="SD_1x1_64x1_7_S_0" hidden="1">#REF!</definedName>
    <definedName name="SD_1x1_64x1_9_S_0" hidden="1">#REF!</definedName>
    <definedName name="SD_1x1_79x1_1_S_0" hidden="1">#REF!</definedName>
    <definedName name="SD_1x1_79x1_11_S_0" hidden="1">#REF!</definedName>
    <definedName name="SD_1x1_79x1_12_S_0" hidden="1">#REF!</definedName>
    <definedName name="SD_1x1_79x1_3_S_0" hidden="1">#REF!</definedName>
    <definedName name="SD_1x1_79x1_5_S_0" hidden="1">#REF!</definedName>
    <definedName name="SD_1x1_79x1_6_S_152" hidden="1">#REF!</definedName>
    <definedName name="SD_1x1_79x1_7_S_0" hidden="1">#REF!</definedName>
    <definedName name="SD_1x1_79x1_9_S_0" hidden="1">#REF!</definedName>
    <definedName name="SD_1x1_83x1_1_S_0" hidden="1">#REF!</definedName>
    <definedName name="SD_1x1_83x1_11_S_0" hidden="1">#REF!</definedName>
    <definedName name="SD_1x1_83x1_12_S_0" hidden="1">#REF!</definedName>
    <definedName name="SD_1x1_83x1_3_S_0" hidden="1">#REF!</definedName>
    <definedName name="SD_1x1_83x1_5_S_0" hidden="1">#REF!</definedName>
    <definedName name="SD_1x1_83x1_6_S_152" hidden="1">#REF!</definedName>
    <definedName name="SD_1x1_83x1_7_S_0" hidden="1">#REF!</definedName>
    <definedName name="SD_1x1_83x1_9_S_0" hidden="1">#REF!</definedName>
    <definedName name="SD_1x1_84x1_1_S_0" hidden="1">#REF!</definedName>
    <definedName name="SD_1x1_84x1_11_S_0" hidden="1">#REF!</definedName>
    <definedName name="SD_1x1_84x1_12_S_0" hidden="1">#REF!</definedName>
    <definedName name="SD_1x1_84x1_3_S_0" hidden="1">#REF!</definedName>
    <definedName name="SD_1x1_84x1_5_S_0" hidden="1">#REF!</definedName>
    <definedName name="SD_1x1_84x1_6_S_152" hidden="1">#REF!</definedName>
    <definedName name="SD_1x1_84x1_7_S_0" hidden="1">#REF!</definedName>
    <definedName name="SD_1x1_84x1_9_S_0" hidden="1">#REF!</definedName>
    <definedName name="SD_1x1_84x2_1_S_0" hidden="1">#REF!</definedName>
    <definedName name="SD_1x1_84x2_11_S_0" hidden="1">#REF!</definedName>
    <definedName name="SD_1x1_84x2_12_S_0" hidden="1">#REF!</definedName>
    <definedName name="SD_1x1_84x2_3_S_0" hidden="1">#REF!</definedName>
    <definedName name="SD_1x1_84x2_5_S_0" hidden="1">#REF!</definedName>
    <definedName name="SD_1x1_84x2_6_S_152" hidden="1">#REF!</definedName>
    <definedName name="SD_1x1_84x2_7_S_0" hidden="1">#REF!</definedName>
    <definedName name="SD_1x1_84x2_9_S_0" hidden="1">#REF!</definedName>
    <definedName name="SD_1x1_89x1_1_S_0" hidden="1">#REF!</definedName>
    <definedName name="SD_1x1_89x1_11_S_0" hidden="1">#REF!</definedName>
    <definedName name="SD_1x1_89x1_12_S_0" hidden="1">#REF!</definedName>
    <definedName name="SD_1x1_89x1_3_S_0" hidden="1">#REF!</definedName>
    <definedName name="SD_1x1_89x1_5_S_0" hidden="1">#REF!</definedName>
    <definedName name="SD_1x1_89x1_6_S_152" hidden="1">#REF!</definedName>
    <definedName name="SD_1x1_89x1_7_S_0" hidden="1">#REF!</definedName>
    <definedName name="SD_1x1_89x1_9_S_0" hidden="1">#REF!</definedName>
    <definedName name="SD_1x1_93x1_10_S_0" hidden="1">#REF!</definedName>
    <definedName name="SD_1x1_93x1_12_S_0" hidden="1">#REF!</definedName>
    <definedName name="SD_1x1_93x1_25_S_7" hidden="1">#REF!</definedName>
    <definedName name="SD_1x1_93x1_26_S_86" hidden="1">#REF!</definedName>
    <definedName name="SD_1x1_93x1_27_S_148" hidden="1">#REF!</definedName>
    <definedName name="SD_1x1_93x1_30_S_0" hidden="1">#REF!</definedName>
    <definedName name="SD_1x1_93x1_42_S_0" hidden="1">#REF!</definedName>
    <definedName name="SD_1x1_93x1_8_S_0" hidden="1">#REF!</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UnitType">Dropdowns!$O$14:$O$15</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91029" iterate="1"/>
  <customWorkbookViews>
    <customWorkbookView name="nmonteve - Personal View" guid="{0C0140BC-99E4-40E9-BCEC-80DC8B305317}" mergeInterval="0" personalView="1" maximized="1" windowWidth="1020" windowHeight="626" tabRatio="926" activeSheetId="2"/>
    <customWorkbookView name="chorn - Personal View" guid="{CC6768C9-4665-41C0-9961-CED8945EEDF4}" mergeInterval="0" personalView="1" maximized="1" windowWidth="952" windowHeight="499" tabRatio="926" activeSheetId="2"/>
    <customWorkbookView name="nmonteverde - Personal View" guid="{C3EF0F80-B7E0-494E-8085-B7C349F07694}" mergeInterval="0" personalView="1" maximized="1" windowWidth="1020" windowHeight="573" tabRatio="926" activeSheetId="47"/>
    <customWorkbookView name="mnguyen - Personal View" guid="{F5BB6EF4-FD9B-4B7E-AFDF-FB5FCB9BA5F6}" mergeInterval="0" personalView="1" maximized="1" windowWidth="1020" windowHeight="507" tabRatio="926" activeSheetId="23"/>
    <customWorkbookView name="Administrator - Personal View" guid="{DFEFA7A8-CDA7-4EE6-88CD-A742A6A7742C}" mergeInterval="0" personalView="1" maximized="1" windowWidth="952" windowHeight="481" tabRatio="926" activeSheetId="2"/>
    <customWorkbookView name="State of California - Personal View" guid="{01FBA833-B929-4522-A165-3270E654351D}" mergeInterval="0" personalView="1" maximized="1" windowWidth="1276" windowHeight="859" tabRatio="926" activeSheetId="2"/>
    <customWorkbookView name="klosoya - Personal View" guid="{EE5380CF-C0CC-4223-9151-8148B1DCEC52}" mergeInterval="0" personalView="1" maximized="1" windowWidth="1020" windowHeight="596" tabRatio="927" activeSheetId="5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70" l="1"/>
  <c r="F11" i="170"/>
  <c r="F12" i="170"/>
  <c r="F13" i="170"/>
  <c r="F14" i="170"/>
  <c r="F15" i="170"/>
  <c r="F16" i="170"/>
  <c r="F17" i="170"/>
  <c r="F18" i="170"/>
  <c r="F19" i="170"/>
  <c r="F20" i="170"/>
  <c r="F21" i="170"/>
  <c r="F22" i="170"/>
  <c r="F23" i="170"/>
  <c r="F24" i="170"/>
  <c r="F25" i="170"/>
  <c r="F26" i="170"/>
  <c r="F27" i="170"/>
  <c r="F28" i="170"/>
  <c r="F29" i="170"/>
  <c r="F30" i="170"/>
  <c r="F31" i="170"/>
  <c r="F32" i="170"/>
  <c r="F33" i="170"/>
  <c r="F34" i="170"/>
  <c r="F35" i="170"/>
  <c r="F36" i="170"/>
  <c r="F37" i="170"/>
  <c r="F38" i="170"/>
  <c r="F39" i="170"/>
  <c r="F40" i="170"/>
  <c r="G11" i="170"/>
  <c r="G12" i="170"/>
  <c r="G13" i="170"/>
  <c r="G14" i="170"/>
  <c r="G15" i="170"/>
  <c r="G16" i="170"/>
  <c r="G17" i="170"/>
  <c r="G18" i="170"/>
  <c r="G19" i="170"/>
  <c r="G20" i="170"/>
  <c r="G21" i="170"/>
  <c r="G22" i="170"/>
  <c r="G23" i="170"/>
  <c r="G24" i="170"/>
  <c r="G25" i="170"/>
  <c r="G26" i="170"/>
  <c r="G27" i="170"/>
  <c r="G28" i="170"/>
  <c r="G29" i="170"/>
  <c r="G30" i="170"/>
  <c r="G31" i="170"/>
  <c r="G32" i="170"/>
  <c r="G33" i="170"/>
  <c r="G34" i="170"/>
  <c r="G35" i="170"/>
  <c r="G36" i="170"/>
  <c r="G37" i="170"/>
  <c r="G38" i="170"/>
  <c r="G39" i="170"/>
  <c r="G40" i="170"/>
  <c r="B8" i="170" a="1"/>
  <c r="B8" i="170" s="1"/>
  <c r="H21" i="170"/>
  <c r="H22" i="170"/>
  <c r="H23" i="170"/>
  <c r="F8" i="170" l="1"/>
  <c r="E7" i="170" l="1"/>
  <c r="H38" i="170"/>
  <c r="H39" i="170"/>
  <c r="H40" i="170"/>
  <c r="E8" i="170" l="1"/>
  <c r="H11" i="170" l="1"/>
  <c r="H12" i="170"/>
  <c r="H13" i="170"/>
  <c r="H14" i="170"/>
  <c r="H15" i="170"/>
  <c r="H16" i="170"/>
  <c r="H17" i="170"/>
  <c r="H18" i="170"/>
  <c r="H19" i="170"/>
  <c r="H20" i="170"/>
  <c r="H24" i="170"/>
  <c r="H25" i="170"/>
  <c r="H26" i="170"/>
  <c r="H27" i="170"/>
  <c r="H28" i="170"/>
  <c r="H29" i="170"/>
  <c r="H30" i="170"/>
  <c r="H31" i="170"/>
  <c r="H32" i="170"/>
  <c r="H33" i="170"/>
  <c r="H34" i="170"/>
  <c r="H35" i="170"/>
  <c r="H36" i="170"/>
  <c r="H37" i="170"/>
  <c r="H10" i="170"/>
  <c r="O10" i="170" l="1"/>
  <c r="N10" i="170"/>
  <c r="M10" i="170"/>
  <c r="L10" i="170"/>
  <c r="K10" i="170"/>
  <c r="G10" i="170" s="1"/>
  <c r="O9" i="170"/>
  <c r="N9" i="170"/>
  <c r="M9" i="170"/>
  <c r="L9" i="170"/>
  <c r="K9" i="170"/>
  <c r="O8" i="170"/>
  <c r="N8" i="170"/>
  <c r="M8" i="170"/>
  <c r="L8" i="170"/>
  <c r="K8" i="170"/>
  <c r="O7" i="170"/>
  <c r="N7" i="170"/>
  <c r="M7" i="170"/>
  <c r="L7" i="170"/>
  <c r="K7" i="170"/>
  <c r="O6" i="170"/>
  <c r="N6" i="170"/>
  <c r="M6" i="170"/>
  <c r="L6" i="170"/>
  <c r="K6" i="170"/>
  <c r="F7" i="170" l="1"/>
  <c r="G8" i="170" l="1"/>
  <c r="C3" i="175" l="1"/>
  <c r="C4" i="175" s="1"/>
  <c r="C5" i="175" s="1"/>
  <c r="C6" i="175" s="1"/>
  <c r="C7" i="175" s="1"/>
  <c r="C8" i="175" s="1"/>
  <c r="C9" i="175" s="1"/>
  <c r="C10" i="175" s="1"/>
  <c r="C11" i="175" s="1"/>
  <c r="C12" i="175" s="1"/>
  <c r="C13" i="175" s="1"/>
  <c r="C14" i="175" s="1"/>
  <c r="C15" i="175" s="1"/>
  <c r="C16" i="175" s="1"/>
  <c r="C17" i="175" s="1"/>
  <c r="C18" i="175" s="1"/>
  <c r="C68" i="120" l="1"/>
  <c r="C67" i="120"/>
  <c r="C66" i="120"/>
  <c r="C65" i="1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Gutierrez, Alfredo@HCD</author>
  </authors>
  <commentList>
    <comment ref="G5" authorId="0" shapeId="0" xr:uid="{A1AB578B-07EA-4BE3-82B5-B38F8FD3E0AD}">
      <text>
        <r>
          <rPr>
            <sz val="9"/>
            <color indexed="81"/>
            <rFont val="Tahoma"/>
            <family val="2"/>
          </rPr>
          <t>A Manager's Unit will be considered
to be a Restricted Unit in qualifying
for a grant amount up to the 60%
AMI level.</t>
        </r>
      </text>
    </comment>
    <comment ref="D9" authorId="0" shapeId="0" xr:uid="{8E74659A-D8CD-492E-BA39-26FEC6E52255}">
      <text>
        <r>
          <rPr>
            <sz val="9"/>
            <color indexed="81"/>
            <rFont val="Tahoma"/>
            <family val="2"/>
          </rPr>
          <t>For purposes of calculating a Manager Unit LOAN amount,
please type the number of Manager unit(s)
 at one of the
three loan programs as "Assisted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<sst xmlns="http://schemas.openxmlformats.org/spreadsheetml/2006/main" count="719" uniqueCount="400">
  <si>
    <t>Rental Subsidy</t>
  </si>
  <si>
    <t>Operating Subsidy</t>
  </si>
  <si>
    <t>Total Revenue</t>
  </si>
  <si>
    <t>MHP</t>
  </si>
  <si>
    <t>TOD</t>
  </si>
  <si>
    <t>VHHP</t>
  </si>
  <si>
    <t>HHC</t>
  </si>
  <si>
    <t>N/A</t>
  </si>
  <si>
    <t>Alameda</t>
  </si>
  <si>
    <t>Federal</t>
  </si>
  <si>
    <t>Highest Resource</t>
  </si>
  <si>
    <t>Moderate Resource (Rapidly Changing)</t>
  </si>
  <si>
    <t>High Resource</t>
  </si>
  <si>
    <t>Moderate Resource</t>
  </si>
  <si>
    <t>Low Resource</t>
  </si>
  <si>
    <t>High Segregation &amp; Poverty</t>
  </si>
  <si>
    <t>Missing / Insufficient Data</t>
  </si>
  <si>
    <t>National &amp; State Park / Forest / Rec Area</t>
  </si>
  <si>
    <t>Corporation</t>
  </si>
  <si>
    <t>City</t>
  </si>
  <si>
    <t>Mid-Rise (3-5 stories)</t>
  </si>
  <si>
    <t>Total Units</t>
  </si>
  <si>
    <t>Residential Units</t>
  </si>
  <si>
    <t>Commercial</t>
  </si>
  <si>
    <t>Other</t>
  </si>
  <si>
    <t>HUD</t>
  </si>
  <si>
    <t>County</t>
  </si>
  <si>
    <t>UNIT MIX BY HCD PROGRAM(S)</t>
  </si>
  <si>
    <t>Alpine</t>
  </si>
  <si>
    <t>Assisted Units</t>
  </si>
  <si>
    <t>Amador</t>
  </si>
  <si>
    <t>Butte</t>
  </si>
  <si>
    <t>Calaveras</t>
  </si>
  <si>
    <t>Number of Bedrooms</t>
  </si>
  <si>
    <t>Restricted Income Level</t>
  </si>
  <si>
    <t>VLOOKUP Base</t>
  </si>
  <si>
    <t>Colusa</t>
  </si>
  <si>
    <t>Contra Costa</t>
  </si>
  <si>
    <t>Del Norte</t>
  </si>
  <si>
    <t>El Dorado</t>
  </si>
  <si>
    <t>Manager</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</si>
  <si>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</si>
  <si>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</si>
  <si>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</si>
  <si>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</si>
  <si>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</si>
  <si>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</si>
  <si>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</si>
  <si>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</si>
  <si>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</si>
  <si>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</si>
  <si>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</si>
  <si>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</si>
  <si>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</si>
  <si>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</si>
  <si>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</si>
  <si>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</si>
  <si>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</si>
  <si>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</si>
  <si>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</si>
  <si>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</si>
  <si>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</si>
  <si>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</si>
  <si>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</si>
  <si>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</si>
  <si>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</si>
  <si>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</si>
  <si>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</si>
  <si>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</si>
  <si>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</si>
  <si>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</si>
  <si>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</si>
  <si>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</si>
  <si>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</si>
  <si>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</si>
  <si>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</si>
  <si>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</si>
  <si>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</si>
  <si>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</si>
  <si>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</si>
  <si>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</si>
  <si>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</si>
  <si>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</si>
  <si>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</si>
  <si>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</si>
  <si>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</si>
  <si>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</si>
  <si>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</si>
  <si>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</si>
  <si>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</si>
  <si>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Market</t>
  </si>
  <si>
    <t>Unit Type AMI</t>
  </si>
  <si>
    <t>0-Bdrm</t>
  </si>
  <si>
    <t>1-Bdrm</t>
  </si>
  <si>
    <t>2-Bdrm</t>
  </si>
  <si>
    <t>3-Bdrm</t>
  </si>
  <si>
    <t>4+Bdrm</t>
  </si>
  <si>
    <t>None</t>
  </si>
  <si>
    <t>Electricity</t>
  </si>
  <si>
    <t>Gas</t>
  </si>
  <si>
    <t>Real Estate Taxes</t>
  </si>
  <si>
    <t>State-HCD</t>
  </si>
  <si>
    <t>Private</t>
  </si>
  <si>
    <t>Column1</t>
  </si>
  <si>
    <t>Column2</t>
  </si>
  <si>
    <t>Legal</t>
  </si>
  <si>
    <t>Insurance</t>
  </si>
  <si>
    <t>For-profit</t>
  </si>
  <si>
    <t>Northern</t>
  </si>
  <si>
    <t>no</t>
  </si>
  <si>
    <t>Projects located in jurisdictions permitting missing middle housing uses (e.g., duplexes, triplexes, and fourplexes) by right in existing low-density, single-family residential zones.</t>
  </si>
  <si>
    <t>Individual</t>
  </si>
  <si>
    <t>Rural</t>
  </si>
  <si>
    <t>(A) A general plan, or general plan amendment, adopted per Gov. Code §65300.</t>
  </si>
  <si>
    <t>Projects located in jurisdictions with density bonus programs which exceed statutory requirements by 10 percent or more.</t>
  </si>
  <si>
    <t>Joint Venture</t>
  </si>
  <si>
    <t>(B) A project area redevelopment plan adopted pursuant to the Health and Safety Code §33330.</t>
  </si>
  <si>
    <t>Projects located in jurisdictions that are increasing allowable density in low-density, single-family residential areas beyond the requirements of state Accessory Dwelling Unit law (e.g., permitting more than one ADU or JADU per single-family lot). These policies shall be separate from any qualifying policies under category (ii) above.</t>
  </si>
  <si>
    <t>(C) A regional blueprint plan as defined in the California Regional Blueprint Planning Program administered by the Business, Transportation and Housing Agency, or a regional plan as defined in the Government Code section §65060.7.</t>
  </si>
  <si>
    <t>Projects located in jurisdictions that are reducing or eliminating parking requirements for residential development as authorized by Government Code sections 65852.2; adopting vehicular parking ratios that are less than the relevant ratio thresholds at subparagraphs (A), (B), and (C) of Government Code section 65915, subdivision (p)(1); or adopting maximum parking requirements at or less than ratios pursuant to Government Code section 65915, subdivision (p).</t>
  </si>
  <si>
    <t>Limited Partnership</t>
  </si>
  <si>
    <t>Projects located in jurisdictions that are zoning to allow for residential or mixed uses in one or more non-residential zones (e.g., commercial, light industrial). Qualifying non-residential zones do not include open space or substantially similar zones.</t>
  </si>
  <si>
    <t>Local Public Entity</t>
  </si>
  <si>
    <t xml:space="preserve">For-profit Corporation </t>
  </si>
  <si>
    <t>Projects located in jurisdictions that are modifying development standards and other applicable zoning provisions to promote greater development intensity. Potential areas of focus include floor area ratio; height limits; minimum lot or unit sizes; setbacks; and allowable dwelling units per acre. These policies must be separate from any qualifying policies under Category (ii) above.</t>
  </si>
  <si>
    <t>Other legal entity</t>
  </si>
  <si>
    <t>Joint Powers Authority</t>
  </si>
  <si>
    <t>Projects located in jurisdictions that have adopted a Nondiscretionary Local Approval Process for residential and mixed-use development in all zones permitting multifamily housing, established a Workforce Housing Opportunity Zone, as defined in Government Code section 65620, or a housing sustainability district, as defined in Government Code section 66200.</t>
  </si>
  <si>
    <t>Partnership</t>
  </si>
  <si>
    <t>Limited Profit Corporation</t>
  </si>
  <si>
    <t>Projects located in jurisdictions that zone more sites for residential development or zoning sites at higher densities than is required to accommodate 150 percent of the minimum regional housing need allocation for the Lower-Income allocation in the current housing element cycle.</t>
  </si>
  <si>
    <t>Trust</t>
  </si>
  <si>
    <t>Non-profit Corporation</t>
  </si>
  <si>
    <t>Projects in jurisdictions that have priority permit processing or reduced plan check times for Accessory Dwelling Units (ADUs)/Junior Accessory Dwelling Units (JADUs), multifamily housing, or homes affordable to Lower- or Moderate-Income households.</t>
  </si>
  <si>
    <t>Non-profit Public Benefit Corporation</t>
  </si>
  <si>
    <t>Projects located in jurisdictions that have adopted ordinances or implemented other mechanisms that result in less restrictive requirements than Government Code sections 65852.2 and 65852.22 to reduce barriers for property owners to create ADUs/JADUs. Examples of qualifying policies include, but are not limited to, development standards improvements, permit processing improvements, dedicated ADU/JADU staff, technical assistance programs, and pre-approved ADU/JADU design packages.</t>
  </si>
  <si>
    <t>Private/Public Partnership</t>
  </si>
  <si>
    <t>Projects located in jurisdictions with measures that reduce costs for transportation-related infrastructure or programs that encourage active modes of transportation or other alternatives to automobiles. Qualifying policies include, but are not limited to, publicly funded programs to expand sidewalks or protect bike/micro-mobility lanes; creation of on-street parking for bikes; transit-related improvements; or establishment of carshare programs.</t>
  </si>
  <si>
    <t>Public Agency</t>
  </si>
  <si>
    <t>Projects located in jurisdictions that have established pre-approved or prototype plans for missing middle housing types (e.g., duplexes, triplexes, and fourplexes) in low-density, single-family residential areas.</t>
  </si>
  <si>
    <t>Sole Proprietorship</t>
  </si>
  <si>
    <t>Southern</t>
  </si>
  <si>
    <t>Projects located in jurisdictions that have documented practice of streamlining housing development at the project level, such as by enabling a by-right approval process or by utilizing statutory and categorical exemptions as authorized by applicable law (Pub. Resources Code, sections 21155.1, 21155.4, 21159.24, 21159.25; Gov. Code, section 65457; Cal Code Regs., tit. 14, sections 15303, 15332; Pub. Resources Code, sections 21094.5, 21099, 21155.2, 21159.28).</t>
  </si>
  <si>
    <t>Tribe</t>
  </si>
  <si>
    <t>Projects located in jurisdictions that have policy that represents one element of a unified, multi-faceted strategy to promote multiple planning objectives, such as efficient land use, access to public transportation, affordable housing, climate change solutions, and/or hazard mitigation.</t>
  </si>
  <si>
    <t>Projects located in jurisdictions that have policies that promote development consistent with the state planning priorities pursuant to Government Code section 65041.1.</t>
  </si>
  <si>
    <t>Projects located in jurisdictions that have rezoning and other policies that support high-density development in Location Efficient Communities.</t>
  </si>
  <si>
    <t>4% tax credits</t>
  </si>
  <si>
    <t>9% tax credits</t>
  </si>
  <si>
    <t>Local</t>
  </si>
  <si>
    <t>Local Fee Waiver</t>
  </si>
  <si>
    <t>Local Land Donation</t>
  </si>
  <si>
    <t>State-General</t>
  </si>
  <si>
    <t>State-GGRF</t>
  </si>
  <si>
    <t>Fixed for Term</t>
  </si>
  <si>
    <t>Fixed with Reset</t>
  </si>
  <si>
    <t>Disposition and Development Agreement</t>
  </si>
  <si>
    <t>Fixed, then Variable</t>
  </si>
  <si>
    <t>Enforceable Option to Lease or Purchase</t>
  </si>
  <si>
    <t>Variable</t>
  </si>
  <si>
    <t>Exclusive Right to Negotiate</t>
  </si>
  <si>
    <t>Fee Title</t>
  </si>
  <si>
    <t>Land Sales Contract</t>
  </si>
  <si>
    <t>Leasehold Interest</t>
  </si>
  <si>
    <t>&lt;=1 Point for Full 5% point increments above 100%</t>
  </si>
  <si>
    <t>&lt;=1 Point for Full 5% point increments above 50%</t>
  </si>
  <si>
    <t>&lt;=2 Points for Full 5% point increments above 100%</t>
  </si>
  <si>
    <t>&lt;=1 Point for Full 5% point increments above 50% X (% of Restricted SH Units X 2 + % of Restricted Non SH Units)</t>
  </si>
  <si>
    <t xml:space="preserve">Leadership in Energy &amp; Environmental Design (LEED) </t>
  </si>
  <si>
    <t>GreenPoint Program</t>
  </si>
  <si>
    <t>Passive House Institute US (PHIUS)</t>
  </si>
  <si>
    <t>Passive House</t>
  </si>
  <si>
    <t>Living Building Challenge</t>
  </si>
  <si>
    <t>National Green Building Standard ICC / ASRAE – 700 silver or higher rating</t>
  </si>
  <si>
    <t>2011 Enterprise Green Communities</t>
  </si>
  <si>
    <t>WELL (when not combined with the programs listed)</t>
  </si>
  <si>
    <t>Don’t Delete</t>
  </si>
  <si>
    <t>ListSiteControlMethods</t>
  </si>
  <si>
    <t>ListAmiLevels</t>
  </si>
  <si>
    <t>ListBuildingTypes</t>
  </si>
  <si>
    <t>ListSqFtTypes</t>
  </si>
  <si>
    <t>ListObligationTypes</t>
  </si>
  <si>
    <t>ListSourceTypes</t>
  </si>
  <si>
    <t>Order</t>
  </si>
  <si>
    <t>ListFlowTypes</t>
  </si>
  <si>
    <t>ListFlowSigns</t>
  </si>
  <si>
    <t>ListFlowLabels</t>
  </si>
  <si>
    <t>ListOpportunityAreas</t>
  </si>
  <si>
    <t>ListCounties</t>
  </si>
  <si>
    <t>ListRestrictionTypes</t>
  </si>
  <si>
    <t>ListAgencies</t>
  </si>
  <si>
    <t>ListPercentOfTypes</t>
  </si>
  <si>
    <t>ListEligibleSponsorTypes</t>
  </si>
  <si>
    <t>Walk up (1-2 story)</t>
  </si>
  <si>
    <t>Deferred</t>
  </si>
  <si>
    <t>Accrued Interest</t>
  </si>
  <si>
    <t>Rental Income</t>
  </si>
  <si>
    <t>ALAMEDA</t>
  </si>
  <si>
    <t>Accessibility</t>
  </si>
  <si>
    <t>CalHFA</t>
  </si>
  <si>
    <t>Fee Title, General Partner</t>
  </si>
  <si>
    <t>Community Service Facility</t>
  </si>
  <si>
    <t>Equity</t>
  </si>
  <si>
    <t>Costs Deferral</t>
  </si>
  <si>
    <t>CF After Expenses</t>
  </si>
  <si>
    <t>ALPINE</t>
  </si>
  <si>
    <t>Income and Rent</t>
  </si>
  <si>
    <t>CDLAC</t>
  </si>
  <si>
    <t>Low-Income Units</t>
  </si>
  <si>
    <t>Duly Constituted Governing Body of an Indian Reservation or Rancheria</t>
  </si>
  <si>
    <t>Fee Title, Partnership</t>
  </si>
  <si>
    <t>High-Rise (6+ stories)</t>
  </si>
  <si>
    <t>Exempt Common</t>
  </si>
  <si>
    <t>Interest Only</t>
  </si>
  <si>
    <t>Dev. Fee, Deferral</t>
  </si>
  <si>
    <t>CF Before Debt Service</t>
  </si>
  <si>
    <t>AMADOR</t>
  </si>
  <si>
    <t>CTCAC</t>
  </si>
  <si>
    <t>Fee Title, Sponsor</t>
  </si>
  <si>
    <t>Townhouse</t>
  </si>
  <si>
    <t>Exempt Community</t>
  </si>
  <si>
    <t>Mandatory</t>
  </si>
  <si>
    <t>Dev. Fee, GP Contribution</t>
  </si>
  <si>
    <t>Miscellaneous Income</t>
  </si>
  <si>
    <t>CF After Debt Service</t>
  </si>
  <si>
    <t>BUTTE</t>
  </si>
  <si>
    <t>Population, Preferences</t>
  </si>
  <si>
    <t>HCD</t>
  </si>
  <si>
    <t>Tax-Credit Units</t>
  </si>
  <si>
    <t>Lease Option</t>
  </si>
  <si>
    <t>Row House</t>
  </si>
  <si>
    <t>Residential Unit</t>
  </si>
  <si>
    <t>Equity, Conventional</t>
  </si>
  <si>
    <t>Commercial Income</t>
  </si>
  <si>
    <t>CF After Fees</t>
  </si>
  <si>
    <t>Lowest Resource</t>
  </si>
  <si>
    <t>CALAVERAS</t>
  </si>
  <si>
    <t>Population, Reserved</t>
  </si>
  <si>
    <t>Housing Authority</t>
  </si>
  <si>
    <t>Limited Liability Company</t>
  </si>
  <si>
    <t>Duplex</t>
  </si>
  <si>
    <t>Structured Parking</t>
  </si>
  <si>
    <t>Residual</t>
  </si>
  <si>
    <t>Equity, Solar Investor</t>
  </si>
  <si>
    <t>In Kind Services</t>
  </si>
  <si>
    <t>Advertising</t>
  </si>
  <si>
    <t>COLUSA</t>
  </si>
  <si>
    <t>Option to Purchase</t>
  </si>
  <si>
    <t>Four-Plex</t>
  </si>
  <si>
    <t>Equity, TC Investor</t>
  </si>
  <si>
    <t>Interest Income</t>
  </si>
  <si>
    <t>CONTRA COSTA</t>
  </si>
  <si>
    <t>Local Agency</t>
  </si>
  <si>
    <t>Owner Participation Agreement</t>
  </si>
  <si>
    <t>Detached SF</t>
  </si>
  <si>
    <t>Grant</t>
  </si>
  <si>
    <t>Draw on Reserves</t>
  </si>
  <si>
    <t>Accounting/Audit</t>
  </si>
  <si>
    <t>DEL NORTE</t>
  </si>
  <si>
    <t>Purchase and Sale Agreement</t>
  </si>
  <si>
    <t>IIG CIP Grant</t>
  </si>
  <si>
    <t>Reimbursement</t>
  </si>
  <si>
    <t>Security</t>
  </si>
  <si>
    <t>EL DORADO</t>
  </si>
  <si>
    <t>Loan, Conventional</t>
  </si>
  <si>
    <t>Expense</t>
  </si>
  <si>
    <t>Office</t>
  </si>
  <si>
    <t>FRESNO</t>
  </si>
  <si>
    <t>Loan, Equity Bridge</t>
  </si>
  <si>
    <t>Management</t>
  </si>
  <si>
    <t>GLENN</t>
  </si>
  <si>
    <t>Loan, Residual Receipts</t>
  </si>
  <si>
    <t>Supportive Services</t>
  </si>
  <si>
    <t>Fuel</t>
  </si>
  <si>
    <t>HUMBOLDT</t>
  </si>
  <si>
    <t>Loan, Seller Carryback</t>
  </si>
  <si>
    <t>Reserve Funding</t>
  </si>
  <si>
    <t>IMPERIAL</t>
  </si>
  <si>
    <t>Loan, Taxable Tail</t>
  </si>
  <si>
    <t>Monitoring Fee</t>
  </si>
  <si>
    <t>INYO</t>
  </si>
  <si>
    <t>Loan, Tax-Exempt</t>
  </si>
  <si>
    <t>Mandatory Debt Service</t>
  </si>
  <si>
    <t>Water/Sewer</t>
  </si>
  <si>
    <t>KERN</t>
  </si>
  <si>
    <t>Loan, Tax-Exempt, Recycled</t>
  </si>
  <si>
    <t>Asset Management Fee</t>
  </si>
  <si>
    <t>On-site Manager</t>
  </si>
  <si>
    <t>KINGS</t>
  </si>
  <si>
    <t>NOI Before Conversion</t>
  </si>
  <si>
    <t>Deferred Dev. Fee Payment</t>
  </si>
  <si>
    <t>Maintenance Personnel</t>
  </si>
  <si>
    <t>LAKE</t>
  </si>
  <si>
    <t>Other Source</t>
  </si>
  <si>
    <t>Residual Receipts Payment</t>
  </si>
  <si>
    <t>Staff Benefits</t>
  </si>
  <si>
    <t>LASSEN</t>
  </si>
  <si>
    <t>Return of Deposit</t>
  </si>
  <si>
    <t>Distributions</t>
  </si>
  <si>
    <t>LOS ANGELES</t>
  </si>
  <si>
    <t>Value of Donation</t>
  </si>
  <si>
    <t>Cumulative Total</t>
  </si>
  <si>
    <t>Painting</t>
  </si>
  <si>
    <t>MADERA</t>
  </si>
  <si>
    <t>Value of Lease</t>
  </si>
  <si>
    <t>Repairs</t>
  </si>
  <si>
    <t>MARIN</t>
  </si>
  <si>
    <t>Waived Fee</t>
  </si>
  <si>
    <t>Trash Removal</t>
  </si>
  <si>
    <t>MARIPOSA</t>
  </si>
  <si>
    <t>Exterminating</t>
  </si>
  <si>
    <t>MENDOCINO</t>
  </si>
  <si>
    <t>Grounds</t>
  </si>
  <si>
    <t>MERCED</t>
  </si>
  <si>
    <t>Elevator</t>
  </si>
  <si>
    <t>MODOC</t>
  </si>
  <si>
    <t>MONO</t>
  </si>
  <si>
    <t>Internet</t>
  </si>
  <si>
    <t>MONTEREY</t>
  </si>
  <si>
    <t>Transit Passes</t>
  </si>
  <si>
    <t>NAPA</t>
  </si>
  <si>
    <t>Social Services</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</si>
  <si>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</si>
  <si>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</si>
  <si>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</si>
  <si>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</si>
  <si>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</si>
  <si>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</si>
  <si>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</si>
  <si>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</si>
  <si>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</si>
  <si>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</si>
  <si>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</si>
  <si>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</si>
  <si>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</si>
  <si>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</si>
  <si>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</si>
  <si>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</si>
  <si>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</si>
  <si>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</si>
  <si>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</si>
  <si>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</si>
  <si>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</si>
  <si>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</si>
  <si>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</si>
  <si>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</si>
  <si>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</si>
  <si>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</si>
  <si>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</si>
  <si>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</si>
  <si>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</si>
  <si>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</si>
  <si>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CalGreen - Tier 2</t>
  </si>
  <si>
    <t>GreenPointRated  - New Construction: Gold - Rehabilitation: Whole Building</t>
  </si>
  <si>
    <t>ENERGY STAR - Certified Home</t>
  </si>
  <si>
    <t>Living Future Challenge - Living Building</t>
  </si>
  <si>
    <t>Unit Type</t>
  </si>
  <si>
    <t>Program Unrestricted</t>
  </si>
  <si>
    <t>60% AMI Rental</t>
  </si>
  <si>
    <t>50% AMI Rental</t>
  </si>
  <si>
    <t>30% AMI Rental</t>
  </si>
  <si>
    <t>Encroachment Permit</t>
  </si>
  <si>
    <t>IIG Grant Base Limit</t>
  </si>
  <si>
    <t>200%+ FMR</t>
  </si>
  <si>
    <t>non-profit</t>
  </si>
  <si>
    <t>U.S. Green Building Council
LEED - Gold</t>
  </si>
  <si>
    <t>FWHG</t>
  </si>
  <si>
    <t>Accelerator</t>
  </si>
  <si>
    <t>CalHome</t>
  </si>
  <si>
    <t>CDBG-DR</t>
  </si>
  <si>
    <t>HOME</t>
  </si>
  <si>
    <t>Homekey</t>
  </si>
  <si>
    <t>NHTF</t>
  </si>
  <si>
    <t>PLHA</t>
  </si>
  <si>
    <t>THP</t>
  </si>
  <si>
    <t>SHMHP</t>
  </si>
  <si>
    <t>LHTH</t>
  </si>
  <si>
    <t>AHSC-Loan</t>
  </si>
  <si>
    <t>NPLH-AHD Loan</t>
  </si>
  <si>
    <t>Moderate Income Owner</t>
  </si>
  <si>
    <r>
      <rPr>
        <b/>
        <sz val="11"/>
        <color rgb="FF0000FF"/>
        <rFont val="Arial"/>
        <family val="2"/>
      </rPr>
      <t>IIG</t>
    </r>
    <r>
      <rPr>
        <sz val="11"/>
        <color theme="1"/>
        <rFont val="Arial"/>
        <family val="2"/>
      </rPr>
      <t xml:space="preserve">
Assisted Units</t>
    </r>
  </si>
  <si>
    <t>Small Jurisdiction</t>
  </si>
  <si>
    <t>Large Jurisdiction</t>
  </si>
  <si>
    <t>Rental Units</t>
  </si>
  <si>
    <t>Low Income Owner</t>
  </si>
  <si>
    <t>200%+ FMR or &gt; CALHFA Sales Prices</t>
  </si>
  <si>
    <t>Homeowner</t>
  </si>
  <si>
    <t>Rental</t>
  </si>
  <si>
    <t>&gt; CalHFA Sales Price</t>
  </si>
  <si>
    <t>HO Moderate</t>
  </si>
  <si>
    <t>HO Low</t>
  </si>
  <si>
    <t>Homeowner Units</t>
  </si>
  <si>
    <t>City and County</t>
  </si>
  <si>
    <t>Public Housing Authority</t>
  </si>
  <si>
    <t>Non-Profit Developer</t>
  </si>
  <si>
    <t>For-Profit Developer</t>
  </si>
  <si>
    <t>Tribally Designated Housing Entity</t>
  </si>
  <si>
    <t>IIGC
Grant
Amount</t>
  </si>
  <si>
    <t>Unit Mix and possible Grant Amount</t>
  </si>
  <si>
    <t>IIGC Basic Grant Limit x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</si>
</sst>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General_)"/>
    <numFmt numFmtId="167"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4"/>
      <name val="Arial"/>
      <family val="2"/>
    </font>
    <font>
      <sz val="12"/>
      <name val="Arial"/>
      <family val="2"/>
    </font>
    <font>
      <sz val="11"/>
      <name val="Arial"/>
      <family val="2"/>
    </font>
    <font>
      <b/>
      <sz val="12"/>
      <name val="Arial"/>
      <family val="2"/>
    </font>
    <font>
      <i/>
      <sz val="11"/>
      <name val="Arial"/>
      <family val="2"/>
    </font>
    <font>
      <sz val="11"/>
      <color indexed="10"/>
      <name val="Arial"/>
      <family val="2"/>
    </font>
    <font>
      <b/>
      <i/>
      <sz val="11"/>
      <name val="Arial"/>
      <family val="2"/>
    </font>
    <font>
      <sz val="10"/>
      <color indexed="8"/>
      <name val="Arial"/>
      <family val="2"/>
    </font>
    <font>
      <b/>
      <i/>
      <sz val="9"/>
      <name val="Arial"/>
      <family val="2"/>
    </font>
    <font>
      <b/>
      <i/>
      <sz val="9"/>
      <color indexed="9"/>
      <name val="Arial"/>
      <family val="2"/>
    </font>
    <font>
      <sz val="9"/>
      <color indexed="81"/>
      <name val="Tahoma"/>
      <family val="2"/>
    </font>
    <font>
      <sz val="11"/>
      <color theme="1"/>
      <name val="Arial"/>
      <family val="2"/>
    </font>
    <font>
      <b/>
      <sz val="11"/>
      <color theme="1"/>
      <name val="Arial"/>
      <family val="2"/>
    </font>
    <font>
      <sz val="11"/>
      <color theme="1"/>
      <name val="Calibri"/>
      <family val="2"/>
      <scheme val="minor"/>
    </font>
    <font>
      <sz val="8"/>
      <color theme="1"/>
      <name val="Arial"/>
      <family val="2"/>
    </font>
    <font>
      <sz val="10"/>
      <color theme="1"/>
      <name val="Arial"/>
      <family val="2"/>
    </font>
    <font>
      <b/>
      <sz val="12"/>
      <color theme="1"/>
      <name val="Arial"/>
      <family val="2"/>
    </font>
    <font>
      <u/>
      <sz val="11"/>
      <color theme="10"/>
      <name val="Arial"/>
      <family val="2"/>
    </font>
    <font>
      <b/>
      <sz val="14"/>
      <color rgb="FF0000FF"/>
      <name val="Arial"/>
      <family val="2"/>
    </font>
    <font>
      <sz val="11"/>
      <color indexed="8"/>
      <name val="Calibri"/>
      <family val="2"/>
    </font>
    <font>
      <b/>
      <sz val="11"/>
      <name val="Arial"/>
      <family val="2"/>
    </font>
    <font>
      <sz val="10"/>
      <name val="MS Sans Serif"/>
      <family val="2"/>
    </font>
    <font>
      <u/>
      <sz val="7.5"/>
      <color indexed="12"/>
      <name val="Arial"/>
      <family val="2"/>
    </font>
    <font>
      <sz val="11"/>
      <color rgb="FF9C0006"/>
      <name val="Arial"/>
      <family val="2"/>
    </font>
    <font>
      <sz val="11"/>
      <color rgb="FF006100"/>
      <name val="Arial"/>
      <family val="2"/>
    </font>
    <font>
      <u/>
      <sz val="10"/>
      <color theme="10"/>
      <name val="Arial"/>
      <family val="2"/>
    </font>
    <font>
      <sz val="11"/>
      <color rgb="FF9C6500"/>
      <name val="Arial"/>
      <family val="2"/>
    </font>
    <font>
      <b/>
      <sz val="11"/>
      <color rgb="FF0000FF"/>
      <name val="Arial"/>
      <family val="2"/>
    </font>
    <font>
      <sz val="11"/>
      <color rgb="FF000000"/>
      <name val="Arial"/>
      <family val="2"/>
    </font>
    <font>
      <u/>
      <sz val="11"/>
      <color theme="10"/>
      <name val="Calibri"/>
      <family val="2"/>
      <scheme val="minor"/>
    </font>
    <font>
      <sz val="11"/>
      <color indexed="8"/>
      <name val="Arial"/>
      <family val="2"/>
    </font>
    <font>
      <b/>
      <sz val="11"/>
      <color indexed="8"/>
      <name val="Arial"/>
      <family val="2"/>
    </font>
    <font>
      <sz val="11"/>
      <color theme="0"/>
      <name val="Arial"/>
      <family val="2"/>
    </font>
    <font>
      <b/>
      <sz val="12"/>
      <color theme="0"/>
      <name val="Arial"/>
      <family val="2"/>
    </font>
    <font>
      <sz val="10"/>
      <name val="Arial"/>
      <family val="2"/>
    </font>
    <font>
      <sz val="8"/>
      <name val="Arial"/>
      <family val="2"/>
    </font>
    <font>
      <sz val="10"/>
      <name val="Courier"/>
    </font>
    <font>
      <b/>
      <sz val="11"/>
      <color theme="1"/>
      <name val="Calibri"/>
      <family val="2"/>
      <scheme val="minor"/>
    </font>
    <font>
      <sz val="11"/>
      <name val="Calibri"/>
      <family val="2"/>
      <scheme val="minor"/>
    </font>
    <font>
      <b/>
      <sz val="11"/>
      <color theme="0"/>
      <name val="Arial"/>
      <family val="2"/>
    </font>
    <font>
      <b/>
      <sz val="11"/>
      <color indexed="12"/>
      <name val="Arial"/>
      <family val="2"/>
    </font>
    <font>
      <b/>
      <sz val="11"/>
      <color rgb="FF00A33C"/>
      <name val="Arial"/>
      <family val="2"/>
    </font>
    <font>
      <sz val="11"/>
      <color rgb="FFFFFFCC"/>
      <name val="Calibri"/>
      <family val="2"/>
      <scheme val="minor"/>
    </font>
    <font>
      <sz val="20"/>
      <color indexed="9"/>
      <name val="Calibri"/>
      <family val="2"/>
    </font>
    <font>
      <u/>
      <sz val="11"/>
      <color indexed="12"/>
      <name val="Calibri"/>
      <family val="2"/>
    </font>
    <font>
      <sz val="11"/>
      <name val="Times New Roman"/>
      <family val="1"/>
    </font>
    <font>
      <b/>
      <sz val="9"/>
      <color indexed="12"/>
      <name val="Arial"/>
      <family val="2"/>
    </font>
    <font>
      <sz val="12"/>
      <color theme="1"/>
      <name val="Calibri"/>
      <family val="2"/>
      <scheme val="minor"/>
    </font>
    <font>
      <u/>
      <sz val="12"/>
      <color theme="10"/>
      <name val="Calibri"/>
      <family val="2"/>
      <scheme val="minor"/>
    </font>
    <font>
      <b/>
      <sz val="11"/>
      <color rgb="FF008930"/>
      <name val="Arial"/>
      <family val="2"/>
    </font>
  </fonts>
  <fills count="2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26"/>
        <bgColor indexed="64"/>
      </patternFill>
    </fill>
    <fill>
      <patternFill patternType="solid">
        <fgColor indexed="27"/>
        <bgColor indexed="64"/>
      </patternFill>
    </fill>
    <fill>
      <patternFill patternType="solid">
        <fgColor theme="0"/>
        <bgColor theme="4" tint="0.59999389629810485"/>
      </patternFill>
    </fill>
    <fill>
      <patternFill patternType="solid">
        <fgColor theme="2"/>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5"/>
        <bgColor indexed="64"/>
      </patternFill>
    </fill>
    <fill>
      <patternFill patternType="solid">
        <fgColor indexed="49"/>
        <bgColor indexed="64"/>
      </patternFill>
    </fill>
    <fill>
      <patternFill patternType="solid">
        <fgColor indexed="8"/>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7A7146"/>
        <bgColor indexed="64"/>
      </patternFill>
    </fill>
    <fill>
      <patternFill patternType="solid">
        <fgColor rgb="FF2C7A8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indexed="64"/>
      </left>
      <right style="thick">
        <color theme="2" tint="-0.499984740745262"/>
      </right>
      <top style="thin">
        <color indexed="64"/>
      </top>
      <bottom style="thin">
        <color indexed="64"/>
      </bottom>
      <diagonal/>
    </border>
    <border>
      <left style="thin">
        <color indexed="64"/>
      </left>
      <right style="thin">
        <color indexed="64"/>
      </right>
      <top/>
      <bottom/>
      <diagonal/>
    </border>
    <border>
      <left style="thin">
        <color auto="1"/>
      </left>
      <right/>
      <top style="thin">
        <color indexed="64"/>
      </top>
      <bottom style="thin">
        <color indexed="64"/>
      </bottom>
      <diagonal/>
    </border>
    <border>
      <left/>
      <right style="thick">
        <color theme="2" tint="-0.499984740745262"/>
      </right>
      <top/>
      <bottom/>
      <diagonal/>
    </border>
    <border>
      <left style="thin">
        <color auto="1"/>
      </left>
      <right style="thin">
        <color auto="1"/>
      </right>
      <top style="thin">
        <color auto="1"/>
      </top>
      <bottom style="thick">
        <color theme="2" tint="-0.499984740745262"/>
      </bottom>
      <diagonal/>
    </border>
    <border>
      <left style="thin">
        <color auto="1"/>
      </left>
      <right style="thick">
        <color theme="2" tint="-0.499984740745262"/>
      </right>
      <top style="thin">
        <color auto="1"/>
      </top>
      <bottom style="thick">
        <color theme="2" tint="-0.499984740745262"/>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auto="1"/>
      </left>
      <right/>
      <top/>
      <bottom style="thin">
        <color indexed="64"/>
      </bottom>
      <diagonal/>
    </border>
    <border>
      <left/>
      <right style="thin">
        <color indexed="64"/>
      </right>
      <top/>
      <bottom style="thin">
        <color auto="1"/>
      </bottom>
      <diagonal/>
    </border>
    <border>
      <left/>
      <right/>
      <top/>
      <bottom style="thick">
        <color theme="2" tint="-0.499984740745262"/>
      </bottom>
      <diagonal/>
    </border>
    <border>
      <left/>
      <right/>
      <top style="thick">
        <color theme="2" tint="-0.499984740745262"/>
      </top>
      <bottom style="thick">
        <color theme="2" tint="-0.499984740745262"/>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style="thick">
        <color theme="8" tint="-0.249977111117893"/>
      </left>
      <right style="thick">
        <color theme="8" tint="-0.249977111117893"/>
      </right>
      <top style="thick">
        <color theme="8" tint="-0.249977111117893"/>
      </top>
      <bottom/>
      <diagonal/>
    </border>
    <border>
      <left style="thick">
        <color theme="8" tint="-0.249977111117893"/>
      </left>
      <right style="thick">
        <color theme="8" tint="-0.249977111117893"/>
      </right>
      <top/>
      <bottom/>
      <diagonal/>
    </border>
    <border>
      <left style="thick">
        <color theme="8" tint="-0.249977111117893"/>
      </left>
      <right style="thick">
        <color theme="8" tint="-0.249977111117893"/>
      </right>
      <top/>
      <bottom style="medium">
        <color theme="8" tint="-0.249977111117893"/>
      </bottom>
      <diagonal/>
    </border>
    <border>
      <left style="thick">
        <color theme="8" tint="-0.249977111117893"/>
      </left>
      <right style="thick">
        <color theme="8" tint="-0.249977111117893"/>
      </right>
      <top/>
      <bottom style="thin">
        <color indexed="64"/>
      </bottom>
      <diagonal/>
    </border>
    <border>
      <left style="thick">
        <color theme="8" tint="-0.249977111117893"/>
      </left>
      <right style="thick">
        <color theme="8" tint="-0.249977111117893"/>
      </right>
      <top style="thin">
        <color auto="1"/>
      </top>
      <bottom style="thin">
        <color auto="1"/>
      </bottom>
      <diagonal/>
    </border>
    <border>
      <left style="thick">
        <color theme="8" tint="-0.249977111117893"/>
      </left>
      <right style="thick">
        <color theme="8" tint="-0.249977111117893"/>
      </right>
      <top style="thin">
        <color auto="1"/>
      </top>
      <bottom style="thick">
        <color theme="8" tint="-0.249977111117893"/>
      </bottom>
      <diagonal/>
    </border>
    <border>
      <left style="thick">
        <color theme="2" tint="-0.499984740745262"/>
      </left>
      <right/>
      <top style="thick">
        <color theme="2" tint="-0.499984740745262"/>
      </top>
      <bottom style="thick">
        <color theme="2" tint="-0.499984740745262"/>
      </bottom>
      <diagonal/>
    </border>
    <border>
      <left/>
      <right style="thick">
        <color theme="8" tint="-0.249977111117893"/>
      </right>
      <top style="thick">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style="thin">
        <color auto="1"/>
      </bottom>
      <diagonal/>
    </border>
    <border>
      <left style="thick">
        <color theme="2" tint="-0.499984740745262"/>
      </left>
      <right style="thin">
        <color indexed="64"/>
      </right>
      <top style="thin">
        <color auto="1"/>
      </top>
      <bottom style="thin">
        <color auto="1"/>
      </bottom>
      <diagonal/>
    </border>
    <border>
      <left style="thick">
        <color theme="2" tint="-0.499984740745262"/>
      </left>
      <right/>
      <top style="thin">
        <color auto="1"/>
      </top>
      <bottom style="thin">
        <color auto="1"/>
      </bottom>
      <diagonal/>
    </border>
    <border>
      <left style="thick">
        <color theme="2" tint="-0.499984740745262"/>
      </left>
      <right/>
      <top style="thin">
        <color auto="1"/>
      </top>
      <bottom style="thick">
        <color theme="2" tint="-0.499984740745262"/>
      </bottom>
      <diagonal/>
    </border>
  </borders>
  <cellStyleXfs count="185">
    <xf numFmtId="0" fontId="0" fillId="0" borderId="0"/>
    <xf numFmtId="0" fontId="24" fillId="2" borderId="1">
      <alignment horizontal="left" vertical="center" wrapText="1"/>
    </xf>
    <xf numFmtId="0" fontId="25" fillId="2" borderId="1">
      <alignment horizontal="left" vertical="center" wrapText="1"/>
    </xf>
    <xf numFmtId="0" fontId="19" fillId="0" borderId="0" applyNumberFormat="0" applyBorder="0"/>
    <xf numFmtId="0" fontId="21" fillId="0" borderId="0" applyBorder="0" applyAlignment="0"/>
    <xf numFmtId="0" fontId="22" fillId="0" borderId="0" applyFill="0" applyBorder="0" applyAlignment="0"/>
    <xf numFmtId="0" fontId="24" fillId="0" borderId="0">
      <alignment horizontal="left" vertical="center"/>
    </xf>
    <xf numFmtId="0" fontId="26" fillId="0" borderId="0"/>
    <xf numFmtId="0" fontId="15" fillId="0" borderId="0" applyNumberFormat="0" applyFill="0" applyBorder="0">
      <alignment horizontal="left"/>
    </xf>
    <xf numFmtId="0" fontId="25" fillId="2" borderId="2">
      <alignment horizontal="left" vertical="center" wrapText="1"/>
    </xf>
    <xf numFmtId="0" fontId="24" fillId="2" borderId="2">
      <alignment horizontal="left" vertical="center" wrapText="1"/>
    </xf>
    <xf numFmtId="0" fontId="29" fillId="0" borderId="0" applyNumberFormat="0" applyFill="0" applyBorder="0" applyProtection="0">
      <alignment horizontal="center" vertical="center"/>
    </xf>
    <xf numFmtId="0" fontId="30" fillId="0" borderId="0" applyNumberFormat="0" applyFill="0" applyBorder="0" applyAlignment="0" applyProtection="0">
      <alignment horizontal="left" vertical="center"/>
    </xf>
    <xf numFmtId="0" fontId="24" fillId="3" borderId="2" applyNumberFormat="0">
      <alignment horizontal="left" vertical="top" wrapText="1"/>
      <protection locked="0"/>
    </xf>
    <xf numFmtId="0" fontId="11" fillId="0" borderId="0"/>
    <xf numFmtId="0" fontId="24" fillId="3" borderId="3" applyNumberFormat="0">
      <alignment horizontal="left" vertical="top" wrapText="1"/>
      <protection locked="0"/>
    </xf>
    <xf numFmtId="0" fontId="10" fillId="0" borderId="0"/>
    <xf numFmtId="0" fontId="25" fillId="2" borderId="3">
      <alignment horizontal="left" vertical="center" wrapText="1"/>
    </xf>
    <xf numFmtId="0" fontId="24" fillId="2" borderId="3">
      <alignment horizontal="left" vertical="center" wrapText="1"/>
    </xf>
    <xf numFmtId="0" fontId="11" fillId="0" borderId="0"/>
    <xf numFmtId="0" fontId="17" fillId="4" borderId="3">
      <alignment horizontal="left" vertical="center" wrapText="1"/>
    </xf>
    <xf numFmtId="0" fontId="18" fillId="0" borderId="0" applyNumberFormat="0" applyFill="0" applyBorder="0" applyAlignment="0" applyProtection="0"/>
    <xf numFmtId="0" fontId="32" fillId="0" borderId="0"/>
    <xf numFmtId="0" fontId="10" fillId="0" borderId="0"/>
    <xf numFmtId="0" fontId="11" fillId="0" borderId="0"/>
    <xf numFmtId="0" fontId="28" fillId="0" borderId="0"/>
    <xf numFmtId="0" fontId="36" fillId="8" borderId="0" applyNumberFormat="0" applyBorder="0" applyAlignment="0" applyProtection="0"/>
    <xf numFmtId="0" fontId="37" fillId="7" borderId="0" applyNumberFormat="0" applyBorder="0" applyAlignment="0" applyProtection="0"/>
    <xf numFmtId="0" fontId="38" fillId="0" borderId="0" applyNumberFormat="0" applyFill="0" applyBorder="0" applyAlignment="0" applyProtection="0"/>
    <xf numFmtId="0" fontId="35" fillId="0" borderId="0" applyNumberFormat="0" applyFill="0" applyBorder="0" applyAlignment="0" applyProtection="0">
      <alignment vertical="top"/>
      <protection locked="0"/>
    </xf>
    <xf numFmtId="0" fontId="39" fillId="9" borderId="0" applyNumberFormat="0" applyBorder="0" applyAlignment="0" applyProtection="0"/>
    <xf numFmtId="0" fontId="24" fillId="0" borderId="0"/>
    <xf numFmtId="0" fontId="34" fillId="0" borderId="0"/>
    <xf numFmtId="0" fontId="11" fillId="0" borderId="0"/>
    <xf numFmtId="0" fontId="24" fillId="0" borderId="0"/>
    <xf numFmtId="0" fontId="20" fillId="0" borderId="0"/>
    <xf numFmtId="0" fontId="20" fillId="0" borderId="0"/>
    <xf numFmtId="0" fontId="24" fillId="0" borderId="0"/>
    <xf numFmtId="0" fontId="9" fillId="0" borderId="0"/>
    <xf numFmtId="0" fontId="28" fillId="0" borderId="0"/>
    <xf numFmtId="0" fontId="9" fillId="0" borderId="0"/>
    <xf numFmtId="9" fontId="24" fillId="0" borderId="0" applyFont="0" applyFill="0" applyBorder="0" applyAlignment="0" applyProtection="0"/>
    <xf numFmtId="0" fontId="8" fillId="0" borderId="0"/>
    <xf numFmtId="0" fontId="24" fillId="2" borderId="4">
      <alignment horizontal="left" vertical="center" wrapText="1"/>
    </xf>
    <xf numFmtId="0" fontId="24" fillId="3" borderId="4" applyNumberFormat="0">
      <alignment horizontal="left" vertical="top" wrapText="1"/>
      <protection locked="0"/>
    </xf>
    <xf numFmtId="0" fontId="42" fillId="0" borderId="0" applyNumberFormat="0" applyFill="0" applyBorder="0" applyAlignment="0" applyProtection="0"/>
    <xf numFmtId="0" fontId="7" fillId="0" borderId="0"/>
    <xf numFmtId="0" fontId="11" fillId="0" borderId="0"/>
    <xf numFmtId="0" fontId="11" fillId="0" borderId="0"/>
    <xf numFmtId="43" fontId="11" fillId="0" borderId="0" applyFont="0" applyFill="0" applyBorder="0" applyAlignment="0" applyProtection="0"/>
    <xf numFmtId="0" fontId="12" fillId="0" borderId="0" applyNumberFormat="0" applyFill="0" applyBorder="0" applyAlignment="0" applyProtection="0"/>
    <xf numFmtId="9" fontId="11"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0" fontId="24" fillId="0" borderId="0">
      <alignment horizontal="left" vertical="center"/>
    </xf>
    <xf numFmtId="0" fontId="11" fillId="0" borderId="0"/>
    <xf numFmtId="0" fontId="11" fillId="0" borderId="0"/>
    <xf numFmtId="0" fontId="11" fillId="0" borderId="0"/>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9" fontId="47" fillId="0" borderId="0" applyFont="0" applyFill="0" applyBorder="0" applyAlignment="0" applyProtection="0"/>
    <xf numFmtId="166" fontId="49" fillId="0" borderId="0"/>
    <xf numFmtId="0" fontId="5" fillId="0" borderId="0"/>
    <xf numFmtId="43" fontId="5" fillId="0" borderId="0" applyFont="0" applyFill="0" applyBorder="0" applyAlignment="0" applyProtection="0"/>
    <xf numFmtId="0" fontId="11" fillId="0" borderId="0"/>
    <xf numFmtId="9" fontId="5" fillId="0" borderId="0" applyFont="0" applyFill="0" applyBorder="0" applyAlignment="0" applyProtection="0"/>
    <xf numFmtId="0" fontId="5" fillId="0" borderId="0"/>
    <xf numFmtId="0" fontId="4" fillId="0" borderId="0"/>
    <xf numFmtId="0" fontId="24" fillId="2" borderId="4">
      <alignment horizontal="left" vertical="center" wrapText="1"/>
    </xf>
    <xf numFmtId="0" fontId="24" fillId="3" borderId="4" applyNumberFormat="0">
      <alignment horizontal="left" vertical="top" wrapText="1"/>
      <protection locked="0"/>
    </xf>
    <xf numFmtId="2" fontId="24" fillId="3" borderId="4">
      <alignment horizontal="left" vertical="center"/>
      <protection locked="0"/>
    </xf>
    <xf numFmtId="2" fontId="43" fillId="10" borderId="4">
      <alignment horizontal="left" vertical="center"/>
      <protection locked="0"/>
    </xf>
    <xf numFmtId="2" fontId="43" fillId="10" borderId="4">
      <alignment horizontal="left" vertical="center"/>
      <protection locked="0"/>
    </xf>
    <xf numFmtId="165" fontId="43" fillId="10" borderId="4">
      <alignment horizontal="left" vertical="top" wrapText="1" indent="2"/>
      <protection locked="0"/>
    </xf>
    <xf numFmtId="165" fontId="43" fillId="10" borderId="4">
      <alignment horizontal="left" vertical="top" wrapText="1" indent="2"/>
      <protection locked="0"/>
    </xf>
    <xf numFmtId="10" fontId="43" fillId="10" borderId="4">
      <alignment horizontal="left" vertical="center"/>
      <protection locked="0"/>
    </xf>
    <xf numFmtId="14" fontId="43" fillId="10" borderId="4">
      <alignment horizontal="left" vertical="center"/>
      <protection locked="0"/>
    </xf>
    <xf numFmtId="14" fontId="43" fillId="10" borderId="4">
      <alignment horizontal="left" vertical="center"/>
      <protection locked="0"/>
    </xf>
    <xf numFmtId="0" fontId="43" fillId="10" borderId="4" applyNumberFormat="0">
      <alignment horizontal="left" vertical="top" wrapText="1"/>
      <protection locked="0"/>
    </xf>
    <xf numFmtId="0" fontId="43" fillId="10" borderId="4" applyNumberFormat="0">
      <alignment horizontal="left" vertical="top" wrapText="1"/>
      <protection locked="0"/>
    </xf>
    <xf numFmtId="0" fontId="43" fillId="10" borderId="4" applyNumberFormat="0">
      <alignment horizontal="left" vertical="top" wrapText="1"/>
      <protection locked="0"/>
    </xf>
    <xf numFmtId="0" fontId="43" fillId="11" borderId="4">
      <alignment horizontal="left" vertical="center" wrapText="1"/>
    </xf>
    <xf numFmtId="0" fontId="43" fillId="11" borderId="4">
      <alignment horizontal="left" vertical="center" wrapText="1"/>
    </xf>
    <xf numFmtId="0" fontId="43" fillId="11" borderId="4">
      <alignment horizontal="left" vertical="center" wrapText="1"/>
    </xf>
    <xf numFmtId="0" fontId="43" fillId="11" borderId="4">
      <alignment horizontal="left" vertical="center" wrapText="1"/>
    </xf>
    <xf numFmtId="0" fontId="44" fillId="11" borderId="4">
      <alignment horizontal="left" vertical="center" wrapText="1"/>
    </xf>
    <xf numFmtId="0" fontId="44" fillId="11" borderId="4">
      <alignment horizontal="left" vertical="center" wrapText="1"/>
    </xf>
    <xf numFmtId="0" fontId="17" fillId="15" borderId="4">
      <alignment horizontal="left" vertical="center" wrapText="1"/>
    </xf>
    <xf numFmtId="0" fontId="17" fillId="15" borderId="4">
      <alignment horizontal="left" vertical="center" wrapText="1"/>
    </xf>
    <xf numFmtId="0" fontId="17" fillId="15" borderId="4">
      <alignment horizontal="left" vertical="center" wrapText="1"/>
    </xf>
    <xf numFmtId="43" fontId="20" fillId="0" borderId="0" applyFont="0" applyFill="0" applyBorder="0" applyAlignment="0" applyProtection="0"/>
    <xf numFmtId="43" fontId="32" fillId="0" borderId="0" applyFont="0" applyFill="0" applyBorder="0" applyAlignment="0" applyProtection="0"/>
    <xf numFmtId="167" fontId="32" fillId="0" borderId="0" applyFont="0" applyFill="0" applyBorder="0" applyAlignment="0" applyProtection="0"/>
    <xf numFmtId="43" fontId="3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0" fillId="0" borderId="0" applyFont="0" applyFill="0" applyBorder="0" applyAlignment="0" applyProtection="0"/>
    <xf numFmtId="44" fontId="11" fillId="0" borderId="0" applyFont="0" applyFill="0" applyBorder="0" applyAlignment="0" applyProtection="0"/>
    <xf numFmtId="44" fontId="2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2" fillId="0" borderId="0" applyFont="0" applyFill="0" applyBorder="0" applyAlignment="0" applyProtection="0"/>
    <xf numFmtId="0" fontId="18" fillId="16" borderId="0">
      <alignment horizontal="center"/>
    </xf>
    <xf numFmtId="0" fontId="16" fillId="17" borderId="4">
      <alignment horizontal="center" vertical="center"/>
    </xf>
    <xf numFmtId="0" fontId="16" fillId="17" borderId="4">
      <alignment horizontal="center" vertical="center"/>
    </xf>
    <xf numFmtId="0" fontId="56" fillId="18" borderId="0" applyNumberFormat="0" applyAlignment="0">
      <protection locked="0"/>
    </xf>
    <xf numFmtId="0" fontId="57" fillId="0" borderId="0" applyNumberFormat="0" applyFill="0" applyBorder="0" applyAlignment="0" applyProtection="0"/>
    <xf numFmtId="0" fontId="12" fillId="0" borderId="0" applyNumberFormat="0" applyFill="0" applyBorder="0" applyAlignment="0" applyProtection="0">
      <alignment vertical="top"/>
      <protection locked="0"/>
    </xf>
    <xf numFmtId="0" fontId="57"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7" fillId="0" borderId="0" applyNumberFormat="0" applyFill="0" applyBorder="0" applyAlignment="0" applyProtection="0"/>
    <xf numFmtId="0" fontId="12" fillId="0" borderId="0" applyNumberFormat="0" applyFill="0" applyBorder="0" applyAlignment="0" applyProtection="0">
      <alignment vertical="top"/>
      <protection locked="0"/>
    </xf>
    <xf numFmtId="0" fontId="43" fillId="0" borderId="0">
      <alignment horizontal="left" vertical="center"/>
    </xf>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11" fillId="0" borderId="0"/>
    <xf numFmtId="0" fontId="32" fillId="0" borderId="0"/>
    <xf numFmtId="0" fontId="32" fillId="0" borderId="0"/>
    <xf numFmtId="0" fontId="11"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58"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alignment vertical="top"/>
    </xf>
    <xf numFmtId="0" fontId="20" fillId="0" borderId="0">
      <alignment vertical="top"/>
    </xf>
    <xf numFmtId="0" fontId="32" fillId="0" borderId="0"/>
    <xf numFmtId="0" fontId="32" fillId="0" borderId="0"/>
    <xf numFmtId="0" fontId="32" fillId="0" borderId="0"/>
    <xf numFmtId="0" fontId="32" fillId="0" borderId="0"/>
    <xf numFmtId="0" fontId="20" fillId="0" borderId="0"/>
    <xf numFmtId="9" fontId="11" fillId="0" borderId="0" applyFont="0" applyFill="0" applyBorder="0" applyAlignment="0" applyProtection="0"/>
    <xf numFmtId="0" fontId="3" fillId="0" borderId="0"/>
    <xf numFmtId="43" fontId="60" fillId="0" borderId="0" applyFont="0" applyFill="0" applyBorder="0" applyAlignment="0" applyProtection="0"/>
    <xf numFmtId="0" fontId="60" fillId="0" borderId="0"/>
    <xf numFmtId="0" fontId="61" fillId="0" borderId="0" applyNumberFormat="0" applyFill="0" applyBorder="0" applyAlignment="0" applyProtection="0"/>
    <xf numFmtId="0" fontId="25" fillId="2" borderId="4">
      <alignment horizontal="left" vertical="center" wrapText="1"/>
    </xf>
  </cellStyleXfs>
  <cellXfs count="167">
    <xf numFmtId="0" fontId="0" fillId="0" borderId="0" xfId="0"/>
    <xf numFmtId="0" fontId="15" fillId="5" borderId="0" xfId="0" applyFont="1" applyFill="1" applyProtection="1"/>
    <xf numFmtId="0" fontId="24" fillId="0" borderId="0" xfId="0" applyFont="1" applyAlignment="1" applyProtection="1">
      <alignment horizontal="center" vertical="center"/>
    </xf>
    <xf numFmtId="0" fontId="50" fillId="0" borderId="0" xfId="72" applyFont="1"/>
    <xf numFmtId="0" fontId="50" fillId="0" borderId="0" xfId="72" applyFont="1" applyBorder="1"/>
    <xf numFmtId="0" fontId="4" fillId="0" borderId="0" xfId="72"/>
    <xf numFmtId="0" fontId="4" fillId="0" borderId="0" xfId="72" applyAlignment="1">
      <alignment horizontal="center"/>
    </xf>
    <xf numFmtId="0" fontId="31" fillId="0" borderId="0" xfId="6" applyFont="1" applyBorder="1" applyAlignment="1" applyProtection="1">
      <alignment vertical="center"/>
    </xf>
    <xf numFmtId="0" fontId="50" fillId="0" borderId="0" xfId="72" applyFont="1" applyAlignment="1">
      <alignment horizontal="left"/>
    </xf>
    <xf numFmtId="9" fontId="4" fillId="0" borderId="0" xfId="72" applyNumberFormat="1" applyAlignment="1">
      <alignment horizontal="left"/>
    </xf>
    <xf numFmtId="164" fontId="4" fillId="0" borderId="0" xfId="72" applyNumberFormat="1" applyAlignment="1">
      <alignment horizontal="left"/>
    </xf>
    <xf numFmtId="0" fontId="4" fillId="0" borderId="0" xfId="72" applyAlignment="1">
      <alignment horizontal="left"/>
    </xf>
    <xf numFmtId="0" fontId="55" fillId="0" borderId="0" xfId="72" applyFont="1" applyAlignment="1">
      <alignment horizontal="center" vertical="center"/>
    </xf>
    <xf numFmtId="0" fontId="24" fillId="0" borderId="0" xfId="6" applyFont="1" applyAlignment="1" applyProtection="1">
      <alignment horizontal="left" vertical="center"/>
    </xf>
    <xf numFmtId="0" fontId="24" fillId="0" borderId="0" xfId="6" applyFont="1" applyProtection="1">
      <alignment horizontal="left" vertical="center"/>
    </xf>
    <xf numFmtId="0" fontId="24" fillId="0" borderId="0" xfId="0" applyFont="1" applyAlignment="1" applyProtection="1">
      <alignment horizontal="left" vertical="center"/>
    </xf>
    <xf numFmtId="9" fontId="15" fillId="3" borderId="8" xfId="65" applyFont="1" applyFill="1" applyBorder="1" applyAlignment="1" applyProtection="1">
      <alignment horizontal="center" vertical="center"/>
      <protection locked="0"/>
    </xf>
    <xf numFmtId="0" fontId="15" fillId="3" borderId="13" xfId="67"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0" fontId="15" fillId="0" borderId="0" xfId="0" applyFont="1" applyAlignment="1" applyProtection="1">
      <alignment horizontal="left" vertical="center" indent="11"/>
    </xf>
    <xf numFmtId="9" fontId="15" fillId="0" borderId="10" xfId="0" applyNumberFormat="1" applyFont="1" applyBorder="1" applyAlignment="1" applyProtection="1">
      <alignment horizontal="center" vertical="center"/>
    </xf>
    <xf numFmtId="9" fontId="15" fillId="0" borderId="14" xfId="0" applyNumberFormat="1" applyFont="1" applyBorder="1" applyAlignment="1" applyProtection="1">
      <alignment horizontal="center" vertical="center"/>
    </xf>
    <xf numFmtId="0" fontId="41" fillId="0" borderId="0" xfId="0" applyFont="1" applyAlignment="1" applyProtection="1">
      <alignment horizontal="left" vertical="center" indent="11"/>
    </xf>
    <xf numFmtId="0" fontId="43" fillId="0" borderId="0" xfId="118" applyFont="1" applyProtection="1">
      <alignment horizontal="left" vertical="center"/>
    </xf>
    <xf numFmtId="0" fontId="15" fillId="0" borderId="0" xfId="118" applyFont="1" applyProtection="1">
      <alignment horizontal="left" vertical="center"/>
    </xf>
    <xf numFmtId="0" fontId="43" fillId="0" borderId="0" xfId="118" applyFont="1" applyAlignment="1" applyProtection="1">
      <alignment horizontal="left" vertical="center" wrapText="1"/>
    </xf>
    <xf numFmtId="9" fontId="15" fillId="0" borderId="8" xfId="0" applyNumberFormat="1" applyFont="1" applyBorder="1" applyAlignment="1" applyProtection="1">
      <alignment horizontal="center" vertical="center"/>
    </xf>
    <xf numFmtId="9" fontId="15" fillId="0" borderId="0" xfId="0" applyNumberFormat="1" applyFont="1" applyAlignment="1" applyProtection="1">
      <alignment horizontal="center" vertical="center"/>
    </xf>
    <xf numFmtId="0" fontId="24" fillId="0" borderId="0" xfId="0" applyFont="1" applyAlignment="1" applyProtection="1">
      <alignment vertical="top"/>
    </xf>
    <xf numFmtId="2" fontId="24" fillId="0" borderId="0" xfId="0" applyNumberFormat="1" applyFont="1" applyAlignment="1" applyProtection="1">
      <alignment vertical="top"/>
    </xf>
    <xf numFmtId="6" fontId="24" fillId="0" borderId="0" xfId="0" applyNumberFormat="1" applyFont="1" applyAlignment="1" applyProtection="1">
      <alignment vertical="top"/>
    </xf>
    <xf numFmtId="9" fontId="24" fillId="0" borderId="0" xfId="6" applyNumberFormat="1" applyFont="1" applyAlignment="1" applyProtection="1">
      <alignment vertical="top"/>
    </xf>
    <xf numFmtId="2" fontId="24" fillId="0" borderId="0" xfId="6" applyNumberFormat="1" applyFont="1" applyAlignment="1" applyProtection="1">
      <alignment vertical="top"/>
    </xf>
    <xf numFmtId="0" fontId="15" fillId="0" borderId="16" xfId="67" applyFont="1" applyBorder="1" applyAlignment="1" applyProtection="1">
      <alignment horizontal="center" vertical="center"/>
    </xf>
    <xf numFmtId="0" fontId="24" fillId="5" borderId="16" xfId="67" applyFont="1" applyFill="1" applyBorder="1" applyAlignment="1" applyProtection="1">
      <alignment horizontal="center" vertical="center" wrapText="1"/>
    </xf>
    <xf numFmtId="0" fontId="24" fillId="5" borderId="16" xfId="67" applyFont="1" applyFill="1" applyBorder="1" applyAlignment="1" applyProtection="1">
      <alignment horizontal="center" vertical="center"/>
    </xf>
    <xf numFmtId="0" fontId="24" fillId="0" borderId="16" xfId="67" applyFont="1" applyFill="1" applyBorder="1" applyAlignment="1" applyProtection="1">
      <alignment horizontal="center" vertical="center"/>
    </xf>
    <xf numFmtId="0" fontId="24" fillId="5" borderId="12" xfId="67" applyFont="1" applyFill="1" applyBorder="1" applyAlignment="1" applyProtection="1">
      <alignment horizontal="center" vertical="center" textRotation="90" wrapText="1"/>
    </xf>
    <xf numFmtId="0" fontId="24" fillId="5" borderId="4" xfId="67" applyFont="1" applyFill="1" applyBorder="1" applyAlignment="1" applyProtection="1">
      <alignment horizontal="center" vertical="center" textRotation="90" wrapText="1"/>
    </xf>
    <xf numFmtId="0" fontId="24" fillId="5" borderId="13" xfId="67" applyFont="1" applyFill="1" applyBorder="1" applyAlignment="1" applyProtection="1">
      <alignment horizontal="center" vertical="center" textRotation="90" wrapText="1"/>
    </xf>
    <xf numFmtId="0" fontId="24" fillId="6" borderId="12" xfId="67" applyFont="1" applyFill="1" applyBorder="1" applyAlignment="1" applyProtection="1">
      <alignment horizontal="center" vertical="center" wrapText="1"/>
    </xf>
    <xf numFmtId="0" fontId="24" fillId="0" borderId="0" xfId="67" applyFont="1" applyFill="1" applyAlignment="1" applyProtection="1">
      <alignment horizontal="center" wrapText="1"/>
    </xf>
    <xf numFmtId="0" fontId="15" fillId="0" borderId="12" xfId="67" applyFont="1" applyFill="1" applyBorder="1" applyAlignment="1" applyProtection="1">
      <alignment horizontal="center" vertical="center"/>
    </xf>
    <xf numFmtId="0" fontId="24" fillId="0" borderId="0" xfId="67" applyFont="1" applyFill="1" applyAlignment="1" applyProtection="1">
      <alignment horizontal="center" vertical="center"/>
    </xf>
    <xf numFmtId="0" fontId="5" fillId="0" borderId="0" xfId="67" applyAlignment="1" applyProtection="1">
      <alignment horizontal="center" vertical="center"/>
    </xf>
    <xf numFmtId="0" fontId="51" fillId="0" borderId="0" xfId="67" applyFont="1" applyAlignment="1" applyProtection="1">
      <alignment horizontal="center" vertical="center"/>
    </xf>
    <xf numFmtId="10" fontId="24" fillId="0" borderId="0" xfId="67" applyNumberFormat="1" applyFont="1" applyBorder="1" applyAlignment="1" applyProtection="1">
      <alignment horizontal="center" vertical="center"/>
    </xf>
    <xf numFmtId="0" fontId="24" fillId="0" borderId="0" xfId="6" applyFont="1" applyAlignment="1" applyProtection="1">
      <alignment horizontal="center" vertical="center"/>
    </xf>
    <xf numFmtId="0" fontId="54" fillId="5" borderId="5" xfId="67" applyFont="1" applyFill="1" applyBorder="1" applyAlignment="1" applyProtection="1">
      <alignment horizontal="center" vertical="center"/>
    </xf>
    <xf numFmtId="0" fontId="3" fillId="0" borderId="0" xfId="72" applyFont="1"/>
    <xf numFmtId="9" fontId="3" fillId="0" borderId="0" xfId="72" applyNumberFormat="1" applyFont="1" applyAlignment="1">
      <alignment horizontal="left"/>
    </xf>
    <xf numFmtId="0" fontId="24" fillId="5" borderId="0" xfId="0" applyFont="1" applyFill="1" applyAlignment="1" applyProtection="1">
      <alignment horizontal="left" vertical="center" wrapText="1"/>
    </xf>
    <xf numFmtId="0" fontId="5" fillId="0" borderId="0" xfId="67" applyBorder="1" applyAlignment="1" applyProtection="1">
      <alignment horizontal="center" vertical="center"/>
    </xf>
    <xf numFmtId="0" fontId="2" fillId="0" borderId="0" xfId="67" applyFont="1" applyAlignment="1" applyProtection="1">
      <alignment horizontal="center" vertical="center"/>
    </xf>
    <xf numFmtId="0" fontId="15" fillId="3" borderId="18" xfId="67" applyFont="1" applyFill="1" applyBorder="1" applyAlignment="1" applyProtection="1">
      <alignment horizontal="center" vertical="center"/>
      <protection locked="0"/>
    </xf>
    <xf numFmtId="0" fontId="15" fillId="3" borderId="17" xfId="67" applyFont="1" applyFill="1" applyBorder="1" applyAlignment="1" applyProtection="1">
      <alignment horizontal="center" vertical="center"/>
      <protection locked="0"/>
    </xf>
    <xf numFmtId="0" fontId="15" fillId="0" borderId="0" xfId="0" applyFont="1" applyFill="1" applyBorder="1" applyAlignment="1" applyProtection="1">
      <alignment vertical="center" wrapText="1"/>
    </xf>
    <xf numFmtId="5" fontId="15" fillId="0" borderId="0" xfId="0" applyNumberFormat="1" applyFont="1" applyAlignment="1" applyProtection="1">
      <alignment horizontal="center" vertical="center"/>
    </xf>
    <xf numFmtId="165" fontId="15" fillId="0" borderId="0" xfId="0" applyNumberFormat="1" applyFont="1" applyAlignment="1" applyProtection="1">
      <alignment horizontal="center" vertical="center"/>
    </xf>
    <xf numFmtId="0" fontId="53" fillId="0" borderId="0" xfId="0" applyFont="1" applyAlignment="1" applyProtection="1">
      <alignment horizontal="center" vertical="center"/>
    </xf>
    <xf numFmtId="0" fontId="33" fillId="0" borderId="0" xfId="0" applyFont="1" applyAlignment="1" applyProtection="1">
      <alignment vertical="center" wrapText="1"/>
    </xf>
    <xf numFmtId="0" fontId="59" fillId="0" borderId="0" xfId="0" applyFont="1" applyBorder="1" applyAlignment="1" applyProtection="1">
      <alignment vertical="center"/>
    </xf>
    <xf numFmtId="0" fontId="15" fillId="5" borderId="0" xfId="67" applyFont="1" applyFill="1" applyAlignment="1" applyProtection="1">
      <alignment horizontal="center"/>
    </xf>
    <xf numFmtId="0" fontId="15" fillId="0" borderId="0" xfId="67" applyFont="1" applyAlignment="1" applyProtection="1">
      <alignment horizontal="left"/>
    </xf>
    <xf numFmtId="0" fontId="13" fillId="0" borderId="0" xfId="6" applyFont="1" applyBorder="1" applyAlignment="1" applyProtection="1">
      <alignment wrapText="1"/>
    </xf>
    <xf numFmtId="0" fontId="15" fillId="0" borderId="0" xfId="0" applyFont="1" applyAlignment="1" applyProtection="1">
      <alignment horizontal="left" vertical="center"/>
    </xf>
    <xf numFmtId="0" fontId="15" fillId="0" borderId="0" xfId="0" applyFont="1" applyAlignment="1" applyProtection="1">
      <alignment horizontal="left" vertical="top"/>
    </xf>
    <xf numFmtId="0" fontId="15" fillId="0" borderId="0" xfId="67" applyFont="1" applyAlignment="1" applyProtection="1">
      <alignment horizontal="center" vertical="center"/>
    </xf>
    <xf numFmtId="0" fontId="15" fillId="0" borderId="0" xfId="0" applyFont="1" applyProtection="1"/>
    <xf numFmtId="0" fontId="41" fillId="0" borderId="0" xfId="0" applyFont="1" applyProtection="1"/>
    <xf numFmtId="0" fontId="51" fillId="0" borderId="0" xfId="67" applyFont="1" applyAlignment="1" applyProtection="1">
      <alignment vertical="center"/>
    </xf>
    <xf numFmtId="0" fontId="15" fillId="0" borderId="0" xfId="0" applyFont="1" applyAlignment="1" applyProtection="1">
      <alignment horizontal="left" vertical="center"/>
    </xf>
    <xf numFmtId="0" fontId="15" fillId="0" borderId="0" xfId="0" applyFont="1" applyAlignment="1" applyProtection="1">
      <alignment horizontal="left" vertical="center"/>
    </xf>
    <xf numFmtId="0" fontId="45" fillId="0" borderId="0" xfId="67" applyFont="1" applyFill="1" applyBorder="1" applyAlignment="1" applyProtection="1">
      <alignment vertical="center" wrapText="1"/>
    </xf>
    <xf numFmtId="0" fontId="45" fillId="0" borderId="23" xfId="67" applyFont="1" applyFill="1" applyBorder="1" applyAlignment="1" applyProtection="1">
      <alignment vertical="center" wrapText="1"/>
    </xf>
    <xf numFmtId="0" fontId="15" fillId="0" borderId="0" xfId="0" applyFont="1" applyAlignment="1" applyProtection="1">
      <alignment horizontal="center" vertical="center"/>
    </xf>
    <xf numFmtId="165" fontId="24" fillId="19" borderId="4" xfId="67" applyNumberFormat="1" applyFont="1" applyFill="1" applyBorder="1" applyAlignment="1" applyProtection="1">
      <alignment horizontal="center" vertical="center"/>
    </xf>
    <xf numFmtId="165" fontId="24" fillId="20" borderId="4" xfId="67" applyNumberFormat="1" applyFont="1" applyFill="1" applyBorder="1" applyAlignment="1" applyProtection="1">
      <alignment horizontal="center" vertical="center"/>
    </xf>
    <xf numFmtId="0" fontId="16" fillId="0" borderId="0" xfId="0" applyFont="1" applyFill="1" applyBorder="1" applyAlignment="1" applyProtection="1">
      <alignment vertical="center" wrapText="1"/>
    </xf>
    <xf numFmtId="0" fontId="24" fillId="0" borderId="12" xfId="67" applyFont="1" applyBorder="1" applyAlignment="1" applyProtection="1">
      <alignment horizontal="left" vertical="center" wrapText="1"/>
    </xf>
    <xf numFmtId="165" fontId="24" fillId="19" borderId="15" xfId="67" applyNumberFormat="1" applyFont="1" applyFill="1" applyBorder="1" applyAlignment="1" applyProtection="1">
      <alignment horizontal="center" vertical="center"/>
    </xf>
    <xf numFmtId="0" fontId="24" fillId="0" borderId="12" xfId="67" applyFont="1" applyBorder="1" applyAlignment="1" applyProtection="1">
      <alignment horizontal="left" vertical="center"/>
    </xf>
    <xf numFmtId="0" fontId="24" fillId="0" borderId="6" xfId="67" applyFont="1" applyBorder="1" applyAlignment="1" applyProtection="1">
      <alignment horizontal="left" vertical="center"/>
    </xf>
    <xf numFmtId="165" fontId="24" fillId="19" borderId="10" xfId="67" applyNumberFormat="1" applyFont="1" applyFill="1" applyBorder="1" applyAlignment="1" applyProtection="1">
      <alignment horizontal="center" vertical="center"/>
    </xf>
    <xf numFmtId="165" fontId="24" fillId="19" borderId="11" xfId="67" applyNumberFormat="1" applyFont="1" applyFill="1" applyBorder="1" applyAlignment="1" applyProtection="1">
      <alignment horizontal="center" vertical="center"/>
    </xf>
    <xf numFmtId="0" fontId="15" fillId="0" borderId="20" xfId="67" applyNumberFormat="1" applyFont="1" applyFill="1" applyBorder="1" applyAlignment="1" applyProtection="1">
      <alignment horizontal="left" vertical="center"/>
    </xf>
    <xf numFmtId="0" fontId="24" fillId="19" borderId="27" xfId="0" applyFont="1" applyFill="1" applyBorder="1" applyAlignment="1">
      <alignment horizontal="center" vertical="center"/>
    </xf>
    <xf numFmtId="0" fontId="24" fillId="19" borderId="28" xfId="0" applyFont="1" applyFill="1" applyBorder="1" applyAlignment="1">
      <alignment horizontal="center" vertical="center"/>
    </xf>
    <xf numFmtId="0" fontId="24" fillId="19" borderId="20" xfId="0" applyFont="1" applyFill="1" applyBorder="1" applyAlignment="1">
      <alignment horizontal="center" vertical="center"/>
    </xf>
    <xf numFmtId="0" fontId="24" fillId="19" borderId="25" xfId="0" applyFont="1" applyFill="1" applyBorder="1" applyAlignment="1">
      <alignment horizontal="center" vertical="center"/>
    </xf>
    <xf numFmtId="0" fontId="24" fillId="20" borderId="20" xfId="0" applyFont="1" applyFill="1" applyBorder="1" applyAlignment="1">
      <alignment horizontal="center" vertical="center"/>
    </xf>
    <xf numFmtId="0" fontId="24" fillId="20" borderId="25" xfId="0" applyFont="1" applyFill="1" applyBorder="1" applyAlignment="1">
      <alignment horizontal="center" vertical="center"/>
    </xf>
    <xf numFmtId="0" fontId="41" fillId="19" borderId="25" xfId="0" applyFont="1" applyFill="1" applyBorder="1" applyAlignment="1">
      <alignment horizontal="center" vertical="center"/>
    </xf>
    <xf numFmtId="0" fontId="41" fillId="20" borderId="25" xfId="0" applyFont="1" applyFill="1" applyBorder="1" applyAlignment="1">
      <alignment horizontal="center" vertical="center"/>
    </xf>
    <xf numFmtId="0" fontId="24" fillId="20" borderId="19" xfId="0" applyFont="1" applyFill="1" applyBorder="1" applyAlignment="1">
      <alignment horizontal="center" vertical="center"/>
    </xf>
    <xf numFmtId="0" fontId="24" fillId="20" borderId="26" xfId="0" applyFont="1" applyFill="1" applyBorder="1" applyAlignment="1">
      <alignment horizontal="center" vertical="center"/>
    </xf>
    <xf numFmtId="0" fontId="24" fillId="5" borderId="22" xfId="67" applyFont="1" applyFill="1" applyBorder="1" applyAlignment="1" applyProtection="1">
      <alignment horizontal="left" vertical="center"/>
    </xf>
    <xf numFmtId="0" fontId="24" fillId="5" borderId="8" xfId="67" applyFont="1" applyFill="1" applyBorder="1" applyAlignment="1" applyProtection="1">
      <alignment horizontal="left" vertical="center"/>
    </xf>
    <xf numFmtId="0" fontId="24" fillId="5" borderId="21" xfId="67" applyFont="1" applyFill="1" applyBorder="1" applyAlignment="1" applyProtection="1">
      <alignment horizontal="left" vertical="center"/>
    </xf>
    <xf numFmtId="165" fontId="24" fillId="20" borderId="15" xfId="67" applyNumberFormat="1" applyFont="1" applyFill="1" applyBorder="1" applyAlignment="1" applyProtection="1">
      <alignment horizontal="center" vertical="center"/>
    </xf>
    <xf numFmtId="165" fontId="24" fillId="20" borderId="10" xfId="67" applyNumberFormat="1" applyFont="1" applyFill="1" applyBorder="1" applyAlignment="1" applyProtection="1">
      <alignment horizontal="center" vertical="center"/>
    </xf>
    <xf numFmtId="165" fontId="24" fillId="20" borderId="11" xfId="67" applyNumberFormat="1" applyFont="1" applyFill="1" applyBorder="1" applyAlignment="1" applyProtection="1">
      <alignment horizontal="center" vertical="center"/>
    </xf>
    <xf numFmtId="165" fontId="24" fillId="12" borderId="0" xfId="67" applyNumberFormat="1"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24" fillId="5" borderId="0" xfId="67" applyFont="1" applyFill="1" applyBorder="1" applyAlignment="1" applyProtection="1">
      <alignment horizontal="left" vertical="center"/>
    </xf>
    <xf numFmtId="0" fontId="15" fillId="3" borderId="22" xfId="67" applyFont="1" applyFill="1" applyBorder="1" applyAlignment="1" applyProtection="1">
      <alignment horizontal="center" vertical="center"/>
      <protection locked="0"/>
    </xf>
    <xf numFmtId="9" fontId="15" fillId="0" borderId="6" xfId="0" applyNumberFormat="1" applyFont="1" applyBorder="1" applyAlignment="1" applyProtection="1">
      <alignment horizontal="center" vertical="center"/>
    </xf>
    <xf numFmtId="9" fontId="15" fillId="0" borderId="9" xfId="0" applyNumberFormat="1" applyFont="1" applyBorder="1" applyAlignment="1" applyProtection="1">
      <alignment horizontal="center" vertical="center"/>
    </xf>
    <xf numFmtId="0" fontId="1" fillId="5" borderId="4" xfId="40" applyFont="1" applyFill="1" applyBorder="1" applyAlignment="1">
      <alignment vertical="center"/>
    </xf>
    <xf numFmtId="0" fontId="11" fillId="21" borderId="4" xfId="40" applyFont="1" applyFill="1" applyBorder="1" applyAlignment="1">
      <alignment vertical="center"/>
    </xf>
    <xf numFmtId="0" fontId="28" fillId="21" borderId="4" xfId="40" applyFont="1" applyFill="1" applyBorder="1" applyAlignment="1">
      <alignment vertical="center"/>
    </xf>
    <xf numFmtId="0" fontId="14" fillId="5" borderId="7" xfId="67" applyFont="1" applyFill="1" applyBorder="1" applyAlignment="1" applyProtection="1">
      <alignment vertical="center"/>
    </xf>
    <xf numFmtId="0" fontId="15" fillId="5" borderId="4" xfId="67" applyFont="1" applyFill="1" applyBorder="1" applyAlignment="1" applyProtection="1">
      <alignment horizontal="right" vertical="center" indent="1"/>
    </xf>
    <xf numFmtId="165" fontId="45" fillId="12" borderId="0" xfId="67" applyNumberFormat="1" applyFont="1" applyFill="1" applyBorder="1" applyAlignment="1" applyProtection="1">
      <alignment horizontal="center" vertical="center"/>
    </xf>
    <xf numFmtId="0" fontId="46" fillId="5" borderId="0" xfId="0" applyFont="1" applyFill="1" applyBorder="1" applyAlignment="1" applyProtection="1">
      <alignment vertical="center" wrapText="1"/>
    </xf>
    <xf numFmtId="0" fontId="52" fillId="5" borderId="0" xfId="0" applyFont="1" applyFill="1" applyBorder="1" applyAlignment="1" applyProtection="1">
      <alignment vertical="center" wrapText="1"/>
    </xf>
    <xf numFmtId="0" fontId="15" fillId="0" borderId="31" xfId="67" applyNumberFormat="1" applyFont="1" applyFill="1" applyBorder="1" applyAlignment="1" applyProtection="1">
      <alignment horizontal="left" vertical="center"/>
    </xf>
    <xf numFmtId="0" fontId="15" fillId="0" borderId="29" xfId="67" applyNumberFormat="1" applyFont="1" applyFill="1" applyBorder="1" applyAlignment="1" applyProtection="1">
      <alignment horizontal="left" vertical="center"/>
    </xf>
    <xf numFmtId="0" fontId="15" fillId="0" borderId="12" xfId="67" applyNumberFormat="1" applyFont="1" applyBorder="1" applyAlignment="1" applyProtection="1">
      <alignment horizontal="center" vertical="center"/>
    </xf>
    <xf numFmtId="0" fontId="15" fillId="5" borderId="16" xfId="67" applyFont="1" applyFill="1" applyBorder="1" applyAlignment="1" applyProtection="1">
      <alignment horizontal="center" vertical="center"/>
    </xf>
    <xf numFmtId="0" fontId="51" fillId="0" borderId="16" xfId="67" applyFont="1" applyBorder="1" applyAlignment="1" applyProtection="1">
      <alignment horizontal="center" vertical="center"/>
    </xf>
    <xf numFmtId="0" fontId="51" fillId="0" borderId="16" xfId="67" applyFont="1" applyBorder="1" applyAlignment="1" applyProtection="1">
      <alignment vertical="center"/>
    </xf>
    <xf numFmtId="9" fontId="15" fillId="3" borderId="17" xfId="67" applyNumberFormat="1" applyFont="1" applyFill="1" applyBorder="1" applyAlignment="1" applyProtection="1">
      <alignment horizontal="center" vertical="center"/>
      <protection locked="0"/>
    </xf>
    <xf numFmtId="0" fontId="15" fillId="3" borderId="4" xfId="67" applyFont="1" applyFill="1" applyBorder="1" applyAlignment="1" applyProtection="1">
      <alignment horizontal="center" vertical="center"/>
      <protection locked="0"/>
    </xf>
    <xf numFmtId="0" fontId="15" fillId="0" borderId="0" xfId="0" applyFont="1" applyAlignment="1" applyProtection="1">
      <alignment horizontal="center" vertical="center"/>
    </xf>
    <xf numFmtId="0" fontId="14" fillId="13" borderId="7" xfId="67" applyFont="1" applyFill="1" applyBorder="1" applyAlignment="1" applyProtection="1">
      <alignment horizontal="center" vertical="center" wrapText="1"/>
    </xf>
    <xf numFmtId="0" fontId="24" fillId="0" borderId="0" xfId="67" applyFont="1" applyAlignment="1" applyProtection="1">
      <alignment horizontal="center"/>
    </xf>
    <xf numFmtId="0" fontId="24" fillId="0" borderId="0" xfId="67" applyFont="1" applyBorder="1" applyAlignment="1" applyProtection="1">
      <alignment horizontal="center" vertical="center"/>
    </xf>
    <xf numFmtId="0" fontId="24" fillId="0" borderId="0" xfId="67" applyFont="1" applyAlignment="1" applyProtection="1">
      <alignment horizontal="center" vertical="center"/>
    </xf>
    <xf numFmtId="10" fontId="27" fillId="5" borderId="5" xfId="67" applyNumberFormat="1" applyFont="1" applyFill="1" applyBorder="1" applyAlignment="1" applyProtection="1">
      <alignment horizontal="center" vertical="center"/>
    </xf>
    <xf numFmtId="0" fontId="51" fillId="5" borderId="0" xfId="40" applyFont="1" applyFill="1" applyBorder="1" applyAlignment="1" applyProtection="1">
      <alignment vertical="center"/>
    </xf>
    <xf numFmtId="0" fontId="11" fillId="21" borderId="0" xfId="40" applyFont="1" applyFill="1" applyBorder="1" applyAlignment="1" applyProtection="1">
      <alignment vertical="center"/>
    </xf>
    <xf numFmtId="0" fontId="15" fillId="5" borderId="0" xfId="67" applyFont="1" applyFill="1" applyBorder="1" applyAlignment="1" applyProtection="1">
      <alignment horizontal="center" vertical="center"/>
    </xf>
    <xf numFmtId="0" fontId="24" fillId="14" borderId="5" xfId="67" applyFont="1" applyFill="1" applyBorder="1" applyAlignment="1" applyProtection="1">
      <alignment horizontal="center" vertical="center" textRotation="90" wrapText="1"/>
    </xf>
    <xf numFmtId="0" fontId="15" fillId="5" borderId="7" xfId="67" applyFont="1" applyFill="1" applyBorder="1" applyAlignment="1" applyProtection="1">
      <alignment horizontal="center" vertical="center"/>
    </xf>
    <xf numFmtId="0" fontId="52" fillId="5" borderId="0" xfId="67" applyFont="1" applyFill="1" applyBorder="1" applyAlignment="1" applyProtection="1">
      <alignment vertical="center" wrapText="1"/>
    </xf>
    <xf numFmtId="0" fontId="24" fillId="2" borderId="36" xfId="67" applyFont="1" applyFill="1" applyBorder="1" applyAlignment="1" applyProtection="1">
      <alignment horizontal="center" vertical="center" wrapText="1"/>
    </xf>
    <xf numFmtId="165" fontId="15" fillId="5" borderId="36" xfId="67" applyNumberFormat="1" applyFont="1" applyFill="1" applyBorder="1" applyAlignment="1" applyProtection="1">
      <alignment horizontal="right" vertical="center" wrapText="1"/>
    </xf>
    <xf numFmtId="165" fontId="15" fillId="5" borderId="36" xfId="67" applyNumberFormat="1" applyFont="1" applyFill="1" applyBorder="1" applyAlignment="1" applyProtection="1">
      <alignment horizontal="right" vertical="center"/>
    </xf>
    <xf numFmtId="165" fontId="15" fillId="5" borderId="37" xfId="67" applyNumberFormat="1" applyFont="1" applyFill="1" applyBorder="1" applyAlignment="1" applyProtection="1">
      <alignment horizontal="right" vertical="center"/>
    </xf>
    <xf numFmtId="0" fontId="62" fillId="5" borderId="13" xfId="67" applyFont="1" applyFill="1" applyBorder="1" applyAlignment="1" applyProtection="1">
      <alignment horizontal="center" vertical="center"/>
    </xf>
    <xf numFmtId="0" fontId="62" fillId="5" borderId="5" xfId="67" applyFont="1" applyFill="1" applyBorder="1" applyAlignment="1" applyProtection="1">
      <alignment horizontal="center" vertical="center"/>
    </xf>
    <xf numFmtId="165" fontId="62" fillId="5" borderId="35" xfId="67" applyNumberFormat="1" applyFont="1" applyFill="1" applyBorder="1" applyAlignment="1" applyProtection="1">
      <alignment horizontal="right" vertical="center"/>
    </xf>
    <xf numFmtId="0" fontId="24" fillId="0" borderId="0" xfId="67" applyFont="1" applyAlignment="1" applyProtection="1">
      <alignment horizontal="center" vertical="center"/>
    </xf>
    <xf numFmtId="0" fontId="15" fillId="0" borderId="0" xfId="67" applyFont="1" applyAlignment="1" applyProtection="1">
      <alignment horizontal="center" vertical="center" wrapText="1"/>
    </xf>
    <xf numFmtId="0" fontId="24" fillId="0" borderId="0" xfId="67" applyFont="1" applyAlignment="1" applyProtection="1">
      <alignment horizontal="center" vertical="center" wrapText="1"/>
    </xf>
    <xf numFmtId="165" fontId="24" fillId="19" borderId="4" xfId="67" applyNumberFormat="1" applyFont="1" applyFill="1" applyBorder="1" applyAlignment="1" applyProtection="1">
      <alignment horizontal="center" vertical="center" wrapText="1"/>
    </xf>
    <xf numFmtId="165" fontId="24" fillId="19" borderId="15" xfId="67" applyNumberFormat="1" applyFont="1" applyFill="1" applyBorder="1" applyAlignment="1" applyProtection="1">
      <alignment horizontal="center" vertical="center" wrapText="1"/>
    </xf>
    <xf numFmtId="0" fontId="14" fillId="5" borderId="43" xfId="67" applyFont="1" applyFill="1" applyBorder="1" applyAlignment="1" applyProtection="1">
      <alignment vertical="center"/>
    </xf>
    <xf numFmtId="0" fontId="62" fillId="5" borderId="44" xfId="67" applyFont="1" applyFill="1" applyBorder="1" applyAlignment="1" applyProtection="1">
      <alignment horizontal="center" vertical="center"/>
    </xf>
    <xf numFmtId="0" fontId="24" fillId="5" borderId="44" xfId="67" applyFont="1" applyFill="1" applyBorder="1" applyAlignment="1" applyProtection="1">
      <alignment horizontal="center" vertical="center" textRotation="90" wrapText="1"/>
    </xf>
    <xf numFmtId="0" fontId="15" fillId="3" borderId="44" xfId="67" applyFont="1" applyFill="1" applyBorder="1" applyAlignment="1" applyProtection="1">
      <alignment horizontal="center" vertical="center"/>
      <protection locked="0"/>
    </xf>
    <xf numFmtId="0" fontId="15" fillId="3" borderId="45" xfId="67" applyFont="1" applyFill="1" applyBorder="1" applyAlignment="1" applyProtection="1">
      <alignment horizontal="center" vertical="center"/>
      <protection locked="0"/>
    </xf>
    <xf numFmtId="0" fontId="15" fillId="3" borderId="46" xfId="67" applyFont="1" applyFill="1" applyBorder="1" applyAlignment="1" applyProtection="1">
      <alignment horizontal="center" vertical="center"/>
      <protection locked="0"/>
    </xf>
    <xf numFmtId="0" fontId="15" fillId="0" borderId="0" xfId="67" applyNumberFormat="1" applyFont="1" applyFill="1" applyBorder="1" applyAlignment="1" applyProtection="1">
      <alignment horizontal="left" vertical="center" wrapText="1"/>
    </xf>
    <xf numFmtId="0" fontId="15" fillId="0" borderId="30" xfId="67" applyNumberFormat="1" applyFont="1" applyFill="1" applyBorder="1" applyAlignment="1" applyProtection="1">
      <alignment horizontal="left" vertical="center" wrapText="1"/>
    </xf>
    <xf numFmtId="0" fontId="51" fillId="5" borderId="0" xfId="40" applyFont="1" applyFill="1" applyBorder="1" applyAlignment="1" applyProtection="1">
      <alignment horizontal="center" vertical="center"/>
    </xf>
    <xf numFmtId="0" fontId="14" fillId="13" borderId="40" xfId="67" applyFont="1" applyFill="1" applyBorder="1" applyAlignment="1" applyProtection="1">
      <alignment horizontal="center" vertical="center"/>
    </xf>
    <xf numFmtId="0" fontId="14" fillId="13" borderId="41" xfId="67" applyFont="1" applyFill="1" applyBorder="1" applyAlignment="1" applyProtection="1">
      <alignment horizontal="center" vertical="center"/>
    </xf>
    <xf numFmtId="0" fontId="14" fillId="13" borderId="42" xfId="67" applyFont="1" applyFill="1" applyBorder="1" applyAlignment="1" applyProtection="1">
      <alignment horizontal="center" vertical="center"/>
    </xf>
    <xf numFmtId="0" fontId="24" fillId="0" borderId="0" xfId="67" applyFont="1" applyAlignment="1" applyProtection="1">
      <alignment horizontal="center" vertical="center"/>
    </xf>
    <xf numFmtId="0" fontId="52" fillId="22" borderId="38" xfId="67" applyFont="1" applyFill="1" applyBorder="1" applyAlignment="1" applyProtection="1">
      <alignment horizontal="center" vertical="center"/>
    </xf>
    <xf numFmtId="0" fontId="52" fillId="22" borderId="24" xfId="67" applyFont="1" applyFill="1" applyBorder="1" applyAlignment="1" applyProtection="1">
      <alignment horizontal="center" vertical="center"/>
    </xf>
    <xf numFmtId="0" fontId="52" fillId="22" borderId="39" xfId="67" applyFont="1" applyFill="1" applyBorder="1" applyAlignment="1" applyProtection="1">
      <alignment horizontal="center" vertical="center"/>
    </xf>
    <xf numFmtId="0" fontId="52" fillId="23" borderId="32" xfId="67" applyFont="1" applyFill="1" applyBorder="1" applyAlignment="1" applyProtection="1">
      <alignment horizontal="center" vertical="center" wrapText="1"/>
    </xf>
    <xf numFmtId="0" fontId="52" fillId="23" borderId="33" xfId="67" applyFont="1" applyFill="1" applyBorder="1" applyAlignment="1" applyProtection="1">
      <alignment horizontal="center" vertical="center" wrapText="1"/>
    </xf>
    <xf numFmtId="0" fontId="52" fillId="23" borderId="34" xfId="67" applyFont="1" applyFill="1" applyBorder="1" applyAlignment="1" applyProtection="1">
      <alignment horizontal="center" vertical="center" wrapText="1"/>
    </xf>
  </cellXfs>
  <cellStyles count="185">
    <cellStyle name="01 #" xfId="75" xr:uid="{796D0BF2-728D-4082-B5F0-AB92AC45D523}"/>
    <cellStyle name="01 # 2" xfId="77" xr:uid="{9F4B256E-9758-4F2B-9646-2D569994D1E5}"/>
    <cellStyle name="01 #_Dropdowns" xfId="76" xr:uid="{55164634-2B64-4F97-9F12-C6EF07598133}"/>
    <cellStyle name="01 $" xfId="78" xr:uid="{E2DC7910-4671-4EDB-8B6B-9901A92DC13D}"/>
    <cellStyle name="01 $ 2" xfId="79" xr:uid="{9E9B879A-829E-412B-84AC-029E22FCACE1}"/>
    <cellStyle name="01 %" xfId="80" xr:uid="{58D7F141-189F-41CF-99F4-F3AB652B1A74}"/>
    <cellStyle name="01 DATE" xfId="81" xr:uid="{BD77BAC0-6292-4D03-8555-216303D6B780}"/>
    <cellStyle name="01 DATE 2" xfId="82" xr:uid="{88916580-5B73-4B29-A87E-C8F533904165}"/>
    <cellStyle name="01 TEXT" xfId="13" xr:uid="{00000000-0005-0000-0000-000000000000}"/>
    <cellStyle name="01 TEXT 2" xfId="15" xr:uid="{00000000-0005-0000-0000-000001000000}"/>
    <cellStyle name="01 TEXT 2 2" xfId="44" xr:uid="{00000000-0005-0000-0000-000002000000}"/>
    <cellStyle name="01 TEXT 2 2 2" xfId="74" xr:uid="{79A1A650-DA1E-4DFB-AA44-8F583C5E4901}"/>
    <cellStyle name="01 TEXT 2 2_Dropdowns" xfId="85" xr:uid="{BAD7B611-ADCD-4486-84C8-4FD74097DB4E}"/>
    <cellStyle name="01 TEXT 2_Dropdowns" xfId="84" xr:uid="{54C7F4EA-CC89-4B4A-BB53-59DB9627F169}"/>
    <cellStyle name="01 TEXT_Dropdowns" xfId="83" xr:uid="{606D0B51-009A-4F2E-B45F-B30E04F635F9}"/>
    <cellStyle name="02 Prompt" xfId="86" xr:uid="{3A48722D-E5BE-4ADB-91AC-D2684D73BA01}"/>
    <cellStyle name="02 Prompt 2" xfId="1" xr:uid="{00000000-0005-0000-0000-000005000000}"/>
    <cellStyle name="02 Prompt 2 2" xfId="10" xr:uid="{00000000-0005-0000-0000-000006000000}"/>
    <cellStyle name="02 Prompt 2 3" xfId="18" xr:uid="{00000000-0005-0000-0000-000007000000}"/>
    <cellStyle name="02 Prompt 2 3 2" xfId="43" xr:uid="{00000000-0005-0000-0000-000008000000}"/>
    <cellStyle name="02 Prompt 2 3 2 2" xfId="73" xr:uid="{D0A78035-A337-4AFA-B953-B072D8A26F44}"/>
    <cellStyle name="02 Prompt 2 3 2_Dropdowns" xfId="89" xr:uid="{32B27C6F-B03B-4E54-BE1C-80EB80AE60FA}"/>
    <cellStyle name="02 Prompt 2 3_Dropdowns" xfId="88" xr:uid="{29D6C9F9-A185-4C5D-BEEE-A4FD8795D699}"/>
    <cellStyle name="02 Prompt 2_Dropdowns" xfId="87" xr:uid="{FE12A30B-500F-4382-B818-5F96B30DE104}"/>
    <cellStyle name="02 Prompt TITLE" xfId="90" xr:uid="{8932D499-859A-4E0A-A590-E7F20C2094F8}"/>
    <cellStyle name="02 Prompt TITLE 2" xfId="2" xr:uid="{00000000-0005-0000-0000-00000B000000}"/>
    <cellStyle name="02 Prompt TITLE 2 2" xfId="9" xr:uid="{00000000-0005-0000-0000-00000C000000}"/>
    <cellStyle name="02 Prompt TITLE 2 3" xfId="17" xr:uid="{00000000-0005-0000-0000-00000D000000}"/>
    <cellStyle name="02 Prompt TITLE 2 4" xfId="184" xr:uid="{FBC4B9DD-8AED-4359-BE25-4A624C694911}"/>
    <cellStyle name="02 Prompt TITLE 2_Dropdowns" xfId="91" xr:uid="{5A29DC93-EBA3-416E-8EE1-25C5CC405CC3}"/>
    <cellStyle name="03 Notes" xfId="92" xr:uid="{9ABD0102-F8F2-4D62-BC9B-4DACF7141C80}"/>
    <cellStyle name="03 Notes 2" xfId="20" xr:uid="{00000000-0005-0000-0000-00000F000000}"/>
    <cellStyle name="03 Notes 2 2" xfId="94" xr:uid="{3FF36C0F-5292-4DA6-B74C-2F034254E32F}"/>
    <cellStyle name="03 Notes 2_Dropdowns" xfId="93" xr:uid="{3D6C629F-BC08-4FCD-9AFA-91361F03AD4A}"/>
    <cellStyle name="05 Warning Text 2" xfId="21" xr:uid="{00000000-0005-0000-0000-000010000000}"/>
    <cellStyle name="Bad 2" xfId="26" xr:uid="{00000000-0005-0000-0000-000011000000}"/>
    <cellStyle name="Comma 2" xfId="49" xr:uid="{00000000-0005-0000-0000-000013000000}"/>
    <cellStyle name="Comma 3" xfId="68" xr:uid="{00000000-0005-0000-0000-000014000000}"/>
    <cellStyle name="Comma 4" xfId="95" xr:uid="{058A4844-95FA-40D7-96E4-51504BCB8C3B}"/>
    <cellStyle name="Comma 5" xfId="96" xr:uid="{015B716B-C332-4A0A-B0AD-1AFD39DE8963}"/>
    <cellStyle name="Comma 6" xfId="97" xr:uid="{71CBBF05-95CE-44F4-A9E3-A4DB9E2BCD84}"/>
    <cellStyle name="Comma 7" xfId="98" xr:uid="{B606C58F-6F77-44B9-83DC-B351B5B6184F}"/>
    <cellStyle name="Comma 8" xfId="64" xr:uid="{00000000-0005-0000-0000-000015000000}"/>
    <cellStyle name="Comma 9" xfId="181" xr:uid="{6F675E74-329D-4FF8-8177-6BA6C383F55F}"/>
    <cellStyle name="Currency 2" xfId="99" xr:uid="{CF47C625-6510-46DC-B34C-AE6CAAED5352}"/>
    <cellStyle name="Currency 2 2" xfId="100" xr:uid="{98BDA06E-D710-43EE-8F26-8CAC8E73ED1A}"/>
    <cellStyle name="Currency 2 3" xfId="61" xr:uid="{00000000-0005-0000-0000-000017000000}"/>
    <cellStyle name="Currency 3" xfId="101" xr:uid="{00613C44-735A-41D1-AA6A-A58135DFCA9C}"/>
    <cellStyle name="Currency 4" xfId="102" xr:uid="{5B61F591-60A5-459A-9EA5-EFD3A4F849AC}"/>
    <cellStyle name="Currency 5" xfId="103" xr:uid="{120399A0-AD5C-469B-A28B-33669F73CB27}"/>
    <cellStyle name="Currency 6" xfId="104" xr:uid="{A1F16DE6-5D42-42D3-98AD-9F478032AFB2}"/>
    <cellStyle name="Currency 7" xfId="105" xr:uid="{EB82BB8F-F2D9-4B1D-BE1D-91BE441DC110}"/>
    <cellStyle name="Currency 8" xfId="106" xr:uid="{61525E50-884F-4716-BA2B-04A94F3A0A90}"/>
    <cellStyle name="End of Section" xfId="107" xr:uid="{49E5DFFC-8025-4AF5-A836-C30F8B976C3F}"/>
    <cellStyle name="FAAST Uploads header" xfId="108" xr:uid="{B6B8E31D-9E12-418C-A8FD-8DA0649F44C9}"/>
    <cellStyle name="FAAST Uploads header 2" xfId="109" xr:uid="{BFFDE67C-7C5C-4651-8560-AE8EA29D6B4C}"/>
    <cellStyle name="Good 2" xfId="27" xr:uid="{00000000-0005-0000-0000-000018000000}"/>
    <cellStyle name="Heading 2 2" xfId="110" xr:uid="{693DC913-CC0B-4E96-951F-88303F9A446C}"/>
    <cellStyle name="Heading 4 2" xfId="11" xr:uid="{00000000-0005-0000-0000-000019000000}"/>
    <cellStyle name="Hyperlink 2" xfId="12" xr:uid="{00000000-0005-0000-0000-00001B000000}"/>
    <cellStyle name="Hyperlink 2 2" xfId="29" xr:uid="{00000000-0005-0000-0000-00001C000000}"/>
    <cellStyle name="Hyperlink 2 3" xfId="62" xr:uid="{00000000-0005-0000-0000-00001D000000}"/>
    <cellStyle name="Hyperlink 2_Dropdowns" xfId="111" xr:uid="{B639F12D-5439-4852-BDC1-B0EFF1030F3C}"/>
    <cellStyle name="Hyperlink 3" xfId="28" xr:uid="{00000000-0005-0000-0000-00001F000000}"/>
    <cellStyle name="Hyperlink 3 2" xfId="113" xr:uid="{38755800-83F7-4B04-9A1C-53C0370B262F}"/>
    <cellStyle name="Hyperlink 3 3" xfId="114" xr:uid="{113B3C50-7358-4648-98DA-C9E36DA5F56A}"/>
    <cellStyle name="Hyperlink 3_Dropdowns" xfId="112" xr:uid="{E5993B5A-F91B-4E0F-B6C1-067CB186C187}"/>
    <cellStyle name="Hyperlink 4" xfId="45" xr:uid="{00000000-0005-0000-0000-000020000000}"/>
    <cellStyle name="Hyperlink 4 2" xfId="116" xr:uid="{FDFCF40E-32F4-4D9B-9BCB-E021839EA1C9}"/>
    <cellStyle name="Hyperlink 4 3" xfId="117" xr:uid="{FDE27B55-72F9-4421-B254-5BDADE677109}"/>
    <cellStyle name="Hyperlink 4_Dropdowns" xfId="115" xr:uid="{17DF37EC-D1F1-4F18-B8E9-DC5BC5EDB6DB}"/>
    <cellStyle name="Hyperlink 5" xfId="50" xr:uid="{00000000-0005-0000-0000-000021000000}"/>
    <cellStyle name="Hyperlink 6" xfId="183" xr:uid="{397A2EF4-DB16-4F81-8CB6-ABDBC0E4578A}"/>
    <cellStyle name="Label" xfId="3" xr:uid="{00000000-0005-0000-0000-000022000000}"/>
    <cellStyle name="Label No Shade" xfId="4" xr:uid="{00000000-0005-0000-0000-000023000000}"/>
    <cellStyle name="Label Shaded" xfId="5" xr:uid="{00000000-0005-0000-0000-000024000000}"/>
    <cellStyle name="Neutral 2" xfId="30" xr:uid="{00000000-0005-0000-0000-000025000000}"/>
    <cellStyle name="Normal" xfId="0" builtinId="0"/>
    <cellStyle name="Normal 10" xfId="24" xr:uid="{00000000-0005-0000-0000-000027000000}"/>
    <cellStyle name="Normal 10 2" xfId="48" xr:uid="{00000000-0005-0000-0000-000028000000}"/>
    <cellStyle name="Normal 11" xfId="67" xr:uid="{00000000-0005-0000-0000-000029000000}"/>
    <cellStyle name="Normal 11 2" xfId="69" xr:uid="{00000000-0005-0000-0000-00002A000000}"/>
    <cellStyle name="Normal 11_Dropdowns" xfId="119" xr:uid="{82854FE7-66E8-47E5-9226-93C5B7F6D938}"/>
    <cellStyle name="Normal 12" xfId="72" xr:uid="{00000000-0005-0000-0000-00002B000000}"/>
    <cellStyle name="Normal 12 2" xfId="121" xr:uid="{36325B13-473F-49E8-9B9E-8C1042305237}"/>
    <cellStyle name="Normal 12 3" xfId="122" xr:uid="{EADB519A-ECD7-4C8D-9DE2-7EE5C831ADFC}"/>
    <cellStyle name="Normal 12_Dropdowns" xfId="120" xr:uid="{EE975714-B25D-48F7-9F7C-DCE3454B7A56}"/>
    <cellStyle name="Normal 13" xfId="123" xr:uid="{7D8298AE-62F1-4457-965B-3703C005495B}"/>
    <cellStyle name="Normal 13 2" xfId="124" xr:uid="{92455A78-82E0-4893-AE98-CA84792DEF16}"/>
    <cellStyle name="Normal 14" xfId="125" xr:uid="{E1602CAF-7D36-465C-AA66-A82789354E18}"/>
    <cellStyle name="Normal 14 2" xfId="126" xr:uid="{669D36C7-BF4E-48D3-A942-4773FFFBDD13}"/>
    <cellStyle name="Normal 15" xfId="47" xr:uid="{00000000-0005-0000-0000-00002C000000}"/>
    <cellStyle name="Normal 15 2" xfId="127" xr:uid="{5DD534D1-D2C9-4073-8786-521EF5FA5E99}"/>
    <cellStyle name="Normal 15 3" xfId="52" xr:uid="{00000000-0005-0000-0000-00002D000000}"/>
    <cellStyle name="Normal 16" xfId="14" xr:uid="{00000000-0005-0000-0000-00002E000000}"/>
    <cellStyle name="Normal 16 2" xfId="128" xr:uid="{3ABA674A-ED46-4F6A-AFE0-4F7704AAEA7F}"/>
    <cellStyle name="Normal 17" xfId="129" xr:uid="{76943D90-2FB0-4DA4-A8BE-327329A14DF3}"/>
    <cellStyle name="Normal 17 2" xfId="130" xr:uid="{ED6D259E-023A-4096-B336-39BED0C2CD19}"/>
    <cellStyle name="Normal 17 2 2" xfId="131" xr:uid="{E79CE0CE-2633-4987-9CE3-1D49387B2B2A}"/>
    <cellStyle name="Normal 18" xfId="132" xr:uid="{62EE3E56-7C57-4DA6-B999-11C74CB2DFAD}"/>
    <cellStyle name="Normal 19" xfId="133" xr:uid="{F2A4BB8E-7FB7-4E92-B3D4-4EB078F4B03D}"/>
    <cellStyle name="Normal 2" xfId="31" xr:uid="{00000000-0005-0000-0000-00002F000000}"/>
    <cellStyle name="Normal 2 2" xfId="19" xr:uid="{00000000-0005-0000-0000-000030000000}"/>
    <cellStyle name="Normal 2 2 2" xfId="23" xr:uid="{00000000-0005-0000-0000-000031000000}"/>
    <cellStyle name="Normal 2 2 2 2" xfId="33" xr:uid="{00000000-0005-0000-0000-000032000000}"/>
    <cellStyle name="Normal 2 2 2_Dropdowns" xfId="135" xr:uid="{0C6394B4-AB32-48C4-A414-7CEAF0644004}"/>
    <cellStyle name="Normal 2 2 3" xfId="32" xr:uid="{00000000-0005-0000-0000-000034000000}"/>
    <cellStyle name="Normal 2 2 3 2" xfId="54" xr:uid="{00000000-0005-0000-0000-000035000000}"/>
    <cellStyle name="Normal 2 2 3 3" xfId="137" xr:uid="{C361F4E7-479A-49E1-8743-28D56CC0CE73}"/>
    <cellStyle name="Normal 2 2 3_Dropdowns" xfId="136" xr:uid="{E722C231-09F7-4493-A63F-32065B609919}"/>
    <cellStyle name="Normal 2 2 4" xfId="59" xr:uid="{00000000-0005-0000-0000-000036000000}"/>
    <cellStyle name="Normal 2 3" xfId="34" xr:uid="{00000000-0005-0000-0000-000037000000}"/>
    <cellStyle name="Normal 2 4" xfId="35" xr:uid="{00000000-0005-0000-0000-000038000000}"/>
    <cellStyle name="Normal 2 5" xfId="36" xr:uid="{00000000-0005-0000-0000-000039000000}"/>
    <cellStyle name="Normal 2 5 2" xfId="60" xr:uid="{00000000-0005-0000-0000-00003A000000}"/>
    <cellStyle name="Normal 2 5_Dropdowns" xfId="138" xr:uid="{138DDE45-18EC-4205-9BCC-D7A59F448957}"/>
    <cellStyle name="Normal 2 6" xfId="139" xr:uid="{92428F42-2517-41CB-8C26-14AE0D7A7995}"/>
    <cellStyle name="Normal 2_Dropdowns" xfId="134" xr:uid="{F117F251-98BC-40E2-8FDF-A4822D0DF6DF}"/>
    <cellStyle name="Normal 20" xfId="57" xr:uid="{00000000-0005-0000-0000-00003C000000}"/>
    <cellStyle name="Normal 21" xfId="63" xr:uid="{00000000-0005-0000-0000-00003D000000}"/>
    <cellStyle name="Normal 22" xfId="53" xr:uid="{00000000-0005-0000-0000-00003E000000}"/>
    <cellStyle name="Normal 22 2" xfId="141" xr:uid="{C0329738-97BF-41E1-9B2A-8C0CC735C643}"/>
    <cellStyle name="Normal 22_Dropdowns" xfId="140" xr:uid="{E209CCC5-163C-40C0-AC69-08C14EB8AFE0}"/>
    <cellStyle name="Normal 23" xfId="142" xr:uid="{98857C9C-119B-4108-BC89-3C181503B6F3}"/>
    <cellStyle name="Normal 24" xfId="182" xr:uid="{42FF7555-A993-4DCB-A0E5-62AD5592F8B1}"/>
    <cellStyle name="Normal 3" xfId="6" xr:uid="{00000000-0005-0000-0000-00003F000000}"/>
    <cellStyle name="Normal 3 2" xfId="22" xr:uid="{00000000-0005-0000-0000-000040000000}"/>
    <cellStyle name="Normal 3 2 2" xfId="7" xr:uid="{00000000-0005-0000-0000-000041000000}"/>
    <cellStyle name="Normal 3 2 2 2" xfId="16" xr:uid="{00000000-0005-0000-0000-000042000000}"/>
    <cellStyle name="Normal 3 2 2_Dropdowns" xfId="144" xr:uid="{5AB6C9A0-CCF4-4D55-8425-488E5ECB7639}"/>
    <cellStyle name="Normal 3 2 3" xfId="145" xr:uid="{75E77E55-2D54-49EB-8B24-142BC1F8F06F}"/>
    <cellStyle name="Normal 3 2_Item C7" xfId="146" xr:uid="{D381395B-BEB3-44A9-918A-FB444D61E626}"/>
    <cellStyle name="Normal 3 3" xfId="37" xr:uid="{00000000-0005-0000-0000-000044000000}"/>
    <cellStyle name="Normal 3 3 2" xfId="148" xr:uid="{9BCF0246-B667-4C00-AEB1-6E9A648C8971}"/>
    <cellStyle name="Normal 3 3_Dropdowns" xfId="147" xr:uid="{E5EBBC4F-54A8-4CCD-A7B1-769D60786484}"/>
    <cellStyle name="Normal 3 4" xfId="149" xr:uid="{D12C89A0-127E-40FC-9DFA-60813BE11114}"/>
    <cellStyle name="Normal 3 5" xfId="56" xr:uid="{00000000-0005-0000-0000-000045000000}"/>
    <cellStyle name="Normal 3 5 2" xfId="151" xr:uid="{7AAE29FE-0941-4DAC-94B3-2970D2ABC820}"/>
    <cellStyle name="Normal 3 5 3" xfId="152" xr:uid="{62B34F6C-9F74-4B35-9393-6347E6F0DF13}"/>
    <cellStyle name="Normal 3 5_Dropdowns" xfId="150" xr:uid="{BDAE0D13-D8F5-4B39-8FF9-D963105E6F66}"/>
    <cellStyle name="Normal 3 6" xfId="153" xr:uid="{67B469E4-AA6E-48C3-8F8F-B250D8BCE57D}"/>
    <cellStyle name="Normal 3 7" xfId="154" xr:uid="{64E1384C-4883-4988-BFDA-E1784A9590F7}"/>
    <cellStyle name="Normal 3_Dropdowns" xfId="143" xr:uid="{B379C931-2D84-4B41-88AB-5191EBE63CA2}"/>
    <cellStyle name="Normal 4" xfId="38" xr:uid="{00000000-0005-0000-0000-000047000000}"/>
    <cellStyle name="Normal 4 2" xfId="156" xr:uid="{D7F20850-AAF5-43AC-A318-231A3352D9C3}"/>
    <cellStyle name="Normal 4 2 2" xfId="46" xr:uid="{00000000-0005-0000-0000-000048000000}"/>
    <cellStyle name="Normal 4 2 3" xfId="55" xr:uid="{00000000-0005-0000-0000-000049000000}"/>
    <cellStyle name="Normal 4 2 3 2" xfId="158" xr:uid="{11A8E490-13E6-4E5D-BFB9-8B09D9154428}"/>
    <cellStyle name="Normal 4 2 3 3" xfId="159" xr:uid="{0FEC85AF-BCE8-45AF-A11B-3A304A62A0ED}"/>
    <cellStyle name="Normal 4 2 3_Dropdowns" xfId="157" xr:uid="{F120AE8B-8887-4BBE-8232-6CD99B1CF3F9}"/>
    <cellStyle name="Normal 4 2 4" xfId="160" xr:uid="{8946DCB3-CE30-4A26-A8B8-113F6F114C7E}"/>
    <cellStyle name="Normal 4 2_Item C7" xfId="161" xr:uid="{2D329788-5D45-4913-90CA-8705C4730F57}"/>
    <cellStyle name="Normal 4 3" xfId="162" xr:uid="{B573D21D-6EB9-495F-8FA5-B43F48E3A26B}"/>
    <cellStyle name="Normal 4 3 2" xfId="163" xr:uid="{41DB1242-D3F3-4388-AEF7-53F0D17AFD30}"/>
    <cellStyle name="Normal 4 3_Item C7" xfId="164" xr:uid="{4DF6800F-6581-4565-B48D-608DADD75C03}"/>
    <cellStyle name="Normal 4 4" xfId="165" xr:uid="{1397D7ED-2B60-41B1-8806-F6FBA4CD4992}"/>
    <cellStyle name="Normal 4 5" xfId="58" xr:uid="{00000000-0005-0000-0000-00004A000000}"/>
    <cellStyle name="Normal 4_Dropdowns" xfId="155" xr:uid="{9644CB2B-1892-4661-8173-75981A904172}"/>
    <cellStyle name="Normal 5" xfId="39" xr:uid="{00000000-0005-0000-0000-00004C000000}"/>
    <cellStyle name="Normal 5 2" xfId="167" xr:uid="{5FFF93B9-4758-4137-B9D2-98B3060E9EB7}"/>
    <cellStyle name="Normal 5 2 2" xfId="168" xr:uid="{5E4A2ACF-6EDF-4995-B659-688FDF405CE2}"/>
    <cellStyle name="Normal 5 2_Item C7" xfId="169" xr:uid="{22B5CF4F-AD25-4764-A791-F905861ED267}"/>
    <cellStyle name="Normal 5 3" xfId="170" xr:uid="{9E07424C-0449-464D-B2E4-F5D1F92094D1}"/>
    <cellStyle name="Normal 5 4" xfId="171" xr:uid="{78CF0677-CD7A-4BC3-8DE9-4650991C150F}"/>
    <cellStyle name="Normal 5_Dropdowns" xfId="166" xr:uid="{F4AE9401-5B58-4C84-842B-6A7572B60CA5}"/>
    <cellStyle name="Normal 6" xfId="40" xr:uid="{00000000-0005-0000-0000-00004D000000}"/>
    <cellStyle name="Normal 6 2" xfId="173" xr:uid="{03CB3708-222C-49D0-9B60-395D96C113DD}"/>
    <cellStyle name="Normal 6 3" xfId="174" xr:uid="{132A9B31-439D-4A2B-BF7C-C23A257616CB}"/>
    <cellStyle name="Normal 6_Dropdowns" xfId="172" xr:uid="{37F79B86-1DA9-4BC3-8C6A-B5E16D793361}"/>
    <cellStyle name="Normal 7" xfId="25" xr:uid="{00000000-0005-0000-0000-00004E000000}"/>
    <cellStyle name="Normal 8" xfId="42" xr:uid="{00000000-0005-0000-0000-00004F000000}"/>
    <cellStyle name="Normal 8 2" xfId="176" xr:uid="{8A33992B-6204-4073-A0B5-8D40F8A184D9}"/>
    <cellStyle name="Normal 8 3" xfId="177" xr:uid="{34C0EC89-7EB7-427A-B2B0-2A03F57592E7}"/>
    <cellStyle name="Normal 8 4" xfId="180" xr:uid="{9901AA44-64E8-48DC-8085-BDFD2F5C8F6D}"/>
    <cellStyle name="Normal 8_Dropdowns" xfId="175" xr:uid="{12CCBC72-93D0-426B-928D-96970CE8A461}"/>
    <cellStyle name="Normal 9" xfId="66" xr:uid="{00000000-0005-0000-0000-000050000000}"/>
    <cellStyle name="Normal 9 2" xfId="71" xr:uid="{00000000-0005-0000-0000-000051000000}"/>
    <cellStyle name="Normal 9_Dropdowns" xfId="178" xr:uid="{F1B62C57-7B83-4900-BB5C-D94F07984610}"/>
    <cellStyle name="Normal_Dropdowns" xfId="118" xr:uid="{E124D99F-8837-4DF3-A9B8-D92729408EC3}"/>
    <cellStyle name="Percent" xfId="65" builtinId="5"/>
    <cellStyle name="Percent 2" xfId="41" xr:uid="{00000000-0005-0000-0000-000058000000}"/>
    <cellStyle name="Percent 2 2" xfId="179" xr:uid="{4C3FD27A-2799-41F3-99E7-E22869C43734}"/>
    <cellStyle name="Percent 3" xfId="51" xr:uid="{00000000-0005-0000-0000-000059000000}"/>
    <cellStyle name="Percent 4" xfId="70" xr:uid="{00000000-0005-0000-0000-00005A000000}"/>
    <cellStyle name="Text Entry" xfId="8" xr:uid="{00000000-0005-0000-0000-00005B000000}"/>
  </cellStyles>
  <dxfs count="44">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top/>
        <bottom/>
      </border>
      <protection locked="1" hidden="0"/>
    </dxf>
    <dxf>
      <font>
        <b val="0"/>
        <i val="0"/>
        <strike val="0"/>
        <condense val="0"/>
        <extend val="0"/>
        <outline val="0"/>
        <shadow val="0"/>
        <u val="none"/>
        <vertAlign val="baseline"/>
        <sz val="11"/>
        <color theme="1"/>
        <name val="Arial"/>
        <family val="2"/>
        <scheme val="none"/>
      </font>
      <numFmt numFmtId="165" formatCode="&quot;$&quot;#,##0"/>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indexed="64"/>
        </left>
        <right/>
        <top style="thin">
          <color auto="1"/>
        </top>
        <bottom style="thin">
          <color auto="1"/>
        </bottom>
        <vertical style="thin">
          <color indexed="64"/>
        </vertical>
        <horizontal style="thin">
          <color auto="1"/>
        </horizontal>
      </border>
      <protection locked="1" hidden="0"/>
    </dxf>
    <dxf>
      <font>
        <b val="0"/>
        <i val="0"/>
        <strike val="0"/>
        <condense val="0"/>
        <extend val="0"/>
        <outline val="0"/>
        <shadow val="0"/>
        <u val="none"/>
        <vertAlign val="baseline"/>
        <sz val="11"/>
        <color theme="1"/>
        <name val="Arial"/>
        <family val="2"/>
        <scheme val="none"/>
      </font>
      <numFmt numFmtId="165" formatCode="&quot;$&quot;#,##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family val="2"/>
        <scheme val="none"/>
      </font>
      <numFmt numFmtId="165" formatCode="&quot;$&quot;#,##0"/>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font>
        <b val="0"/>
        <i val="0"/>
        <strike val="0"/>
        <condense val="0"/>
        <extend val="0"/>
        <outline val="0"/>
        <shadow val="0"/>
        <u val="none"/>
        <vertAlign val="baseline"/>
        <sz val="11"/>
        <color theme="1"/>
        <name val="Arial"/>
        <family val="2"/>
        <scheme val="none"/>
      </font>
      <numFmt numFmtId="165" formatCode="&quot;$&quot;#,##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family val="2"/>
        <scheme val="none"/>
      </font>
      <numFmt numFmtId="165" formatCode="&quot;$&quot;#,##0"/>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font>
        <b val="0"/>
        <i val="0"/>
        <strike val="0"/>
        <condense val="0"/>
        <extend val="0"/>
        <outline val="0"/>
        <shadow val="0"/>
        <u val="none"/>
        <vertAlign val="baseline"/>
        <sz val="11"/>
        <color theme="1"/>
        <name val="Arial"/>
        <family val="2"/>
        <scheme val="none"/>
      </font>
      <numFmt numFmtId="165" formatCode="&quot;$&quot;#,##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family val="2"/>
        <scheme val="none"/>
      </font>
      <numFmt numFmtId="165" formatCode="&quot;$&quot;#,##0"/>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font>
        <b val="0"/>
        <i val="0"/>
        <strike val="0"/>
        <condense val="0"/>
        <extend val="0"/>
        <outline val="0"/>
        <shadow val="0"/>
        <u val="none"/>
        <vertAlign val="baseline"/>
        <sz val="11"/>
        <color theme="1"/>
        <name val="Arial"/>
        <family val="2"/>
        <scheme val="none"/>
      </font>
      <numFmt numFmtId="165" formatCode="&quot;$&quot;#,##0"/>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right style="thin">
          <color indexed="64"/>
        </right>
        <top style="thin">
          <color auto="1"/>
        </top>
        <bottom style="thin">
          <color auto="1"/>
        </bottom>
        <vertical style="thin">
          <color indexed="64"/>
        </vertical>
        <horizontal style="thin">
          <color auto="1"/>
        </horizontal>
      </border>
      <protection locked="1" hidden="0"/>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border>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auto="1"/>
        </horizontal>
      </border>
      <protection locked="1" hidden="0"/>
    </dxf>
    <dxf>
      <font>
        <b val="0"/>
        <i val="0"/>
        <strike val="0"/>
        <condense val="0"/>
        <extend val="0"/>
        <outline val="0"/>
        <shadow val="0"/>
        <u val="none"/>
        <vertAlign val="baseline"/>
        <sz val="11"/>
        <color auto="1"/>
        <name val="Arial"/>
        <scheme val="none"/>
      </font>
      <numFmt numFmtId="0" formatCode="General"/>
      <alignment horizontal="center" vertical="center" textRotation="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5" formatCode="&quot;$&quot;#,##0"/>
      <fill>
        <patternFill patternType="solid">
          <fgColor indexed="64"/>
          <bgColor theme="0"/>
        </patternFill>
      </fill>
      <alignment horizontal="right" vertical="center" textRotation="0" wrapText="0" indent="0" justifyLastLine="0" shrinkToFit="0" readingOrder="0"/>
      <border diagonalUp="0" diagonalDown="0">
        <left style="thick">
          <color theme="8" tint="-0.249977111117893"/>
        </left>
        <right style="thick">
          <color theme="8" tint="-0.249977111117893"/>
        </right>
        <top style="thin">
          <color indexed="64"/>
        </top>
        <bottom style="thin">
          <color indexed="64"/>
        </bottom>
        <vertical/>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ck">
          <color theme="2" tint="-0.499984740745262"/>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fill>
        <patternFill patternType="solid">
          <fgColor indexed="64"/>
          <bgColor rgb="FFFFFFCC"/>
        </patternFill>
      </fill>
      <alignment horizontal="center" vertical="center" textRotation="0" indent="0" justifyLastLine="0" shrinkToFit="0" readingOrder="0"/>
      <border diagonalUp="0" diagonalDown="0">
        <left style="thin">
          <color indexed="64"/>
        </left>
        <right style="thick">
          <color theme="2" tint="-0.499984740745262"/>
        </right>
        <top style="thin">
          <color indexed="64"/>
        </top>
        <bottom style="thin">
          <color indexed="64"/>
        </bottom>
        <vertical/>
      </border>
      <protection locked="0" hidden="0"/>
    </dxf>
    <dxf>
      <font>
        <strike val="0"/>
        <outline val="0"/>
        <shadow val="0"/>
        <u val="none"/>
        <vertAlign val="baseline"/>
        <sz val="11"/>
        <color auto="1"/>
        <name val="Arial"/>
        <scheme val="none"/>
      </font>
      <fill>
        <patternFill patternType="solid">
          <fgColor indexed="64"/>
          <bgColor rgb="FFFFFFCC"/>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right style="thin">
          <color indexed="64"/>
        </right>
        <top/>
        <bottom style="thin">
          <color auto="1"/>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ck">
          <color theme="2" tint="-0.499984740745262"/>
        </left>
        <right style="thin">
          <color indexed="64"/>
        </right>
        <top style="thin">
          <color auto="1"/>
        </top>
        <bottom style="thin">
          <color auto="1"/>
        </bottom>
        <vertical/>
        <horizontal style="thin">
          <color auto="1"/>
        </horizontal>
      </border>
      <protection locked="0" hidden="0"/>
    </dxf>
    <dxf>
      <font>
        <strike val="0"/>
        <outline val="0"/>
        <shadow val="0"/>
        <u val="none"/>
        <vertAlign val="baseline"/>
        <sz val="11"/>
        <color auto="1"/>
        <name val="Arial"/>
        <scheme val="none"/>
      </font>
      <alignment horizontal="center" vertical="center" textRotation="0" indent="0" justifyLastLine="0" shrinkToFit="0" readingOrder="0"/>
      <protection locked="1" hidden="0"/>
    </dxf>
    <dxf>
      <border>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gradientFill degree="90">
          <stop position="0">
            <color theme="0"/>
          </stop>
          <stop position="1">
            <color rgb="FFFF4F4F"/>
          </stop>
        </gradientFill>
      </fill>
    </dxf>
    <dxf>
      <font>
        <color theme="0"/>
      </font>
    </dxf>
    <dxf>
      <fill>
        <gradientFill degree="90">
          <stop position="0">
            <color theme="0"/>
          </stop>
          <stop position="1">
            <color rgb="FFFF4F4F"/>
          </stop>
        </gradientFill>
      </fill>
    </dxf>
    <dxf>
      <font>
        <color theme="0"/>
      </font>
    </dxf>
    <dxf>
      <font>
        <color theme="0"/>
      </font>
    </dxf>
    <dxf>
      <font>
        <color theme="0"/>
      </font>
    </dxf>
    <dxf>
      <font>
        <color theme="0"/>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top style="thin">
          <color theme="0"/>
        </top>
      </border>
    </dxf>
    <dxf>
      <alignment horizontal="center"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1"/>
        <color theme="1"/>
        <name val="Arial"/>
        <family val="2"/>
        <scheme val="none"/>
      </font>
      <fill>
        <patternFill patternType="solid">
          <fgColor theme="4" tint="0.59999389629810485"/>
          <bgColor theme="4"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protection locked="1" hidden="0"/>
    </dxf>
    <dxf>
      <font>
        <b val="0"/>
        <i val="0"/>
        <strike val="0"/>
        <condense val="0"/>
        <extend val="0"/>
        <outline val="0"/>
        <shadow val="0"/>
        <u val="none"/>
        <vertAlign val="baseline"/>
        <sz val="11"/>
        <color auto="1"/>
        <name val="Arial"/>
        <family val="2"/>
        <scheme val="none"/>
      </font>
      <protection locked="1" hidden="0"/>
    </dxf>
    <dxf>
      <font>
        <b val="0"/>
        <i val="0"/>
        <strike val="0"/>
        <condense val="0"/>
        <extend val="0"/>
        <outline val="0"/>
        <shadow val="0"/>
        <u val="none"/>
        <vertAlign val="baseline"/>
        <sz val="11"/>
        <color auto="1"/>
        <name val="Arial"/>
        <family val="2"/>
        <scheme val="none"/>
      </font>
      <protection locked="1" hidden="0"/>
    </dxf>
    <dxf>
      <font>
        <b val="0"/>
        <i val="0"/>
        <strike val="0"/>
        <condense val="0"/>
        <extend val="0"/>
        <outline val="0"/>
        <shadow val="0"/>
        <u val="none"/>
        <vertAlign val="baseline"/>
        <sz val="11"/>
        <color auto="1"/>
        <name val="Arial"/>
        <family val="2"/>
        <scheme val="none"/>
      </font>
      <protection locked="1" hidden="0"/>
    </dxf>
  </dxfs>
  <tableStyles count="0" defaultTableStyle="TableStyleMedium9" defaultPivotStyle="PivotStyleLight16"/>
  <colors>
    <mruColors>
      <color rgb="FF008930"/>
      <color rgb="FF008A30"/>
      <color rgb="FF008B30"/>
      <color rgb="FF008C30"/>
      <color rgb="FF009A37"/>
      <color rgb="FF008630"/>
      <color rgb="FF00822E"/>
      <color rgb="FF006C27"/>
      <color rgb="FF008E33"/>
      <color rgb="FF2C7A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12</xdr:row>
      <xdr:rowOff>57150</xdr:rowOff>
    </xdr:from>
    <xdr:to>
      <xdr:col>7</xdr:col>
      <xdr:colOff>295</xdr:colOff>
      <xdr:row>22</xdr:row>
      <xdr:rowOff>86048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581900" y="2343150"/>
          <a:ext cx="2114845" cy="2314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hcd-my.sharepoint.com/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 val="universalapplication"/>
      <sheetName val="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064C98F-7998-4551-9180-B81272AFC8D4}" name="GeographicArea" displayName="GeographicArea" ref="G2:H60" totalsRowShown="0" headerRowDxfId="43" dataDxfId="42">
  <autoFilter ref="G2:H60" xr:uid="{C064C98F-7998-4551-9180-B81272AFC8D4}"/>
  <tableColumns count="2">
    <tableColumn id="1" xr3:uid="{620FBA5B-4FE5-4C08-8FD8-DBB1123F73E0}" name="Column1" dataDxfId="41"/>
    <tableColumn id="2" xr3:uid="{E9B939CD-6ADF-427B-BD70-B18D29330627}" name="Column2" dataDxfId="4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CD61D4-A745-4BD8-B832-9189336F0384}" name="SmallLargeJurisdiction" displayName="SmallLargeJurisdiction" ref="P29:Q87" totalsRowShown="0" headerRowDxfId="39" dataDxfId="37" headerRowBorderDxfId="38" tableBorderDxfId="36" totalsRowBorderDxfId="35">
  <autoFilter ref="P29:Q87" xr:uid="{19CD61D4-A745-4BD8-B832-9189336F0384}"/>
  <tableColumns count="2">
    <tableColumn id="1" xr3:uid="{75463EE7-B266-4377-8AB5-4105DDD2D20F}" name="Column1" dataDxfId="34"/>
    <tableColumn id="2" xr3:uid="{EFBFF4D8-FA38-4C70-86E3-1E87A4B05427}" name="Column2" dataDxfId="3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UnitsTbl" displayName="UnitsTbl" ref="B9:H40" totalsRowShown="0" headerRowDxfId="25" dataDxfId="23" headerRowBorderDxfId="24">
  <tableColumns count="7">
    <tableColumn id="42" xr3:uid="{1D881845-4ECB-4A8C-BB1C-192A716BC656}" name="Number of Bedrooms" dataDxfId="22"/>
    <tableColumn id="14" xr3:uid="{A6F725A5-3183-41E1-A016-6299B0F43B03}" name="Unit Type" dataDxfId="21" dataCellStyle="Normal 11"/>
    <tableColumn id="2" xr3:uid="{00000000-0010-0000-0300-000002000000}" name="Restricted Income Level" dataDxfId="20"/>
    <tableColumn id="3" xr3:uid="{00000000-0010-0000-0300-000003000000}" name="Total Units" dataDxfId="19"/>
    <tableColumn id="46" xr3:uid="{FCA73E3E-21BD-4C98-A5D3-B4C0A1836366}" name="IIG_x000a_Assisted Units" dataDxfId="18">
      <calculatedColumnFormula>UnitsTbl[[#This Row],[Total Units]]</calculatedColumnFormula>
    </tableColumn>
    <tableColumn id="43" xr3:uid="{F1C985D2-3DAD-4BFD-A6D1-D64A5EB61788}" name="IIG Grant Base Limit" dataDxfId="17">
      <calculatedColumnFormula>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calculatedColumnFormula>
    </tableColumn>
    <tableColumn id="29" xr3:uid="{00000000-0010-0000-0300-00001D000000}" name="VLOOKUP Base" dataDxfId="16">
      <calculatedColumnFormula>IF(UnitsTbl[[#This Row],[Number of Bedrooms]]="","",IF(UnitsTbl[[#This Row],[Number of Bedrooms]]=0,2,IF(UnitsTbl[[#This Row],[Number of Bedrooms]]=1,3,IF(UnitsTbl[[#This Row],[Number of Bedrooms]]=2,4,IF(UnitsTbl[[#This Row],[Number of Bedrooms]]=3,5,IF(UnitsTbl[[#This Row],[Number of Bedrooms]]=4,6,IF(UnitsTbl[[#This Row],[Number of Bedrooms]]&gt;4,6,"")))))))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A381D3-CBDB-47E9-8EF9-13F48087DDB7}" name="IIGgrantTbl" displayName="IIGgrantTbl" ref="J5:O12" totalsRowShown="0" headerRowDxfId="15" dataDxfId="13" headerRowBorderDxfId="14" tableBorderDxfId="12" totalsRowBorderDxfId="11">
  <tableColumns count="6">
    <tableColumn id="1" xr3:uid="{2F1EC788-2C4B-4CC0-B73C-C202EDF55D3B}" name="Unit Type AMI" dataDxfId="10" totalsRowDxfId="9"/>
    <tableColumn id="3" xr3:uid="{D8ED905E-4A24-4A6E-A754-466759796B1B}" name="0-Bdrm" dataDxfId="8" dataCellStyle="Normal 11"/>
    <tableColumn id="4" xr3:uid="{D0A2B183-C631-440D-915D-FA8FF84BBBCB}" name="1-Bdrm" dataDxfId="7" totalsRowDxfId="6" dataCellStyle="Normal 11"/>
    <tableColumn id="5" xr3:uid="{0CEBEECC-E859-4178-A099-6BE31A327DA3}" name="2-Bdrm" dataDxfId="5" totalsRowDxfId="4" dataCellStyle="Normal 11"/>
    <tableColumn id="6" xr3:uid="{19FE5E5D-1D5C-4CD7-BAC4-98549283A6FE}" name="3-Bdrm" dataDxfId="3" totalsRowDxfId="2" dataCellStyle="Normal 11"/>
    <tableColumn id="7" xr3:uid="{AC213D9B-6D13-4D4B-8C88-188F69F315CF}" name="4+Bdrm" dataDxfId="1" totalsRowDxfId="0" dataCellStyle="Normal 1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wordArtVert"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wordArtVert"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Dropdowns">
    <tabColor rgb="FF002060"/>
  </sheetPr>
  <dimension ref="A1:X169"/>
  <sheetViews>
    <sheetView topLeftCell="A19" workbookViewId="0">
      <selection activeCell="A49" sqref="A49"/>
    </sheetView>
  </sheetViews>
  <sheetFormatPr defaultColWidth="9.140625" defaultRowHeight="18.75" customHeight="1" x14ac:dyDescent="0.2"/>
  <cols>
    <col min="1" max="1" width="40.42578125" style="65" customWidth="1"/>
    <col min="2" max="2" width="71.5703125" style="65" customWidth="1"/>
    <col min="3" max="3" width="14.85546875" style="68" bestFit="1" customWidth="1"/>
    <col min="4" max="6" width="9.140625" style="68"/>
    <col min="7" max="7" width="17.28515625" style="68" customWidth="1"/>
    <col min="8" max="8" width="16.42578125" style="68" customWidth="1"/>
    <col min="9" max="9" width="9.140625" style="68"/>
    <col min="10" max="10" width="12.42578125" style="68" customWidth="1"/>
    <col min="11" max="14" width="9.140625" style="68"/>
    <col min="15" max="15" width="19.5703125" style="68" bestFit="1" customWidth="1"/>
    <col min="16" max="16" width="16.5703125" style="75" bestFit="1" customWidth="1"/>
    <col min="17" max="17" width="17.5703125" style="75" bestFit="1" customWidth="1"/>
    <col min="18" max="21" width="9.140625" style="68"/>
    <col min="22" max="22" width="16.42578125" style="68" customWidth="1"/>
    <col min="23" max="23" width="9.140625" style="68"/>
    <col min="24" max="24" width="37.28515625" style="68" customWidth="1"/>
    <col min="25" max="16384" width="9.140625" style="68"/>
  </cols>
  <sheetData>
    <row r="1" spans="1:24" ht="18.75" customHeight="1" x14ac:dyDescent="0.2">
      <c r="A1" s="72"/>
      <c r="B1" s="72"/>
    </row>
    <row r="2" spans="1:24" ht="18.75" customHeight="1" x14ac:dyDescent="0.2">
      <c r="A2" s="51" t="s">
        <v>19</v>
      </c>
      <c r="B2" s="15" t="s">
        <v>107</v>
      </c>
      <c r="C2" s="1" t="s">
        <v>8</v>
      </c>
      <c r="E2" s="68">
        <v>1</v>
      </c>
      <c r="G2" s="68" t="s">
        <v>103</v>
      </c>
      <c r="H2" s="68" t="s">
        <v>104</v>
      </c>
      <c r="J2" s="66" t="s">
        <v>109</v>
      </c>
      <c r="X2" s="19" t="s">
        <v>110</v>
      </c>
    </row>
    <row r="3" spans="1:24" ht="18.75" customHeight="1" x14ac:dyDescent="0.2">
      <c r="A3" s="51" t="s">
        <v>26</v>
      </c>
      <c r="B3" s="15" t="s">
        <v>364</v>
      </c>
      <c r="C3" s="1" t="s">
        <v>28</v>
      </c>
      <c r="E3" s="68">
        <v>2</v>
      </c>
      <c r="G3" s="68" t="s">
        <v>8</v>
      </c>
      <c r="H3" s="68" t="s">
        <v>108</v>
      </c>
      <c r="J3" s="66" t="s">
        <v>113</v>
      </c>
      <c r="X3" s="19" t="s">
        <v>114</v>
      </c>
    </row>
    <row r="4" spans="1:24" ht="18.75" customHeight="1" x14ac:dyDescent="0.2">
      <c r="A4" s="51" t="s">
        <v>392</v>
      </c>
      <c r="B4" s="15"/>
      <c r="C4" s="1" t="s">
        <v>30</v>
      </c>
      <c r="E4" s="68">
        <v>3</v>
      </c>
      <c r="G4" s="68" t="s">
        <v>28</v>
      </c>
      <c r="H4" s="68" t="s">
        <v>112</v>
      </c>
      <c r="J4" s="66" t="s">
        <v>116</v>
      </c>
      <c r="X4" s="19" t="s">
        <v>117</v>
      </c>
    </row>
    <row r="5" spans="1:24" ht="18.75" customHeight="1" x14ac:dyDescent="0.2">
      <c r="A5" s="51" t="s">
        <v>393</v>
      </c>
      <c r="B5" s="15"/>
      <c r="C5" s="1" t="s">
        <v>31</v>
      </c>
      <c r="E5" s="68">
        <v>4</v>
      </c>
      <c r="G5" s="68" t="s">
        <v>30</v>
      </c>
      <c r="H5" s="68" t="s">
        <v>112</v>
      </c>
      <c r="J5" s="66" t="s">
        <v>118</v>
      </c>
      <c r="X5" s="19" t="s">
        <v>119</v>
      </c>
    </row>
    <row r="6" spans="1:24" ht="18.75" customHeight="1" x14ac:dyDescent="0.2">
      <c r="A6" s="51" t="s">
        <v>394</v>
      </c>
      <c r="B6" s="14"/>
      <c r="C6" s="1" t="s">
        <v>32</v>
      </c>
      <c r="E6" s="68">
        <v>5</v>
      </c>
      <c r="G6" s="68" t="s">
        <v>31</v>
      </c>
      <c r="H6" s="68" t="s">
        <v>112</v>
      </c>
      <c r="X6" s="19" t="s">
        <v>121</v>
      </c>
    </row>
    <row r="7" spans="1:24" ht="18.75" customHeight="1" x14ac:dyDescent="0.2">
      <c r="A7" s="51" t="s">
        <v>395</v>
      </c>
      <c r="B7" s="14" t="s">
        <v>123</v>
      </c>
      <c r="C7" s="1" t="s">
        <v>36</v>
      </c>
      <c r="E7" s="68">
        <v>6</v>
      </c>
      <c r="G7" s="68" t="s">
        <v>32</v>
      </c>
      <c r="H7" s="68" t="s">
        <v>112</v>
      </c>
      <c r="V7" s="71" t="s">
        <v>367</v>
      </c>
      <c r="X7" s="19" t="s">
        <v>124</v>
      </c>
    </row>
    <row r="8" spans="1:24" ht="18.75" customHeight="1" x14ac:dyDescent="0.2">
      <c r="A8" s="51" t="s">
        <v>396</v>
      </c>
      <c r="B8" s="14" t="s">
        <v>126</v>
      </c>
      <c r="C8" s="1" t="s">
        <v>37</v>
      </c>
      <c r="E8" s="68">
        <v>7</v>
      </c>
      <c r="G8" s="68" t="s">
        <v>36</v>
      </c>
      <c r="H8" s="68" t="s">
        <v>112</v>
      </c>
      <c r="O8" s="108" t="s">
        <v>363</v>
      </c>
      <c r="P8" s="106">
        <v>0.15</v>
      </c>
      <c r="R8" s="20">
        <v>0.15</v>
      </c>
      <c r="T8" s="20">
        <v>0.3</v>
      </c>
      <c r="V8" s="71" t="s">
        <v>377</v>
      </c>
      <c r="X8" s="19" t="s">
        <v>127</v>
      </c>
    </row>
    <row r="9" spans="1:24" ht="18.75" customHeight="1" x14ac:dyDescent="0.2">
      <c r="A9" s="51"/>
      <c r="B9" s="15" t="s">
        <v>129</v>
      </c>
      <c r="C9" s="1" t="s">
        <v>38</v>
      </c>
      <c r="E9" s="68">
        <v>8</v>
      </c>
      <c r="G9" s="68" t="s">
        <v>37</v>
      </c>
      <c r="H9" s="68" t="s">
        <v>108</v>
      </c>
      <c r="O9" s="109" t="s">
        <v>388</v>
      </c>
      <c r="P9" s="107">
        <v>0.2</v>
      </c>
      <c r="R9" s="21">
        <v>0.2</v>
      </c>
      <c r="T9" s="21">
        <v>0.3</v>
      </c>
      <c r="V9" s="71" t="s">
        <v>368</v>
      </c>
      <c r="X9" s="19" t="s">
        <v>130</v>
      </c>
    </row>
    <row r="10" spans="1:24" ht="18.75" customHeight="1" x14ac:dyDescent="0.2">
      <c r="A10" s="51"/>
      <c r="B10" s="65" t="s">
        <v>132</v>
      </c>
      <c r="C10" s="1" t="s">
        <v>39</v>
      </c>
      <c r="E10" s="68">
        <v>9</v>
      </c>
      <c r="G10" s="68" t="s">
        <v>38</v>
      </c>
      <c r="H10" s="68" t="s">
        <v>112</v>
      </c>
      <c r="J10" s="65" t="s">
        <v>41</v>
      </c>
      <c r="K10" s="47">
        <v>10</v>
      </c>
      <c r="L10" s="47">
        <v>3</v>
      </c>
      <c r="M10" s="47">
        <v>3</v>
      </c>
      <c r="O10" s="108" t="s">
        <v>389</v>
      </c>
      <c r="P10" s="107">
        <v>0.25</v>
      </c>
      <c r="R10" s="21">
        <v>0.25</v>
      </c>
      <c r="T10" s="21">
        <v>0.3</v>
      </c>
      <c r="V10" s="71" t="s">
        <v>369</v>
      </c>
      <c r="X10" s="22" t="s">
        <v>133</v>
      </c>
    </row>
    <row r="11" spans="1:24" ht="18.75" customHeight="1" x14ac:dyDescent="0.2">
      <c r="B11" s="14" t="s">
        <v>134</v>
      </c>
      <c r="C11" s="1" t="s">
        <v>41</v>
      </c>
      <c r="E11" s="68">
        <v>10</v>
      </c>
      <c r="G11" s="68" t="s">
        <v>39</v>
      </c>
      <c r="H11" s="68" t="s">
        <v>112</v>
      </c>
      <c r="J11" s="65" t="s">
        <v>46</v>
      </c>
      <c r="K11" s="47">
        <v>10</v>
      </c>
      <c r="L11" s="47">
        <v>3</v>
      </c>
      <c r="M11" s="47">
        <v>3</v>
      </c>
      <c r="O11" s="110" t="s">
        <v>390</v>
      </c>
      <c r="P11" s="107">
        <v>0.3</v>
      </c>
      <c r="R11" s="21">
        <v>0.3</v>
      </c>
      <c r="T11" s="21">
        <v>0.3</v>
      </c>
      <c r="V11" s="71" t="s">
        <v>366</v>
      </c>
      <c r="X11" s="19" t="s">
        <v>135</v>
      </c>
    </row>
    <row r="12" spans="1:24" ht="18.75" customHeight="1" x14ac:dyDescent="0.2">
      <c r="A12" s="18"/>
      <c r="B12" s="14" t="s">
        <v>136</v>
      </c>
      <c r="C12" s="1" t="s">
        <v>42</v>
      </c>
      <c r="E12" s="68">
        <v>11</v>
      </c>
      <c r="G12" s="68" t="s">
        <v>41</v>
      </c>
      <c r="H12" s="68" t="s">
        <v>108</v>
      </c>
      <c r="J12" s="65" t="s">
        <v>58</v>
      </c>
      <c r="K12" s="47">
        <v>10</v>
      </c>
      <c r="L12" s="47">
        <v>3</v>
      </c>
      <c r="M12" s="47">
        <v>3</v>
      </c>
      <c r="P12" s="21">
        <v>0.35</v>
      </c>
      <c r="R12" s="21">
        <v>0.35</v>
      </c>
      <c r="T12" s="21">
        <v>0.3</v>
      </c>
      <c r="V12" s="71" t="s">
        <v>6</v>
      </c>
      <c r="X12" s="22" t="s">
        <v>137</v>
      </c>
    </row>
    <row r="13" spans="1:24" ht="18.75" customHeight="1" x14ac:dyDescent="0.2">
      <c r="A13" s="23" t="s">
        <v>7</v>
      </c>
      <c r="B13" s="14" t="s">
        <v>138</v>
      </c>
      <c r="C13" s="1" t="s">
        <v>43</v>
      </c>
      <c r="E13" s="68">
        <v>12</v>
      </c>
      <c r="G13" s="68" t="s">
        <v>42</v>
      </c>
      <c r="H13" s="68" t="s">
        <v>112</v>
      </c>
      <c r="J13" s="65" t="s">
        <v>70</v>
      </c>
      <c r="K13" s="47">
        <v>10</v>
      </c>
      <c r="L13" s="47">
        <v>3</v>
      </c>
      <c r="M13" s="47">
        <v>3</v>
      </c>
      <c r="P13" s="21">
        <v>0.4</v>
      </c>
      <c r="R13" s="21">
        <v>0.4</v>
      </c>
      <c r="T13" s="21">
        <v>0.3</v>
      </c>
      <c r="V13" s="71" t="s">
        <v>370</v>
      </c>
      <c r="X13" s="22" t="s">
        <v>139</v>
      </c>
    </row>
    <row r="14" spans="1:24" ht="18.75" customHeight="1" x14ac:dyDescent="0.2">
      <c r="A14" s="24" t="s">
        <v>352</v>
      </c>
      <c r="B14" s="14" t="s">
        <v>140</v>
      </c>
      <c r="C14" s="1" t="s">
        <v>44</v>
      </c>
      <c r="E14" s="68">
        <v>13</v>
      </c>
      <c r="G14" s="68" t="s">
        <v>43</v>
      </c>
      <c r="H14" s="68" t="s">
        <v>112</v>
      </c>
      <c r="J14" s="65" t="s">
        <v>73</v>
      </c>
      <c r="K14" s="47">
        <v>10</v>
      </c>
      <c r="L14" s="47">
        <v>3</v>
      </c>
      <c r="M14" s="47">
        <v>3</v>
      </c>
      <c r="O14" s="68" t="s">
        <v>386</v>
      </c>
      <c r="P14" s="21">
        <v>0.45</v>
      </c>
      <c r="R14" s="21">
        <v>0.45</v>
      </c>
      <c r="T14" s="21">
        <v>0.3</v>
      </c>
      <c r="V14" s="71" t="s">
        <v>371</v>
      </c>
      <c r="X14" s="22" t="s">
        <v>142</v>
      </c>
    </row>
    <row r="15" spans="1:24" ht="36" customHeight="1" x14ac:dyDescent="0.2">
      <c r="A15" s="25" t="s">
        <v>365</v>
      </c>
      <c r="B15" s="14" t="s">
        <v>143</v>
      </c>
      <c r="C15" s="1" t="s">
        <v>45</v>
      </c>
      <c r="E15" s="68">
        <v>14</v>
      </c>
      <c r="G15" s="68" t="s">
        <v>44</v>
      </c>
      <c r="H15" s="69" t="s">
        <v>112</v>
      </c>
      <c r="J15" s="65" t="s">
        <v>85</v>
      </c>
      <c r="K15" s="47">
        <v>10</v>
      </c>
      <c r="L15" s="47">
        <v>3</v>
      </c>
      <c r="M15" s="47">
        <v>3</v>
      </c>
      <c r="O15" s="68" t="s">
        <v>387</v>
      </c>
      <c r="P15" s="21">
        <v>0.5</v>
      </c>
      <c r="R15" s="21">
        <v>0.5</v>
      </c>
      <c r="T15" s="21">
        <v>0.3</v>
      </c>
      <c r="V15" s="71" t="s">
        <v>376</v>
      </c>
      <c r="X15" s="22" t="s">
        <v>144</v>
      </c>
    </row>
    <row r="16" spans="1:24" ht="51" customHeight="1" x14ac:dyDescent="0.2">
      <c r="A16" s="25" t="s">
        <v>353</v>
      </c>
      <c r="B16" s="15"/>
      <c r="C16" s="1" t="s">
        <v>46</v>
      </c>
      <c r="E16" s="68">
        <v>15</v>
      </c>
      <c r="G16" s="68" t="s">
        <v>45</v>
      </c>
      <c r="H16" s="68" t="s">
        <v>112</v>
      </c>
      <c r="J16" s="65" t="s">
        <v>87</v>
      </c>
      <c r="K16" s="47">
        <v>10</v>
      </c>
      <c r="L16" s="47">
        <v>3</v>
      </c>
      <c r="M16" s="47">
        <v>3</v>
      </c>
      <c r="O16" s="68" t="s">
        <v>387</v>
      </c>
      <c r="P16" s="21">
        <v>0.55000000000000004</v>
      </c>
      <c r="R16" s="21">
        <v>0.55000000000000004</v>
      </c>
      <c r="T16" s="21">
        <v>0.3</v>
      </c>
      <c r="V16" s="71" t="s">
        <v>3</v>
      </c>
      <c r="X16" s="22" t="s">
        <v>145</v>
      </c>
    </row>
    <row r="17" spans="1:24" ht="18.75" customHeight="1" x14ac:dyDescent="0.2">
      <c r="A17" s="23" t="s">
        <v>354</v>
      </c>
      <c r="B17" s="15"/>
      <c r="C17" s="1" t="s">
        <v>47</v>
      </c>
      <c r="E17" s="68">
        <v>16</v>
      </c>
      <c r="G17" s="68" t="s">
        <v>46</v>
      </c>
      <c r="H17" s="69" t="s">
        <v>141</v>
      </c>
      <c r="J17" s="65" t="s">
        <v>51</v>
      </c>
      <c r="K17" s="47">
        <v>5</v>
      </c>
      <c r="L17" s="47">
        <v>5</v>
      </c>
      <c r="M17" s="47">
        <v>3</v>
      </c>
      <c r="P17" s="21">
        <v>0.6</v>
      </c>
      <c r="R17" s="21">
        <v>0.6</v>
      </c>
      <c r="T17" s="21">
        <v>0.3</v>
      </c>
      <c r="V17" s="71" t="s">
        <v>372</v>
      </c>
      <c r="X17" s="19" t="s">
        <v>146</v>
      </c>
    </row>
    <row r="18" spans="1:24" ht="18.75" customHeight="1" x14ac:dyDescent="0.2">
      <c r="A18" s="23" t="s">
        <v>355</v>
      </c>
      <c r="C18" s="1" t="s">
        <v>48</v>
      </c>
      <c r="E18" s="68">
        <v>17</v>
      </c>
      <c r="G18" s="68" t="s">
        <v>47</v>
      </c>
      <c r="H18" s="68" t="s">
        <v>112</v>
      </c>
      <c r="J18" s="65" t="s">
        <v>55</v>
      </c>
      <c r="K18" s="47">
        <v>5</v>
      </c>
      <c r="L18" s="47">
        <v>5</v>
      </c>
      <c r="M18" s="47">
        <v>3</v>
      </c>
      <c r="P18" s="21">
        <v>0.65</v>
      </c>
      <c r="R18" s="21">
        <v>0.7</v>
      </c>
      <c r="T18" s="21">
        <v>0.3</v>
      </c>
      <c r="V18" s="71" t="s">
        <v>378</v>
      </c>
    </row>
    <row r="19" spans="1:24" ht="18.75" customHeight="1" x14ac:dyDescent="0.2">
      <c r="A19" s="68"/>
      <c r="C19" s="1" t="s">
        <v>49</v>
      </c>
      <c r="E19" s="68">
        <v>18</v>
      </c>
      <c r="G19" s="68" t="s">
        <v>48</v>
      </c>
      <c r="H19" s="68" t="s">
        <v>112</v>
      </c>
      <c r="J19" s="65" t="s">
        <v>64</v>
      </c>
      <c r="K19" s="47">
        <v>5</v>
      </c>
      <c r="L19" s="47">
        <v>5</v>
      </c>
      <c r="M19" s="47">
        <v>3</v>
      </c>
      <c r="P19" s="21">
        <v>0.7</v>
      </c>
      <c r="R19" s="21">
        <v>0.7</v>
      </c>
      <c r="T19" s="21">
        <v>0.3</v>
      </c>
      <c r="V19" s="71" t="s">
        <v>373</v>
      </c>
    </row>
    <row r="20" spans="1:24" ht="18.75" customHeight="1" x14ac:dyDescent="0.2">
      <c r="C20" s="1" t="s">
        <v>50</v>
      </c>
      <c r="E20" s="68">
        <v>19</v>
      </c>
      <c r="G20" s="68" t="s">
        <v>49</v>
      </c>
      <c r="H20" s="68" t="s">
        <v>112</v>
      </c>
      <c r="J20" s="65" t="s">
        <v>68</v>
      </c>
      <c r="K20" s="47">
        <v>5</v>
      </c>
      <c r="L20" s="47">
        <v>5</v>
      </c>
      <c r="M20" s="47">
        <v>3</v>
      </c>
      <c r="P20" s="21">
        <v>0.75</v>
      </c>
      <c r="R20" s="21">
        <v>0.8</v>
      </c>
      <c r="T20" s="21">
        <v>0.3</v>
      </c>
      <c r="V20" s="71" t="s">
        <v>375</v>
      </c>
    </row>
    <row r="21" spans="1:24" ht="18.75" customHeight="1" x14ac:dyDescent="0.2">
      <c r="A21" s="65" t="s">
        <v>10</v>
      </c>
      <c r="B21" s="65" t="s">
        <v>9</v>
      </c>
      <c r="C21" s="1" t="s">
        <v>51</v>
      </c>
      <c r="E21" s="68">
        <v>20</v>
      </c>
      <c r="G21" s="68" t="s">
        <v>50</v>
      </c>
      <c r="H21" s="69" t="s">
        <v>141</v>
      </c>
      <c r="J21" s="65" t="s">
        <v>71</v>
      </c>
      <c r="K21" s="47">
        <v>5</v>
      </c>
      <c r="L21" s="47">
        <v>5</v>
      </c>
      <c r="M21" s="47">
        <v>3</v>
      </c>
      <c r="P21" s="21">
        <v>0.8</v>
      </c>
      <c r="R21" s="21">
        <v>0.8</v>
      </c>
      <c r="T21" s="21">
        <v>0.3</v>
      </c>
      <c r="V21" s="71" t="s">
        <v>374</v>
      </c>
    </row>
    <row r="22" spans="1:24" ht="18.75" customHeight="1" x14ac:dyDescent="0.2">
      <c r="A22" s="65" t="s">
        <v>12</v>
      </c>
      <c r="B22" s="15" t="s">
        <v>147</v>
      </c>
      <c r="C22" s="1" t="s">
        <v>52</v>
      </c>
      <c r="E22" s="68">
        <v>21</v>
      </c>
      <c r="G22" s="68" t="s">
        <v>51</v>
      </c>
      <c r="H22" s="68" t="s">
        <v>112</v>
      </c>
      <c r="J22" s="65" t="s">
        <v>75</v>
      </c>
      <c r="K22" s="47">
        <v>5</v>
      </c>
      <c r="L22" s="47">
        <v>5</v>
      </c>
      <c r="M22" s="47">
        <v>3</v>
      </c>
      <c r="P22" s="21">
        <v>0.85</v>
      </c>
      <c r="R22" s="21">
        <v>1</v>
      </c>
      <c r="T22" s="21">
        <v>0.3</v>
      </c>
      <c r="V22" s="71" t="s">
        <v>4</v>
      </c>
    </row>
    <row r="23" spans="1:24" ht="18.75" customHeight="1" x14ac:dyDescent="0.2">
      <c r="A23" s="18" t="s">
        <v>11</v>
      </c>
      <c r="B23" s="15" t="s">
        <v>148</v>
      </c>
      <c r="C23" s="1" t="s">
        <v>53</v>
      </c>
      <c r="E23" s="68">
        <v>22</v>
      </c>
      <c r="G23" s="68" t="s">
        <v>52</v>
      </c>
      <c r="H23" s="68" t="s">
        <v>108</v>
      </c>
      <c r="J23" s="65" t="s">
        <v>80</v>
      </c>
      <c r="K23" s="47">
        <v>5</v>
      </c>
      <c r="L23" s="47">
        <v>5</v>
      </c>
      <c r="M23" s="47">
        <v>3</v>
      </c>
      <c r="P23" s="21">
        <v>0.9</v>
      </c>
      <c r="R23" s="21">
        <v>1</v>
      </c>
      <c r="T23" s="21">
        <v>0.3</v>
      </c>
      <c r="V23" s="71" t="s">
        <v>5</v>
      </c>
    </row>
    <row r="24" spans="1:24" ht="18.75" customHeight="1" x14ac:dyDescent="0.2">
      <c r="A24" s="18" t="s">
        <v>13</v>
      </c>
      <c r="B24" s="15" t="s">
        <v>149</v>
      </c>
      <c r="C24" s="1" t="s">
        <v>54</v>
      </c>
      <c r="E24" s="68">
        <v>23</v>
      </c>
      <c r="G24" s="68" t="s">
        <v>53</v>
      </c>
      <c r="H24" s="68" t="s">
        <v>112</v>
      </c>
      <c r="J24" s="65" t="s">
        <v>81</v>
      </c>
      <c r="K24" s="47">
        <v>5</v>
      </c>
      <c r="L24" s="47">
        <v>5</v>
      </c>
      <c r="M24" s="47">
        <v>3</v>
      </c>
      <c r="P24" s="21">
        <v>0.95</v>
      </c>
      <c r="R24" s="21">
        <v>1</v>
      </c>
      <c r="T24" s="21">
        <v>0.3</v>
      </c>
    </row>
    <row r="25" spans="1:24" ht="18.75" customHeight="1" x14ac:dyDescent="0.2">
      <c r="A25" s="15" t="s">
        <v>14</v>
      </c>
      <c r="B25" s="65" t="s">
        <v>150</v>
      </c>
      <c r="C25" s="1" t="s">
        <v>55</v>
      </c>
      <c r="E25" s="68">
        <v>24</v>
      </c>
      <c r="G25" s="68" t="s">
        <v>54</v>
      </c>
      <c r="H25" s="68" t="s">
        <v>112</v>
      </c>
      <c r="J25" s="65" t="s">
        <v>8</v>
      </c>
      <c r="K25" s="2">
        <v>3</v>
      </c>
      <c r="L25" s="47">
        <v>3</v>
      </c>
      <c r="M25" s="47">
        <v>3</v>
      </c>
      <c r="P25" s="21" t="s">
        <v>40</v>
      </c>
      <c r="R25" s="21">
        <v>0</v>
      </c>
      <c r="T25" s="21">
        <v>0</v>
      </c>
    </row>
    <row r="26" spans="1:24" ht="18.75" customHeight="1" x14ac:dyDescent="0.2">
      <c r="A26" s="15" t="s">
        <v>15</v>
      </c>
      <c r="B26" s="65" t="s">
        <v>151</v>
      </c>
      <c r="C26" s="1" t="s">
        <v>56</v>
      </c>
      <c r="E26" s="68">
        <v>25</v>
      </c>
      <c r="G26" s="68" t="s">
        <v>55</v>
      </c>
      <c r="H26" s="68" t="s">
        <v>108</v>
      </c>
      <c r="J26" s="65" t="s">
        <v>28</v>
      </c>
      <c r="K26" s="2">
        <v>3</v>
      </c>
      <c r="L26" s="47">
        <v>3</v>
      </c>
      <c r="M26" s="47">
        <v>3</v>
      </c>
      <c r="P26" s="26" t="s">
        <v>90</v>
      </c>
      <c r="R26" s="26">
        <v>1</v>
      </c>
      <c r="T26" s="26">
        <v>0.3</v>
      </c>
    </row>
    <row r="27" spans="1:24" ht="18.75" customHeight="1" x14ac:dyDescent="0.2">
      <c r="A27" s="65" t="s">
        <v>16</v>
      </c>
      <c r="B27" s="15" t="s">
        <v>24</v>
      </c>
      <c r="C27" s="1" t="s">
        <v>57</v>
      </c>
      <c r="E27" s="68">
        <v>26</v>
      </c>
      <c r="G27" s="68" t="s">
        <v>56</v>
      </c>
      <c r="H27" s="68" t="s">
        <v>112</v>
      </c>
      <c r="J27" s="65" t="s">
        <v>30</v>
      </c>
      <c r="K27" s="47">
        <v>3</v>
      </c>
      <c r="L27" s="47">
        <v>3</v>
      </c>
      <c r="M27" s="47">
        <v>3</v>
      </c>
      <c r="P27" s="27"/>
    </row>
    <row r="28" spans="1:24" ht="18.75" customHeight="1" x14ac:dyDescent="0.2">
      <c r="A28" s="65" t="s">
        <v>17</v>
      </c>
      <c r="B28" s="15" t="s">
        <v>102</v>
      </c>
      <c r="C28" s="1" t="s">
        <v>58</v>
      </c>
      <c r="E28" s="68">
        <v>27</v>
      </c>
      <c r="G28" s="68" t="s">
        <v>57</v>
      </c>
      <c r="H28" s="68" t="s">
        <v>112</v>
      </c>
      <c r="J28" s="65" t="s">
        <v>31</v>
      </c>
      <c r="K28" s="47">
        <v>3</v>
      </c>
      <c r="L28" s="47">
        <v>3</v>
      </c>
      <c r="M28" s="47">
        <v>3</v>
      </c>
      <c r="P28" s="27"/>
    </row>
    <row r="29" spans="1:24" ht="18.75" customHeight="1" x14ac:dyDescent="0.2">
      <c r="A29" s="18"/>
      <c r="B29" s="15" t="s">
        <v>152</v>
      </c>
      <c r="C29" s="1" t="s">
        <v>59</v>
      </c>
      <c r="E29" s="68">
        <v>28</v>
      </c>
      <c r="G29" s="68" t="s">
        <v>58</v>
      </c>
      <c r="H29" s="68" t="s">
        <v>108</v>
      </c>
      <c r="J29" s="65" t="s">
        <v>32</v>
      </c>
      <c r="K29" s="47">
        <v>3</v>
      </c>
      <c r="L29" s="47">
        <v>3</v>
      </c>
      <c r="M29" s="47">
        <v>3</v>
      </c>
      <c r="P29" s="86" t="s">
        <v>103</v>
      </c>
      <c r="Q29" s="87" t="s">
        <v>104</v>
      </c>
    </row>
    <row r="30" spans="1:24" ht="18.75" customHeight="1" x14ac:dyDescent="0.2">
      <c r="A30" s="18"/>
      <c r="B30" s="15" t="s">
        <v>153</v>
      </c>
      <c r="C30" s="1" t="s">
        <v>60</v>
      </c>
      <c r="E30" s="68">
        <v>29</v>
      </c>
      <c r="G30" s="68" t="s">
        <v>59</v>
      </c>
      <c r="H30" s="68" t="s">
        <v>112</v>
      </c>
      <c r="J30" s="65" t="s">
        <v>36</v>
      </c>
      <c r="K30" s="47">
        <v>3</v>
      </c>
      <c r="L30" s="47">
        <v>3</v>
      </c>
      <c r="M30" s="47">
        <v>3</v>
      </c>
      <c r="P30" s="88" t="s">
        <v>8</v>
      </c>
      <c r="Q30" s="89" t="s">
        <v>382</v>
      </c>
    </row>
    <row r="31" spans="1:24" ht="18.75" customHeight="1" x14ac:dyDescent="0.2">
      <c r="B31" s="15" t="s">
        <v>101</v>
      </c>
      <c r="C31" s="1" t="s">
        <v>61</v>
      </c>
      <c r="E31" s="68">
        <v>30</v>
      </c>
      <c r="G31" s="68" t="s">
        <v>60</v>
      </c>
      <c r="H31" s="68" t="s">
        <v>112</v>
      </c>
      <c r="J31" s="65" t="s">
        <v>37</v>
      </c>
      <c r="K31" s="47">
        <v>3</v>
      </c>
      <c r="L31" s="47">
        <v>3</v>
      </c>
      <c r="M31" s="47">
        <v>3</v>
      </c>
      <c r="P31" s="90" t="s">
        <v>28</v>
      </c>
      <c r="Q31" s="91" t="s">
        <v>381</v>
      </c>
    </row>
    <row r="32" spans="1:24" ht="18.75" customHeight="1" x14ac:dyDescent="0.2">
      <c r="A32" s="18"/>
      <c r="B32" s="15"/>
      <c r="C32" s="1" t="s">
        <v>62</v>
      </c>
      <c r="E32" s="68">
        <v>31</v>
      </c>
      <c r="G32" s="68" t="s">
        <v>61</v>
      </c>
      <c r="H32" s="69" t="s">
        <v>141</v>
      </c>
      <c r="J32" s="65" t="s">
        <v>38</v>
      </c>
      <c r="K32" s="47">
        <v>3</v>
      </c>
      <c r="L32" s="47">
        <v>3</v>
      </c>
      <c r="M32" s="47">
        <v>3</v>
      </c>
      <c r="P32" s="88" t="s">
        <v>30</v>
      </c>
      <c r="Q32" s="89" t="s">
        <v>381</v>
      </c>
    </row>
    <row r="33" spans="1:17" ht="18.75" customHeight="1" x14ac:dyDescent="0.2">
      <c r="A33" s="65" t="s">
        <v>154</v>
      </c>
      <c r="B33" s="15"/>
      <c r="C33" s="1" t="s">
        <v>63</v>
      </c>
      <c r="E33" s="68">
        <v>32</v>
      </c>
      <c r="G33" s="68" t="s">
        <v>62</v>
      </c>
      <c r="H33" s="68" t="s">
        <v>108</v>
      </c>
      <c r="J33" s="65" t="s">
        <v>39</v>
      </c>
      <c r="K33" s="47">
        <v>3</v>
      </c>
      <c r="L33" s="47">
        <v>3</v>
      </c>
      <c r="M33" s="47">
        <v>3</v>
      </c>
      <c r="P33" s="90" t="s">
        <v>31</v>
      </c>
      <c r="Q33" s="91" t="s">
        <v>381</v>
      </c>
    </row>
    <row r="34" spans="1:17" ht="18.75" customHeight="1" x14ac:dyDescent="0.2">
      <c r="A34" s="65" t="s">
        <v>155</v>
      </c>
      <c r="B34" s="65" t="s">
        <v>156</v>
      </c>
      <c r="C34" s="1" t="s">
        <v>64</v>
      </c>
      <c r="E34" s="68">
        <v>33</v>
      </c>
      <c r="G34" s="68" t="s">
        <v>63</v>
      </c>
      <c r="H34" s="68" t="s">
        <v>112</v>
      </c>
      <c r="J34" s="65" t="s">
        <v>42</v>
      </c>
      <c r="K34" s="47">
        <v>3</v>
      </c>
      <c r="L34" s="47">
        <v>3</v>
      </c>
      <c r="M34" s="47">
        <v>3</v>
      </c>
      <c r="P34" s="88" t="s">
        <v>32</v>
      </c>
      <c r="Q34" s="89" t="s">
        <v>381</v>
      </c>
    </row>
    <row r="35" spans="1:17" ht="18.75" customHeight="1" x14ac:dyDescent="0.2">
      <c r="A35" s="18" t="s">
        <v>157</v>
      </c>
      <c r="B35" s="65" t="s">
        <v>361</v>
      </c>
      <c r="C35" s="1" t="s">
        <v>65</v>
      </c>
      <c r="E35" s="68">
        <v>34</v>
      </c>
      <c r="G35" s="68" t="s">
        <v>64</v>
      </c>
      <c r="H35" s="69" t="s">
        <v>141</v>
      </c>
      <c r="J35" s="65" t="s">
        <v>43</v>
      </c>
      <c r="K35" s="47">
        <v>3</v>
      </c>
      <c r="L35" s="47">
        <v>3</v>
      </c>
      <c r="M35" s="47">
        <v>3</v>
      </c>
      <c r="P35" s="90" t="s">
        <v>36</v>
      </c>
      <c r="Q35" s="91" t="s">
        <v>381</v>
      </c>
    </row>
    <row r="36" spans="1:17" ht="18.75" customHeight="1" x14ac:dyDescent="0.2">
      <c r="A36" s="18" t="s">
        <v>159</v>
      </c>
      <c r="B36" s="15" t="s">
        <v>158</v>
      </c>
      <c r="C36" s="1" t="s">
        <v>66</v>
      </c>
      <c r="E36" s="68">
        <v>35</v>
      </c>
      <c r="G36" s="68" t="s">
        <v>65</v>
      </c>
      <c r="H36" s="68" t="s">
        <v>108</v>
      </c>
      <c r="J36" s="65" t="s">
        <v>44</v>
      </c>
      <c r="K36" s="47">
        <v>3</v>
      </c>
      <c r="L36" s="47">
        <v>3</v>
      </c>
      <c r="M36" s="47">
        <v>3</v>
      </c>
      <c r="P36" s="88" t="s">
        <v>37</v>
      </c>
      <c r="Q36" s="89" t="s">
        <v>382</v>
      </c>
    </row>
    <row r="37" spans="1:17" ht="18.75" customHeight="1" x14ac:dyDescent="0.2">
      <c r="A37" s="15" t="s">
        <v>24</v>
      </c>
      <c r="B37" s="15" t="s">
        <v>160</v>
      </c>
      <c r="C37" s="1" t="s">
        <v>67</v>
      </c>
      <c r="E37" s="68">
        <v>36</v>
      </c>
      <c r="G37" s="68" t="s">
        <v>66</v>
      </c>
      <c r="H37" s="68" t="s">
        <v>112</v>
      </c>
      <c r="J37" s="65" t="s">
        <v>45</v>
      </c>
      <c r="K37" s="47">
        <v>3</v>
      </c>
      <c r="L37" s="47">
        <v>3</v>
      </c>
      <c r="M37" s="47">
        <v>3</v>
      </c>
      <c r="P37" s="90" t="s">
        <v>38</v>
      </c>
      <c r="Q37" s="91" t="s">
        <v>381</v>
      </c>
    </row>
    <row r="38" spans="1:17" ht="18.75" customHeight="1" x14ac:dyDescent="0.2">
      <c r="A38" s="15" t="s">
        <v>97</v>
      </c>
      <c r="B38" s="65" t="s">
        <v>161</v>
      </c>
      <c r="C38" s="1" t="s">
        <v>68</v>
      </c>
      <c r="E38" s="68">
        <v>37</v>
      </c>
      <c r="G38" s="68" t="s">
        <v>67</v>
      </c>
      <c r="H38" s="69" t="s">
        <v>141</v>
      </c>
      <c r="J38" s="65" t="s">
        <v>47</v>
      </c>
      <c r="K38" s="47">
        <v>3</v>
      </c>
      <c r="L38" s="47">
        <v>3</v>
      </c>
      <c r="M38" s="47">
        <v>3</v>
      </c>
      <c r="P38" s="88" t="s">
        <v>39</v>
      </c>
      <c r="Q38" s="89" t="s">
        <v>381</v>
      </c>
    </row>
    <row r="39" spans="1:17" ht="18.75" customHeight="1" x14ac:dyDescent="0.2">
      <c r="B39" s="65" t="s">
        <v>162</v>
      </c>
      <c r="C39" s="1" t="s">
        <v>69</v>
      </c>
      <c r="E39" s="68">
        <v>38</v>
      </c>
      <c r="G39" s="68" t="s">
        <v>68</v>
      </c>
      <c r="H39" s="69" t="s">
        <v>141</v>
      </c>
      <c r="J39" s="65" t="s">
        <v>48</v>
      </c>
      <c r="K39" s="47">
        <v>3</v>
      </c>
      <c r="L39" s="47">
        <v>3</v>
      </c>
      <c r="M39" s="47">
        <v>3</v>
      </c>
      <c r="P39" s="90" t="s">
        <v>41</v>
      </c>
      <c r="Q39" s="91" t="s">
        <v>382</v>
      </c>
    </row>
    <row r="40" spans="1:17" ht="18.75" customHeight="1" x14ac:dyDescent="0.2">
      <c r="B40" s="15" t="s">
        <v>163</v>
      </c>
      <c r="C40" s="1" t="s">
        <v>70</v>
      </c>
      <c r="E40" s="68">
        <v>39</v>
      </c>
      <c r="G40" s="68" t="s">
        <v>69</v>
      </c>
      <c r="H40" s="68" t="s">
        <v>108</v>
      </c>
      <c r="J40" s="65" t="s">
        <v>49</v>
      </c>
      <c r="K40" s="47">
        <v>3</v>
      </c>
      <c r="L40" s="47">
        <v>3</v>
      </c>
      <c r="M40" s="47">
        <v>3</v>
      </c>
      <c r="P40" s="88" t="s">
        <v>42</v>
      </c>
      <c r="Q40" s="89" t="s">
        <v>381</v>
      </c>
    </row>
    <row r="41" spans="1:17" ht="18.75" customHeight="1" x14ac:dyDescent="0.2">
      <c r="B41" s="15"/>
      <c r="C41" s="1" t="s">
        <v>71</v>
      </c>
      <c r="E41" s="68">
        <v>40</v>
      </c>
      <c r="G41" s="68" t="s">
        <v>70</v>
      </c>
      <c r="H41" s="68" t="s">
        <v>108</v>
      </c>
      <c r="J41" s="65" t="s">
        <v>50</v>
      </c>
      <c r="K41" s="47">
        <v>3</v>
      </c>
      <c r="L41" s="47">
        <v>3</v>
      </c>
      <c r="M41" s="47">
        <v>3</v>
      </c>
      <c r="P41" s="90" t="s">
        <v>43</v>
      </c>
      <c r="Q41" s="91" t="s">
        <v>381</v>
      </c>
    </row>
    <row r="42" spans="1:17" ht="18.75" customHeight="1" x14ac:dyDescent="0.2">
      <c r="B42" s="15"/>
      <c r="C42" s="1" t="s">
        <v>72</v>
      </c>
      <c r="E42" s="68">
        <v>41</v>
      </c>
      <c r="G42" s="68" t="s">
        <v>71</v>
      </c>
      <c r="H42" s="69" t="s">
        <v>141</v>
      </c>
      <c r="J42" s="65" t="s">
        <v>52</v>
      </c>
      <c r="K42" s="47">
        <v>3</v>
      </c>
      <c r="L42" s="47">
        <v>3</v>
      </c>
      <c r="M42" s="47">
        <v>3</v>
      </c>
      <c r="P42" s="88" t="s">
        <v>44</v>
      </c>
      <c r="Q42" s="92" t="s">
        <v>381</v>
      </c>
    </row>
    <row r="43" spans="1:17" ht="18.75" customHeight="1" x14ac:dyDescent="0.2">
      <c r="B43" s="15"/>
      <c r="C43" s="1" t="s">
        <v>73</v>
      </c>
      <c r="E43" s="68">
        <v>42</v>
      </c>
      <c r="G43" s="68" t="s">
        <v>72</v>
      </c>
      <c r="H43" s="68" t="s">
        <v>108</v>
      </c>
      <c r="J43" s="65" t="s">
        <v>53</v>
      </c>
      <c r="K43" s="47">
        <v>3</v>
      </c>
      <c r="L43" s="47">
        <v>3</v>
      </c>
      <c r="M43" s="47">
        <v>3</v>
      </c>
      <c r="P43" s="90" t="s">
        <v>45</v>
      </c>
      <c r="Q43" s="91" t="s">
        <v>381</v>
      </c>
    </row>
    <row r="44" spans="1:17" ht="18.75" customHeight="1" x14ac:dyDescent="0.2">
      <c r="B44" s="15"/>
      <c r="C44" s="1" t="s">
        <v>74</v>
      </c>
      <c r="E44" s="68">
        <v>43</v>
      </c>
      <c r="G44" s="68" t="s">
        <v>73</v>
      </c>
      <c r="H44" s="69" t="s">
        <v>141</v>
      </c>
      <c r="J44" s="65" t="s">
        <v>54</v>
      </c>
      <c r="K44" s="47">
        <v>3</v>
      </c>
      <c r="L44" s="47">
        <v>3</v>
      </c>
      <c r="M44" s="47">
        <v>3</v>
      </c>
      <c r="P44" s="88" t="s">
        <v>46</v>
      </c>
      <c r="Q44" s="92" t="s">
        <v>382</v>
      </c>
    </row>
    <row r="45" spans="1:17" ht="18.75" customHeight="1" x14ac:dyDescent="0.2">
      <c r="B45" s="15"/>
      <c r="C45" s="1" t="s">
        <v>75</v>
      </c>
      <c r="E45" s="68">
        <v>44</v>
      </c>
      <c r="G45" s="68" t="s">
        <v>74</v>
      </c>
      <c r="H45" s="68" t="s">
        <v>108</v>
      </c>
      <c r="J45" s="65" t="s">
        <v>56</v>
      </c>
      <c r="K45" s="47">
        <v>3</v>
      </c>
      <c r="L45" s="47">
        <v>3</v>
      </c>
      <c r="M45" s="47">
        <v>3</v>
      </c>
      <c r="P45" s="90" t="s">
        <v>47</v>
      </c>
      <c r="Q45" s="91" t="s">
        <v>381</v>
      </c>
    </row>
    <row r="46" spans="1:17" ht="18.75" customHeight="1" x14ac:dyDescent="0.2">
      <c r="C46" s="1" t="s">
        <v>76</v>
      </c>
      <c r="E46" s="68">
        <v>45</v>
      </c>
      <c r="G46" s="68" t="s">
        <v>75</v>
      </c>
      <c r="H46" s="68" t="s">
        <v>108</v>
      </c>
      <c r="J46" s="65" t="s">
        <v>57</v>
      </c>
      <c r="K46" s="47">
        <v>3</v>
      </c>
      <c r="L46" s="47">
        <v>3</v>
      </c>
      <c r="M46" s="47">
        <v>3</v>
      </c>
      <c r="P46" s="88" t="s">
        <v>48</v>
      </c>
      <c r="Q46" s="89" t="s">
        <v>381</v>
      </c>
    </row>
    <row r="47" spans="1:17" ht="18.75" customHeight="1" x14ac:dyDescent="0.2">
      <c r="B47" s="15"/>
      <c r="C47" s="1" t="s">
        <v>77</v>
      </c>
      <c r="E47" s="68">
        <v>46</v>
      </c>
      <c r="G47" s="68" t="s">
        <v>76</v>
      </c>
      <c r="H47" s="68" t="s">
        <v>112</v>
      </c>
      <c r="J47" s="65" t="s">
        <v>59</v>
      </c>
      <c r="K47" s="47">
        <v>3</v>
      </c>
      <c r="L47" s="47">
        <v>3</v>
      </c>
      <c r="M47" s="47">
        <v>3</v>
      </c>
      <c r="P47" s="90" t="s">
        <v>49</v>
      </c>
      <c r="Q47" s="91" t="s">
        <v>381</v>
      </c>
    </row>
    <row r="48" spans="1:17" ht="18.75" customHeight="1" x14ac:dyDescent="0.2">
      <c r="B48" s="15"/>
      <c r="C48" s="1" t="s">
        <v>78</v>
      </c>
      <c r="E48" s="68">
        <v>47</v>
      </c>
      <c r="G48" s="68" t="s">
        <v>77</v>
      </c>
      <c r="H48" s="68" t="s">
        <v>112</v>
      </c>
      <c r="J48" s="65" t="s">
        <v>60</v>
      </c>
      <c r="K48" s="47">
        <v>3</v>
      </c>
      <c r="L48" s="47">
        <v>3</v>
      </c>
      <c r="M48" s="47">
        <v>3</v>
      </c>
      <c r="P48" s="88" t="s">
        <v>50</v>
      </c>
      <c r="Q48" s="92" t="s">
        <v>382</v>
      </c>
    </row>
    <row r="49" spans="1:17" ht="18.75" customHeight="1" x14ac:dyDescent="0.2">
      <c r="C49" s="1" t="s">
        <v>79</v>
      </c>
      <c r="E49" s="68">
        <v>48</v>
      </c>
      <c r="G49" s="68" t="s">
        <v>78</v>
      </c>
      <c r="H49" s="68" t="s">
        <v>112</v>
      </c>
      <c r="J49" s="65" t="s">
        <v>61</v>
      </c>
      <c r="K49" s="47">
        <v>3</v>
      </c>
      <c r="L49" s="47">
        <v>3</v>
      </c>
      <c r="M49" s="47">
        <v>3</v>
      </c>
      <c r="P49" s="90" t="s">
        <v>51</v>
      </c>
      <c r="Q49" s="91" t="s">
        <v>381</v>
      </c>
    </row>
    <row r="50" spans="1:17" ht="18.75" customHeight="1" x14ac:dyDescent="0.2">
      <c r="B50" s="15"/>
      <c r="C50" s="1" t="s">
        <v>80</v>
      </c>
      <c r="E50" s="68">
        <v>49</v>
      </c>
      <c r="G50" s="68" t="s">
        <v>79</v>
      </c>
      <c r="H50" s="68" t="s">
        <v>108</v>
      </c>
      <c r="J50" s="65" t="s">
        <v>62</v>
      </c>
      <c r="K50" s="47">
        <v>3</v>
      </c>
      <c r="L50" s="47">
        <v>3</v>
      </c>
      <c r="M50" s="47">
        <v>3</v>
      </c>
      <c r="P50" s="88" t="s">
        <v>52</v>
      </c>
      <c r="Q50" s="89" t="s">
        <v>382</v>
      </c>
    </row>
    <row r="51" spans="1:17" ht="18.75" customHeight="1" x14ac:dyDescent="0.2">
      <c r="C51" s="1" t="s">
        <v>81</v>
      </c>
      <c r="E51" s="68">
        <v>50</v>
      </c>
      <c r="G51" s="68" t="s">
        <v>80</v>
      </c>
      <c r="H51" s="68" t="s">
        <v>108</v>
      </c>
      <c r="J51" s="65" t="s">
        <v>63</v>
      </c>
      <c r="K51" s="47">
        <v>3</v>
      </c>
      <c r="L51" s="47">
        <v>3</v>
      </c>
      <c r="M51" s="47">
        <v>3</v>
      </c>
      <c r="P51" s="90" t="s">
        <v>53</v>
      </c>
      <c r="Q51" s="91" t="s">
        <v>381</v>
      </c>
    </row>
    <row r="52" spans="1:17" ht="18.75" customHeight="1" x14ac:dyDescent="0.2">
      <c r="C52" s="1" t="s">
        <v>82</v>
      </c>
      <c r="E52" s="68">
        <v>51</v>
      </c>
      <c r="G52" s="68" t="s">
        <v>81</v>
      </c>
      <c r="H52" s="68" t="s">
        <v>108</v>
      </c>
      <c r="J52" s="65" t="s">
        <v>65</v>
      </c>
      <c r="K52" s="47">
        <v>3</v>
      </c>
      <c r="L52" s="47">
        <v>3</v>
      </c>
      <c r="M52" s="47">
        <v>3</v>
      </c>
      <c r="P52" s="88" t="s">
        <v>54</v>
      </c>
      <c r="Q52" s="89" t="s">
        <v>381</v>
      </c>
    </row>
    <row r="53" spans="1:17" ht="18.75" customHeight="1" x14ac:dyDescent="0.2">
      <c r="B53" s="15"/>
      <c r="C53" s="1" t="s">
        <v>83</v>
      </c>
      <c r="E53" s="68">
        <v>52</v>
      </c>
      <c r="G53" s="68" t="s">
        <v>82</v>
      </c>
      <c r="H53" s="68" t="s">
        <v>112</v>
      </c>
      <c r="J53" s="65" t="s">
        <v>66</v>
      </c>
      <c r="K53" s="47">
        <v>3</v>
      </c>
      <c r="L53" s="47">
        <v>3</v>
      </c>
      <c r="M53" s="47">
        <v>3</v>
      </c>
      <c r="P53" s="90" t="s">
        <v>55</v>
      </c>
      <c r="Q53" s="91" t="s">
        <v>382</v>
      </c>
    </row>
    <row r="54" spans="1:17" ht="18.75" customHeight="1" x14ac:dyDescent="0.2">
      <c r="B54" s="15"/>
      <c r="C54" s="1" t="s">
        <v>84</v>
      </c>
      <c r="E54" s="68">
        <v>53</v>
      </c>
      <c r="G54" s="68" t="s">
        <v>83</v>
      </c>
      <c r="H54" s="68" t="s">
        <v>112</v>
      </c>
      <c r="J54" s="65" t="s">
        <v>67</v>
      </c>
      <c r="K54" s="47">
        <v>3</v>
      </c>
      <c r="L54" s="47">
        <v>3</v>
      </c>
      <c r="M54" s="47">
        <v>3</v>
      </c>
      <c r="P54" s="88" t="s">
        <v>56</v>
      </c>
      <c r="Q54" s="89" t="s">
        <v>381</v>
      </c>
    </row>
    <row r="55" spans="1:17" ht="18.75" customHeight="1" x14ac:dyDescent="0.2">
      <c r="B55" s="15"/>
      <c r="C55" s="1" t="s">
        <v>85</v>
      </c>
      <c r="E55" s="68">
        <v>54</v>
      </c>
      <c r="G55" s="68" t="s">
        <v>84</v>
      </c>
      <c r="H55" s="68" t="s">
        <v>112</v>
      </c>
      <c r="J55" s="65" t="s">
        <v>69</v>
      </c>
      <c r="K55" s="47">
        <v>3</v>
      </c>
      <c r="L55" s="47">
        <v>3</v>
      </c>
      <c r="M55" s="47">
        <v>3</v>
      </c>
      <c r="P55" s="90" t="s">
        <v>57</v>
      </c>
      <c r="Q55" s="91" t="s">
        <v>381</v>
      </c>
    </row>
    <row r="56" spans="1:17" ht="18.75" customHeight="1" x14ac:dyDescent="0.2">
      <c r="B56" s="15"/>
      <c r="C56" s="1" t="s">
        <v>86</v>
      </c>
      <c r="E56" s="68">
        <v>55</v>
      </c>
      <c r="G56" s="68" t="s">
        <v>85</v>
      </c>
      <c r="H56" s="68" t="s">
        <v>108</v>
      </c>
      <c r="J56" s="65" t="s">
        <v>72</v>
      </c>
      <c r="K56" s="47">
        <v>3</v>
      </c>
      <c r="L56" s="47">
        <v>3</v>
      </c>
      <c r="M56" s="47">
        <v>3</v>
      </c>
      <c r="P56" s="88" t="s">
        <v>58</v>
      </c>
      <c r="Q56" s="89" t="s">
        <v>382</v>
      </c>
    </row>
    <row r="57" spans="1:17" ht="18.75" customHeight="1" x14ac:dyDescent="0.2">
      <c r="B57" s="15"/>
      <c r="C57" s="1" t="s">
        <v>87</v>
      </c>
      <c r="E57" s="68">
        <v>56</v>
      </c>
      <c r="G57" s="68" t="s">
        <v>86</v>
      </c>
      <c r="H57" s="68" t="s">
        <v>112</v>
      </c>
      <c r="J57" s="65" t="s">
        <v>74</v>
      </c>
      <c r="K57" s="47">
        <v>3</v>
      </c>
      <c r="L57" s="47">
        <v>3</v>
      </c>
      <c r="M57" s="47">
        <v>3</v>
      </c>
      <c r="P57" s="90" t="s">
        <v>59</v>
      </c>
      <c r="Q57" s="91" t="s">
        <v>381</v>
      </c>
    </row>
    <row r="58" spans="1:17" ht="18.75" customHeight="1" x14ac:dyDescent="0.2">
      <c r="C58" s="1" t="s">
        <v>88</v>
      </c>
      <c r="E58" s="68">
        <v>57</v>
      </c>
      <c r="G58" s="68" t="s">
        <v>87</v>
      </c>
      <c r="H58" s="69" t="s">
        <v>141</v>
      </c>
      <c r="J58" s="65" t="s">
        <v>76</v>
      </c>
      <c r="K58" s="47">
        <v>3</v>
      </c>
      <c r="L58" s="47">
        <v>3</v>
      </c>
      <c r="M58" s="47">
        <v>3</v>
      </c>
      <c r="P58" s="88" t="s">
        <v>60</v>
      </c>
      <c r="Q58" s="89" t="s">
        <v>381</v>
      </c>
    </row>
    <row r="59" spans="1:17" ht="18.75" customHeight="1" x14ac:dyDescent="0.2">
      <c r="C59" s="1" t="s">
        <v>89</v>
      </c>
      <c r="E59" s="68">
        <v>58</v>
      </c>
      <c r="G59" s="68" t="s">
        <v>88</v>
      </c>
      <c r="H59" s="68" t="s">
        <v>112</v>
      </c>
      <c r="J59" s="65" t="s">
        <v>77</v>
      </c>
      <c r="K59" s="47">
        <v>3</v>
      </c>
      <c r="L59" s="47">
        <v>3</v>
      </c>
      <c r="M59" s="47">
        <v>3</v>
      </c>
      <c r="P59" s="90" t="s">
        <v>61</v>
      </c>
      <c r="Q59" s="93" t="s">
        <v>382</v>
      </c>
    </row>
    <row r="60" spans="1:17" ht="18.75" customHeight="1" x14ac:dyDescent="0.2">
      <c r="A60" s="18"/>
      <c r="E60" s="68">
        <v>59</v>
      </c>
      <c r="G60" s="68" t="s">
        <v>89</v>
      </c>
      <c r="H60" s="68" t="s">
        <v>112</v>
      </c>
      <c r="J60" s="65" t="s">
        <v>78</v>
      </c>
      <c r="K60" s="47">
        <v>3</v>
      </c>
      <c r="L60" s="47">
        <v>3</v>
      </c>
      <c r="M60" s="47">
        <v>3</v>
      </c>
      <c r="P60" s="88" t="s">
        <v>62</v>
      </c>
      <c r="Q60" s="89" t="s">
        <v>382</v>
      </c>
    </row>
    <row r="61" spans="1:17" ht="18.75" customHeight="1" x14ac:dyDescent="0.2">
      <c r="E61" s="68">
        <v>60</v>
      </c>
      <c r="J61" s="65" t="s">
        <v>79</v>
      </c>
      <c r="K61" s="47">
        <v>3</v>
      </c>
      <c r="L61" s="47">
        <v>3</v>
      </c>
      <c r="M61" s="47">
        <v>3</v>
      </c>
      <c r="P61" s="90" t="s">
        <v>63</v>
      </c>
      <c r="Q61" s="91" t="s">
        <v>381</v>
      </c>
    </row>
    <row r="62" spans="1:17" ht="18.75" customHeight="1" x14ac:dyDescent="0.2">
      <c r="E62" s="68">
        <v>61</v>
      </c>
      <c r="J62" s="65" t="s">
        <v>82</v>
      </c>
      <c r="K62" s="47">
        <v>3</v>
      </c>
      <c r="L62" s="47">
        <v>3</v>
      </c>
      <c r="M62" s="47">
        <v>3</v>
      </c>
      <c r="P62" s="88" t="s">
        <v>64</v>
      </c>
      <c r="Q62" s="92" t="s">
        <v>382</v>
      </c>
    </row>
    <row r="63" spans="1:17" ht="18.75" customHeight="1" x14ac:dyDescent="0.2">
      <c r="E63" s="68">
        <v>62</v>
      </c>
      <c r="J63" s="65" t="s">
        <v>83</v>
      </c>
      <c r="K63" s="47">
        <v>3</v>
      </c>
      <c r="L63" s="47">
        <v>3</v>
      </c>
      <c r="M63" s="47">
        <v>3</v>
      </c>
      <c r="P63" s="90" t="s">
        <v>65</v>
      </c>
      <c r="Q63" s="91" t="s">
        <v>382</v>
      </c>
    </row>
    <row r="64" spans="1:17" ht="18.75" customHeight="1" x14ac:dyDescent="0.2">
      <c r="A64" s="15"/>
      <c r="B64" s="15"/>
      <c r="C64" s="15"/>
      <c r="E64" s="68">
        <v>63</v>
      </c>
      <c r="J64" s="65" t="s">
        <v>84</v>
      </c>
      <c r="K64" s="47">
        <v>3</v>
      </c>
      <c r="L64" s="47">
        <v>3</v>
      </c>
      <c r="M64" s="47">
        <v>3</v>
      </c>
      <c r="P64" s="88" t="s">
        <v>66</v>
      </c>
      <c r="Q64" s="89" t="s">
        <v>381</v>
      </c>
    </row>
    <row r="65" spans="1:17" ht="18.75" customHeight="1" x14ac:dyDescent="0.2">
      <c r="A65" s="28" t="s">
        <v>164</v>
      </c>
      <c r="B65" s="28"/>
      <c r="C65" s="29" t="e">
        <f>#REF!</f>
        <v>#REF!</v>
      </c>
      <c r="E65" s="68">
        <v>64</v>
      </c>
      <c r="J65" s="65" t="s">
        <v>86</v>
      </c>
      <c r="K65" s="47">
        <v>3</v>
      </c>
      <c r="L65" s="47">
        <v>3</v>
      </c>
      <c r="M65" s="47">
        <v>3</v>
      </c>
      <c r="P65" s="90" t="s">
        <v>67</v>
      </c>
      <c r="Q65" s="93" t="s">
        <v>382</v>
      </c>
    </row>
    <row r="66" spans="1:17" ht="18.75" customHeight="1" x14ac:dyDescent="0.2">
      <c r="A66" s="28" t="s">
        <v>165</v>
      </c>
      <c r="B66" s="30"/>
      <c r="C66" s="29" t="e">
        <f>IF(AND(OR(#REF!="Not Applicable",#REF!="High Segregation &amp; Poverty",#REF!= "Low Resource"),#REF!= 0,#REF!="No 9% Tax Credits"),#REF!,0)</f>
        <v>#REF!</v>
      </c>
      <c r="E66" s="68">
        <v>65</v>
      </c>
      <c r="J66" s="65" t="s">
        <v>88</v>
      </c>
      <c r="K66" s="47">
        <v>3</v>
      </c>
      <c r="L66" s="47">
        <v>3</v>
      </c>
      <c r="M66" s="47">
        <v>3</v>
      </c>
      <c r="P66" s="88" t="s">
        <v>68</v>
      </c>
      <c r="Q66" s="92" t="s">
        <v>382</v>
      </c>
    </row>
    <row r="67" spans="1:17" ht="18.75" customHeight="1" x14ac:dyDescent="0.2">
      <c r="A67" s="28" t="s">
        <v>166</v>
      </c>
      <c r="B67" s="28"/>
      <c r="C67" s="29" t="e">
        <f>IF(AND(OR(#REF!="High Resource",#REF!="Highest Resource"),#REF!= "No 9% Tax Credits"),#REF!,0)</f>
        <v>#REF!</v>
      </c>
      <c r="E67" s="68">
        <v>66</v>
      </c>
      <c r="J67" s="65" t="s">
        <v>89</v>
      </c>
      <c r="K67" s="47">
        <v>3</v>
      </c>
      <c r="L67" s="47">
        <v>3</v>
      </c>
      <c r="M67" s="47">
        <v>3</v>
      </c>
      <c r="P67" s="90" t="s">
        <v>69</v>
      </c>
      <c r="Q67" s="91" t="s">
        <v>382</v>
      </c>
    </row>
    <row r="68" spans="1:17" ht="18.75" customHeight="1" x14ac:dyDescent="0.2">
      <c r="A68" s="28" t="s">
        <v>167</v>
      </c>
      <c r="B68" s="31"/>
      <c r="C68" s="32" t="e">
        <f>IF(AND(OR(#REF!="Not Applicable",#REF!="High Segregation &amp; Poverty",#REF!= "Low Resource"),#REF!&gt;0,#REF!="No 9% Tax Credits"),#REF!,0)</f>
        <v>#REF!</v>
      </c>
      <c r="E68" s="68">
        <v>67</v>
      </c>
      <c r="P68" s="88" t="s">
        <v>70</v>
      </c>
      <c r="Q68" s="89" t="s">
        <v>382</v>
      </c>
    </row>
    <row r="69" spans="1:17" ht="18.75" customHeight="1" x14ac:dyDescent="0.2">
      <c r="A69" s="18"/>
      <c r="E69" s="68">
        <v>68</v>
      </c>
      <c r="P69" s="90" t="s">
        <v>71</v>
      </c>
      <c r="Q69" s="93" t="s">
        <v>382</v>
      </c>
    </row>
    <row r="70" spans="1:17" ht="18.75" customHeight="1" x14ac:dyDescent="0.2">
      <c r="A70" s="15"/>
      <c r="E70" s="68">
        <v>69</v>
      </c>
      <c r="P70" s="88" t="s">
        <v>72</v>
      </c>
      <c r="Q70" s="89" t="s">
        <v>382</v>
      </c>
    </row>
    <row r="71" spans="1:17" ht="18.75" customHeight="1" x14ac:dyDescent="0.2">
      <c r="A71" s="14" t="s">
        <v>168</v>
      </c>
      <c r="B71" s="15"/>
      <c r="E71" s="68">
        <v>70</v>
      </c>
      <c r="P71" s="90" t="s">
        <v>73</v>
      </c>
      <c r="Q71" s="93" t="s">
        <v>382</v>
      </c>
    </row>
    <row r="72" spans="1:17" ht="18.75" customHeight="1" x14ac:dyDescent="0.2">
      <c r="A72" s="65" t="s">
        <v>169</v>
      </c>
      <c r="E72" s="68">
        <v>71</v>
      </c>
      <c r="P72" s="88" t="s">
        <v>74</v>
      </c>
      <c r="Q72" s="89" t="s">
        <v>382</v>
      </c>
    </row>
    <row r="73" spans="1:17" ht="18.75" customHeight="1" x14ac:dyDescent="0.2">
      <c r="A73" s="65" t="s">
        <v>170</v>
      </c>
      <c r="E73" s="68">
        <v>72</v>
      </c>
      <c r="P73" s="90" t="s">
        <v>75</v>
      </c>
      <c r="Q73" s="91" t="s">
        <v>382</v>
      </c>
    </row>
    <row r="74" spans="1:17" ht="18.75" customHeight="1" x14ac:dyDescent="0.2">
      <c r="A74" s="65" t="s">
        <v>171</v>
      </c>
      <c r="B74" s="15"/>
      <c r="E74" s="68">
        <v>73</v>
      </c>
      <c r="P74" s="88" t="s">
        <v>76</v>
      </c>
      <c r="Q74" s="89" t="s">
        <v>381</v>
      </c>
    </row>
    <row r="75" spans="1:17" ht="18.75" customHeight="1" x14ac:dyDescent="0.2">
      <c r="A75" s="65" t="s">
        <v>172</v>
      </c>
      <c r="B75" s="15"/>
      <c r="E75" s="68">
        <v>74</v>
      </c>
      <c r="P75" s="90" t="s">
        <v>77</v>
      </c>
      <c r="Q75" s="91" t="s">
        <v>381</v>
      </c>
    </row>
    <row r="76" spans="1:17" ht="18.75" customHeight="1" x14ac:dyDescent="0.2">
      <c r="A76" s="65" t="s">
        <v>173</v>
      </c>
      <c r="B76" s="15"/>
      <c r="E76" s="68">
        <v>75</v>
      </c>
      <c r="P76" s="88" t="s">
        <v>78</v>
      </c>
      <c r="Q76" s="89" t="s">
        <v>381</v>
      </c>
    </row>
    <row r="77" spans="1:17" ht="18.75" customHeight="1" x14ac:dyDescent="0.2">
      <c r="A77" s="65" t="s">
        <v>174</v>
      </c>
      <c r="B77" s="15"/>
      <c r="E77" s="68">
        <v>76</v>
      </c>
      <c r="P77" s="90" t="s">
        <v>79</v>
      </c>
      <c r="Q77" s="91" t="s">
        <v>382</v>
      </c>
    </row>
    <row r="78" spans="1:17" ht="18.75" customHeight="1" x14ac:dyDescent="0.2">
      <c r="A78" s="65" t="s">
        <v>175</v>
      </c>
      <c r="B78" s="15"/>
      <c r="E78" s="68">
        <v>77</v>
      </c>
      <c r="P78" s="88" t="s">
        <v>80</v>
      </c>
      <c r="Q78" s="89" t="s">
        <v>382</v>
      </c>
    </row>
    <row r="79" spans="1:17" ht="18.75" customHeight="1" x14ac:dyDescent="0.2">
      <c r="A79" s="65" t="s">
        <v>7</v>
      </c>
      <c r="E79" s="68">
        <v>78</v>
      </c>
      <c r="P79" s="90" t="s">
        <v>81</v>
      </c>
      <c r="Q79" s="91" t="s">
        <v>382</v>
      </c>
    </row>
    <row r="80" spans="1:17" ht="18.75" customHeight="1" x14ac:dyDescent="0.2">
      <c r="A80" s="18"/>
      <c r="E80" s="68">
        <v>79</v>
      </c>
      <c r="P80" s="88" t="s">
        <v>82</v>
      </c>
      <c r="Q80" s="89" t="s">
        <v>381</v>
      </c>
    </row>
    <row r="81" spans="1:17" ht="18.75" customHeight="1" x14ac:dyDescent="0.2">
      <c r="A81" s="18"/>
      <c r="E81" s="68">
        <v>80</v>
      </c>
      <c r="P81" s="90" t="s">
        <v>83</v>
      </c>
      <c r="Q81" s="91" t="s">
        <v>381</v>
      </c>
    </row>
    <row r="82" spans="1:17" ht="18.75" customHeight="1" x14ac:dyDescent="0.2">
      <c r="A82" s="15"/>
      <c r="P82" s="88" t="s">
        <v>84</v>
      </c>
      <c r="Q82" s="89" t="s">
        <v>381</v>
      </c>
    </row>
    <row r="83" spans="1:17" ht="18.75" customHeight="1" x14ac:dyDescent="0.2">
      <c r="A83" s="15"/>
      <c r="B83" s="15"/>
      <c r="P83" s="90" t="s">
        <v>85</v>
      </c>
      <c r="Q83" s="91" t="s">
        <v>382</v>
      </c>
    </row>
    <row r="84" spans="1:17" ht="18.75" customHeight="1" x14ac:dyDescent="0.2">
      <c r="P84" s="88" t="s">
        <v>86</v>
      </c>
      <c r="Q84" s="89" t="s">
        <v>381</v>
      </c>
    </row>
    <row r="85" spans="1:17" ht="18.75" customHeight="1" x14ac:dyDescent="0.2">
      <c r="P85" s="90" t="s">
        <v>87</v>
      </c>
      <c r="Q85" s="93" t="s">
        <v>382</v>
      </c>
    </row>
    <row r="86" spans="1:17" ht="18.75" customHeight="1" x14ac:dyDescent="0.2">
      <c r="B86" s="15"/>
      <c r="P86" s="88" t="s">
        <v>88</v>
      </c>
      <c r="Q86" s="89" t="s">
        <v>381</v>
      </c>
    </row>
    <row r="87" spans="1:17" ht="18.75" customHeight="1" x14ac:dyDescent="0.2">
      <c r="B87" s="15"/>
      <c r="P87" s="94" t="s">
        <v>89</v>
      </c>
      <c r="Q87" s="95" t="s">
        <v>381</v>
      </c>
    </row>
    <row r="88" spans="1:17" ht="18.75" customHeight="1" x14ac:dyDescent="0.2">
      <c r="B88" s="15"/>
    </row>
    <row r="89" spans="1:17" ht="18.75" customHeight="1" x14ac:dyDescent="0.2">
      <c r="A89" s="18"/>
      <c r="B89" s="15"/>
    </row>
    <row r="90" spans="1:17" ht="18.75" customHeight="1" x14ac:dyDescent="0.2">
      <c r="B90" s="15"/>
    </row>
    <row r="92" spans="1:17" ht="18.75" customHeight="1" x14ac:dyDescent="0.2">
      <c r="A92" s="18"/>
    </row>
    <row r="93" spans="1:17" ht="18.75" customHeight="1" x14ac:dyDescent="0.2">
      <c r="A93" s="18"/>
    </row>
    <row r="94" spans="1:17" ht="18.75" customHeight="1" x14ac:dyDescent="0.2">
      <c r="A94" s="15"/>
    </row>
    <row r="95" spans="1:17" ht="18.75" customHeight="1" x14ac:dyDescent="0.2">
      <c r="A95" s="15"/>
      <c r="B95" s="15"/>
    </row>
    <row r="98" spans="2:2" ht="18.75" customHeight="1" x14ac:dyDescent="0.2">
      <c r="B98" s="15"/>
    </row>
    <row r="99" spans="2:2" ht="18.75" customHeight="1" x14ac:dyDescent="0.2">
      <c r="B99" s="15"/>
    </row>
    <row r="100" spans="2:2" ht="18.75" customHeight="1" x14ac:dyDescent="0.2">
      <c r="B100" s="15"/>
    </row>
    <row r="101" spans="2:2" ht="18.75" customHeight="1" x14ac:dyDescent="0.2">
      <c r="B101" s="15"/>
    </row>
    <row r="102" spans="2:2" ht="18.75" customHeight="1" x14ac:dyDescent="0.2">
      <c r="B102" s="15"/>
    </row>
    <row r="107" spans="2:2" ht="18.75" customHeight="1" x14ac:dyDescent="0.2">
      <c r="B107" s="15"/>
    </row>
    <row r="110" spans="2:2" ht="18.75" customHeight="1" x14ac:dyDescent="0.2">
      <c r="B110" s="15"/>
    </row>
    <row r="111" spans="2:2" ht="18.75" customHeight="1" x14ac:dyDescent="0.2">
      <c r="B111" s="15"/>
    </row>
    <row r="112" spans="2:2" ht="18.75" customHeight="1" x14ac:dyDescent="0.2">
      <c r="B112" s="15"/>
    </row>
    <row r="113" spans="2:2" ht="18.75" customHeight="1" x14ac:dyDescent="0.2">
      <c r="B113" s="15"/>
    </row>
    <row r="114" spans="2:2" ht="18.75" customHeight="1" x14ac:dyDescent="0.2">
      <c r="B114" s="15"/>
    </row>
    <row r="151" spans="1:1" ht="18.75" customHeight="1" x14ac:dyDescent="0.2">
      <c r="A151" s="15"/>
    </row>
    <row r="169" spans="2:2" ht="18.75" customHeight="1" x14ac:dyDescent="0.2">
      <c r="B169" s="15"/>
    </row>
  </sheetData>
  <sheetProtection algorithmName="SHA-512" hashValue="S1fQbIDTY0c4SNQKip/u8PCmpXOM6tYa6yQ7wsQORFGNSmbT+SAvArukXS638RNhGoHZRiMb8TFW1jsCGQGEMw==" saltValue="kalfhX1k8hUF32dHzV39BA==" spinCount="100000" sheet="1" objects="1" scenarios="1"/>
  <sortState xmlns:xlrd2="http://schemas.microsoft.com/office/spreadsheetml/2017/richdata2" ref="V7:V24">
    <sortCondition ref="V7:V24"/>
  </sortState>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s"/>
  <dimension ref="A1:Q59"/>
  <sheetViews>
    <sheetView workbookViewId="0"/>
  </sheetViews>
  <sheetFormatPr defaultColWidth="9.140625" defaultRowHeight="18" customHeight="1" x14ac:dyDescent="0.25"/>
  <cols>
    <col min="1" max="1" width="12.28515625" style="5" bestFit="1" customWidth="1"/>
    <col min="2" max="2" width="39.85546875" style="5" customWidth="1"/>
    <col min="3" max="3" width="14.7109375" style="11" customWidth="1"/>
    <col min="4" max="4" width="20" style="5" customWidth="1"/>
    <col min="5" max="5" width="26.28515625" style="5" customWidth="1"/>
    <col min="6" max="6" width="24.28515625" style="5" customWidth="1"/>
    <col min="7" max="7" width="24.140625" style="5" customWidth="1"/>
    <col min="8" max="8" width="6.140625" style="5" customWidth="1"/>
    <col min="9" max="9" width="27.7109375" style="5" customWidth="1"/>
    <col min="10" max="10" width="14.85546875" style="5" customWidth="1"/>
    <col min="11" max="11" width="23.7109375" style="5" customWidth="1"/>
    <col min="12" max="12" width="21.42578125" style="5" customWidth="1"/>
    <col min="13" max="13" width="23.140625" style="5" customWidth="1"/>
    <col min="14" max="14" width="22.85546875" style="5" bestFit="1" customWidth="1"/>
    <col min="15" max="15" width="21.140625" style="5" customWidth="1"/>
    <col min="16" max="16" width="19.7109375" style="5" customWidth="1"/>
    <col min="17" max="17" width="27.42578125" style="5" customWidth="1"/>
    <col min="18" max="18" width="12.85546875" style="5" customWidth="1"/>
    <col min="19" max="26" width="10.85546875" style="5" customWidth="1"/>
    <col min="27" max="16384" width="9.140625" style="5"/>
  </cols>
  <sheetData>
    <row r="1" spans="1:17" ht="18" customHeight="1" x14ac:dyDescent="0.25">
      <c r="A1" s="3" t="s">
        <v>176</v>
      </c>
      <c r="B1" s="3" t="s">
        <v>177</v>
      </c>
      <c r="C1" s="8" t="s">
        <v>178</v>
      </c>
      <c r="D1" s="3" t="s">
        <v>179</v>
      </c>
      <c r="E1" s="3" t="s">
        <v>180</v>
      </c>
      <c r="F1" s="3" t="s">
        <v>181</v>
      </c>
      <c r="G1" s="4" t="s">
        <v>182</v>
      </c>
      <c r="H1" s="3" t="s">
        <v>183</v>
      </c>
      <c r="I1" s="3" t="s">
        <v>184</v>
      </c>
      <c r="J1" s="3" t="s">
        <v>185</v>
      </c>
      <c r="K1" s="3" t="s">
        <v>186</v>
      </c>
      <c r="L1" s="3" t="s">
        <v>187</v>
      </c>
      <c r="M1" s="3" t="s">
        <v>188</v>
      </c>
      <c r="N1" s="3" t="s">
        <v>189</v>
      </c>
      <c r="O1" s="3" t="s">
        <v>190</v>
      </c>
      <c r="P1" s="3" t="s">
        <v>191</v>
      </c>
      <c r="Q1" s="3" t="s">
        <v>192</v>
      </c>
    </row>
    <row r="2" spans="1:17" ht="18" customHeight="1" x14ac:dyDescent="0.25">
      <c r="B2" s="5" t="s">
        <v>156</v>
      </c>
      <c r="C2" s="9">
        <v>0.15</v>
      </c>
      <c r="D2" s="49" t="s">
        <v>193</v>
      </c>
      <c r="E2" s="5" t="s">
        <v>23</v>
      </c>
      <c r="F2" s="5" t="s">
        <v>194</v>
      </c>
      <c r="G2" s="5" t="s">
        <v>195</v>
      </c>
      <c r="H2" s="5">
        <v>1</v>
      </c>
      <c r="I2" s="5" t="s">
        <v>196</v>
      </c>
      <c r="J2" s="6">
        <v>1</v>
      </c>
      <c r="K2" s="5" t="s">
        <v>2</v>
      </c>
      <c r="L2" s="5" t="s">
        <v>10</v>
      </c>
      <c r="M2" s="5" t="s">
        <v>197</v>
      </c>
      <c r="N2" s="5" t="s">
        <v>198</v>
      </c>
      <c r="O2" s="5" t="s">
        <v>199</v>
      </c>
      <c r="P2" s="5" t="s">
        <v>29</v>
      </c>
      <c r="Q2" s="13" t="s">
        <v>18</v>
      </c>
    </row>
    <row r="3" spans="1:17" ht="18" customHeight="1" x14ac:dyDescent="0.25">
      <c r="B3" s="5" t="s">
        <v>200</v>
      </c>
      <c r="C3" s="9">
        <f>C2+0.05</f>
        <v>0.2</v>
      </c>
      <c r="D3" s="49" t="s">
        <v>20</v>
      </c>
      <c r="E3" s="5" t="s">
        <v>201</v>
      </c>
      <c r="F3" s="5" t="s">
        <v>202</v>
      </c>
      <c r="G3" s="5" t="s">
        <v>203</v>
      </c>
      <c r="H3" s="5">
        <v>2</v>
      </c>
      <c r="I3" s="5" t="s">
        <v>0</v>
      </c>
      <c r="J3" s="6">
        <v>1</v>
      </c>
      <c r="K3" s="5" t="s">
        <v>204</v>
      </c>
      <c r="L3" s="5" t="s">
        <v>12</v>
      </c>
      <c r="M3" s="5" t="s">
        <v>205</v>
      </c>
      <c r="N3" s="5" t="s">
        <v>206</v>
      </c>
      <c r="O3" s="5" t="s">
        <v>207</v>
      </c>
      <c r="P3" s="5" t="s">
        <v>208</v>
      </c>
      <c r="Q3" s="13" t="s">
        <v>209</v>
      </c>
    </row>
    <row r="4" spans="1:17" ht="18" customHeight="1" x14ac:dyDescent="0.25">
      <c r="B4" s="5" t="s">
        <v>210</v>
      </c>
      <c r="C4" s="9">
        <f t="shared" ref="C4:C17" si="0">C3+0.05</f>
        <v>0.25</v>
      </c>
      <c r="D4" s="49" t="s">
        <v>211</v>
      </c>
      <c r="E4" s="5" t="s">
        <v>212</v>
      </c>
      <c r="F4" s="5" t="s">
        <v>213</v>
      </c>
      <c r="G4" s="5" t="s">
        <v>214</v>
      </c>
      <c r="H4" s="5">
        <v>3</v>
      </c>
      <c r="I4" s="5" t="s">
        <v>1</v>
      </c>
      <c r="J4" s="6">
        <v>1</v>
      </c>
      <c r="K4" s="5" t="s">
        <v>215</v>
      </c>
      <c r="L4" s="5" t="s">
        <v>13</v>
      </c>
      <c r="M4" s="5" t="s">
        <v>216</v>
      </c>
      <c r="N4" s="5" t="s">
        <v>24</v>
      </c>
      <c r="O4" s="5" t="s">
        <v>217</v>
      </c>
      <c r="P4" s="5" t="s">
        <v>22</v>
      </c>
      <c r="Q4" s="13" t="s">
        <v>111</v>
      </c>
    </row>
    <row r="5" spans="1:17" ht="18" customHeight="1" x14ac:dyDescent="0.25">
      <c r="B5" s="5" t="s">
        <v>218</v>
      </c>
      <c r="C5" s="9">
        <f t="shared" si="0"/>
        <v>0.3</v>
      </c>
      <c r="D5" s="49" t="s">
        <v>219</v>
      </c>
      <c r="E5" s="5" t="s">
        <v>220</v>
      </c>
      <c r="F5" s="5" t="s">
        <v>221</v>
      </c>
      <c r="G5" s="5" t="s">
        <v>222</v>
      </c>
      <c r="H5" s="5">
        <v>4</v>
      </c>
      <c r="I5" s="5" t="s">
        <v>223</v>
      </c>
      <c r="J5" s="6">
        <v>1</v>
      </c>
      <c r="K5" s="5" t="s">
        <v>224</v>
      </c>
      <c r="L5" s="5" t="s">
        <v>14</v>
      </c>
      <c r="M5" s="5" t="s">
        <v>225</v>
      </c>
      <c r="N5" s="5" t="s">
        <v>226</v>
      </c>
      <c r="O5" s="5" t="s">
        <v>227</v>
      </c>
      <c r="P5" s="5" t="s">
        <v>228</v>
      </c>
      <c r="Q5" s="13" t="s">
        <v>115</v>
      </c>
    </row>
    <row r="6" spans="1:17" ht="18" customHeight="1" x14ac:dyDescent="0.25">
      <c r="B6" s="5" t="s">
        <v>229</v>
      </c>
      <c r="C6" s="9">
        <f t="shared" si="0"/>
        <v>0.35</v>
      </c>
      <c r="D6" s="49" t="s">
        <v>230</v>
      </c>
      <c r="E6" s="5" t="s">
        <v>231</v>
      </c>
      <c r="F6" s="5" t="s">
        <v>97</v>
      </c>
      <c r="G6" s="5" t="s">
        <v>232</v>
      </c>
      <c r="H6" s="5">
        <v>5</v>
      </c>
      <c r="I6" s="5" t="s">
        <v>233</v>
      </c>
      <c r="J6" s="6">
        <v>1</v>
      </c>
      <c r="K6" s="5" t="s">
        <v>234</v>
      </c>
      <c r="L6" s="5" t="s">
        <v>235</v>
      </c>
      <c r="M6" s="5" t="s">
        <v>236</v>
      </c>
      <c r="N6" s="5" t="s">
        <v>237</v>
      </c>
      <c r="O6" s="5" t="s">
        <v>238</v>
      </c>
      <c r="P6" s="5" t="s">
        <v>21</v>
      </c>
      <c r="Q6" s="13" t="s">
        <v>239</v>
      </c>
    </row>
    <row r="7" spans="1:17" ht="18" customHeight="1" x14ac:dyDescent="0.25">
      <c r="B7" s="5" t="s">
        <v>163</v>
      </c>
      <c r="C7" s="9">
        <f t="shared" si="0"/>
        <v>0.39999999999999997</v>
      </c>
      <c r="D7" s="49" t="s">
        <v>240</v>
      </c>
      <c r="E7" s="5" t="s">
        <v>241</v>
      </c>
      <c r="F7" s="5" t="s">
        <v>242</v>
      </c>
      <c r="G7" s="5" t="s">
        <v>243</v>
      </c>
      <c r="H7" s="5">
        <v>6</v>
      </c>
      <c r="I7" s="5" t="s">
        <v>244</v>
      </c>
      <c r="J7" s="6">
        <v>1</v>
      </c>
      <c r="K7" s="5" t="s">
        <v>245</v>
      </c>
      <c r="M7" s="5" t="s">
        <v>246</v>
      </c>
      <c r="O7" s="5" t="s">
        <v>25</v>
      </c>
      <c r="Q7" s="13" t="s">
        <v>120</v>
      </c>
    </row>
    <row r="8" spans="1:17" ht="18" customHeight="1" x14ac:dyDescent="0.25">
      <c r="B8" s="5" t="s">
        <v>247</v>
      </c>
      <c r="C8" s="9">
        <f t="shared" si="0"/>
        <v>0.44999999999999996</v>
      </c>
      <c r="D8" s="49" t="s">
        <v>248</v>
      </c>
      <c r="G8" s="5" t="s">
        <v>249</v>
      </c>
      <c r="H8" s="5">
        <v>7</v>
      </c>
      <c r="I8" s="5" t="s">
        <v>250</v>
      </c>
      <c r="J8" s="6">
        <v>1</v>
      </c>
      <c r="K8" s="5" t="s">
        <v>105</v>
      </c>
      <c r="M8" s="5" t="s">
        <v>251</v>
      </c>
      <c r="O8" s="5" t="s">
        <v>252</v>
      </c>
      <c r="Q8" s="13" t="s">
        <v>122</v>
      </c>
    </row>
    <row r="9" spans="1:17" ht="18" customHeight="1" x14ac:dyDescent="0.25">
      <c r="B9" s="5" t="s">
        <v>253</v>
      </c>
      <c r="C9" s="9">
        <f t="shared" si="0"/>
        <v>0.49999999999999994</v>
      </c>
      <c r="D9" s="49" t="s">
        <v>254</v>
      </c>
      <c r="G9" s="5" t="s">
        <v>255</v>
      </c>
      <c r="H9" s="5">
        <v>8</v>
      </c>
      <c r="I9" s="5" t="s">
        <v>256</v>
      </c>
      <c r="J9" s="6">
        <v>1</v>
      </c>
      <c r="K9" s="5" t="s">
        <v>257</v>
      </c>
      <c r="M9" s="5" t="s">
        <v>258</v>
      </c>
      <c r="O9" s="5" t="s">
        <v>24</v>
      </c>
      <c r="Q9" s="13" t="s">
        <v>125</v>
      </c>
    </row>
    <row r="10" spans="1:17" ht="18" customHeight="1" x14ac:dyDescent="0.25">
      <c r="B10" s="5" t="s">
        <v>259</v>
      </c>
      <c r="C10" s="9">
        <f t="shared" si="0"/>
        <v>0.54999999999999993</v>
      </c>
      <c r="G10" s="5" t="s">
        <v>260</v>
      </c>
      <c r="H10" s="5">
        <v>9</v>
      </c>
      <c r="I10" s="5" t="s">
        <v>261</v>
      </c>
      <c r="J10" s="6">
        <v>1</v>
      </c>
      <c r="K10" s="5" t="s">
        <v>262</v>
      </c>
      <c r="M10" s="5" t="s">
        <v>263</v>
      </c>
      <c r="Q10" s="13" t="s">
        <v>128</v>
      </c>
    </row>
    <row r="11" spans="1:17" ht="18" customHeight="1" x14ac:dyDescent="0.25">
      <c r="C11" s="9">
        <f t="shared" si="0"/>
        <v>0.6</v>
      </c>
      <c r="G11" s="5" t="s">
        <v>264</v>
      </c>
      <c r="H11" s="5">
        <v>10</v>
      </c>
      <c r="I11" s="5" t="s">
        <v>265</v>
      </c>
      <c r="J11" s="6">
        <v>-1</v>
      </c>
      <c r="K11" s="5" t="s">
        <v>266</v>
      </c>
      <c r="M11" s="5" t="s">
        <v>267</v>
      </c>
      <c r="Q11" s="13" t="s">
        <v>131</v>
      </c>
    </row>
    <row r="12" spans="1:17" ht="18" customHeight="1" x14ac:dyDescent="0.25">
      <c r="C12" s="9">
        <f t="shared" si="0"/>
        <v>0.65</v>
      </c>
      <c r="G12" s="5" t="s">
        <v>268</v>
      </c>
      <c r="H12" s="5">
        <v>11</v>
      </c>
      <c r="I12" s="5" t="s">
        <v>100</v>
      </c>
      <c r="J12" s="6">
        <v>-1</v>
      </c>
      <c r="K12" s="5" t="s">
        <v>269</v>
      </c>
      <c r="M12" s="5" t="s">
        <v>270</v>
      </c>
    </row>
    <row r="13" spans="1:17" ht="18" customHeight="1" x14ac:dyDescent="0.25">
      <c r="C13" s="9">
        <f t="shared" si="0"/>
        <v>0.70000000000000007</v>
      </c>
      <c r="G13" s="5" t="s">
        <v>271</v>
      </c>
      <c r="H13" s="5">
        <v>12</v>
      </c>
      <c r="I13" s="5" t="s">
        <v>272</v>
      </c>
      <c r="J13" s="6">
        <v>-1</v>
      </c>
      <c r="K13" s="5" t="s">
        <v>273</v>
      </c>
      <c r="M13" s="5" t="s">
        <v>274</v>
      </c>
    </row>
    <row r="14" spans="1:17" ht="18" customHeight="1" x14ac:dyDescent="0.25">
      <c r="C14" s="9">
        <f t="shared" si="0"/>
        <v>0.75000000000000011</v>
      </c>
      <c r="G14" s="5" t="s">
        <v>275</v>
      </c>
      <c r="H14" s="5">
        <v>13</v>
      </c>
      <c r="I14" s="5" t="s">
        <v>276</v>
      </c>
      <c r="J14" s="6">
        <v>-1</v>
      </c>
      <c r="K14" s="5" t="s">
        <v>99</v>
      </c>
      <c r="M14" s="5" t="s">
        <v>277</v>
      </c>
    </row>
    <row r="15" spans="1:17" ht="18" customHeight="1" x14ac:dyDescent="0.25">
      <c r="C15" s="9">
        <f t="shared" si="0"/>
        <v>0.80000000000000016</v>
      </c>
      <c r="G15" s="5" t="s">
        <v>278</v>
      </c>
      <c r="H15" s="5">
        <v>14</v>
      </c>
      <c r="I15" s="5" t="s">
        <v>279</v>
      </c>
      <c r="J15" s="6">
        <v>-1</v>
      </c>
      <c r="K15" s="5" t="s">
        <v>98</v>
      </c>
      <c r="M15" s="5" t="s">
        <v>280</v>
      </c>
    </row>
    <row r="16" spans="1:17" ht="18" customHeight="1" x14ac:dyDescent="0.25">
      <c r="C16" s="9">
        <f t="shared" si="0"/>
        <v>0.8500000000000002</v>
      </c>
      <c r="G16" s="5" t="s">
        <v>281</v>
      </c>
      <c r="H16" s="5">
        <v>15</v>
      </c>
      <c r="I16" s="5" t="s">
        <v>282</v>
      </c>
      <c r="J16" s="6">
        <v>-1</v>
      </c>
      <c r="K16" s="5" t="s">
        <v>283</v>
      </c>
      <c r="M16" s="5" t="s">
        <v>284</v>
      </c>
    </row>
    <row r="17" spans="2:13" ht="18" customHeight="1" x14ac:dyDescent="0.25">
      <c r="C17" s="9">
        <f t="shared" si="0"/>
        <v>0.90000000000000024</v>
      </c>
      <c r="G17" s="49" t="s">
        <v>285</v>
      </c>
      <c r="H17" s="5">
        <v>16</v>
      </c>
      <c r="I17" s="5" t="s">
        <v>286</v>
      </c>
      <c r="J17" s="6">
        <v>-1</v>
      </c>
      <c r="K17" s="5" t="s">
        <v>287</v>
      </c>
      <c r="M17" s="5" t="s">
        <v>288</v>
      </c>
    </row>
    <row r="18" spans="2:13" ht="18" customHeight="1" x14ac:dyDescent="0.25">
      <c r="C18" s="9">
        <f>C17+0.05</f>
        <v>0.95000000000000029</v>
      </c>
      <c r="G18" s="5" t="s">
        <v>289</v>
      </c>
      <c r="H18" s="5">
        <v>17</v>
      </c>
      <c r="I18" s="5" t="s">
        <v>290</v>
      </c>
      <c r="J18" s="6">
        <v>-1</v>
      </c>
      <c r="K18" s="5" t="s">
        <v>291</v>
      </c>
      <c r="M18" s="5" t="s">
        <v>292</v>
      </c>
    </row>
    <row r="19" spans="2:13" ht="18" customHeight="1" x14ac:dyDescent="0.25">
      <c r="B19" s="12"/>
      <c r="C19" s="50" t="s">
        <v>40</v>
      </c>
      <c r="G19" s="5" t="s">
        <v>293</v>
      </c>
      <c r="H19" s="5">
        <v>18</v>
      </c>
      <c r="I19" s="5" t="s">
        <v>294</v>
      </c>
      <c r="J19" s="6">
        <v>-1</v>
      </c>
      <c r="K19" s="5" t="s">
        <v>295</v>
      </c>
      <c r="M19" s="5" t="s">
        <v>296</v>
      </c>
    </row>
    <row r="20" spans="2:13" ht="18" customHeight="1" x14ac:dyDescent="0.25">
      <c r="B20" s="5" t="b">
        <v>1</v>
      </c>
      <c r="C20" s="50" t="s">
        <v>90</v>
      </c>
      <c r="G20" s="5" t="s">
        <v>297</v>
      </c>
      <c r="H20" s="5">
        <v>19</v>
      </c>
      <c r="I20" s="5" t="s">
        <v>298</v>
      </c>
      <c r="J20" s="6">
        <v>-1</v>
      </c>
      <c r="K20" s="5" t="s">
        <v>106</v>
      </c>
      <c r="M20" s="5" t="s">
        <v>299</v>
      </c>
    </row>
    <row r="21" spans="2:13" ht="18" customHeight="1" x14ac:dyDescent="0.25">
      <c r="B21" s="5" t="b">
        <v>0</v>
      </c>
      <c r="C21" s="9"/>
      <c r="G21" s="5" t="s">
        <v>300</v>
      </c>
      <c r="H21" s="5">
        <v>20</v>
      </c>
      <c r="I21" s="5" t="s">
        <v>301</v>
      </c>
      <c r="J21" s="6">
        <v>1</v>
      </c>
      <c r="K21" s="5" t="s">
        <v>302</v>
      </c>
      <c r="M21" s="5" t="s">
        <v>303</v>
      </c>
    </row>
    <row r="22" spans="2:13" ht="18" customHeight="1" x14ac:dyDescent="0.25">
      <c r="C22" s="9"/>
      <c r="G22" s="5" t="s">
        <v>304</v>
      </c>
      <c r="K22" s="5" t="s">
        <v>305</v>
      </c>
      <c r="M22" s="5" t="s">
        <v>306</v>
      </c>
    </row>
    <row r="23" spans="2:13" ht="18" customHeight="1" x14ac:dyDescent="0.25">
      <c r="C23" s="9"/>
      <c r="G23" s="5" t="s">
        <v>307</v>
      </c>
      <c r="K23" s="5" t="s">
        <v>308</v>
      </c>
      <c r="M23" s="5" t="s">
        <v>309</v>
      </c>
    </row>
    <row r="24" spans="2:13" ht="18" customHeight="1" x14ac:dyDescent="0.25">
      <c r="C24" s="10"/>
      <c r="K24" s="5" t="s">
        <v>310</v>
      </c>
      <c r="M24" s="5" t="s">
        <v>311</v>
      </c>
    </row>
    <row r="25" spans="2:13" ht="18" customHeight="1" x14ac:dyDescent="0.25">
      <c r="C25" s="10"/>
      <c r="K25" s="5" t="s">
        <v>312</v>
      </c>
      <c r="M25" s="5" t="s">
        <v>313</v>
      </c>
    </row>
    <row r="26" spans="2:13" ht="18" customHeight="1" x14ac:dyDescent="0.25">
      <c r="K26" s="5" t="s">
        <v>314</v>
      </c>
      <c r="M26" s="5" t="s">
        <v>315</v>
      </c>
    </row>
    <row r="27" spans="2:13" ht="18" customHeight="1" x14ac:dyDescent="0.25">
      <c r="K27" s="5" t="s">
        <v>24</v>
      </c>
      <c r="M27" s="5" t="s">
        <v>316</v>
      </c>
    </row>
    <row r="28" spans="2:13" ht="18" customHeight="1" x14ac:dyDescent="0.25">
      <c r="K28" s="5" t="s">
        <v>317</v>
      </c>
      <c r="M28" s="5" t="s">
        <v>318</v>
      </c>
    </row>
    <row r="29" spans="2:13" ht="18" customHeight="1" x14ac:dyDescent="0.25">
      <c r="K29" s="5" t="s">
        <v>319</v>
      </c>
      <c r="M29" s="5" t="s">
        <v>320</v>
      </c>
    </row>
    <row r="30" spans="2:13" ht="18" customHeight="1" x14ac:dyDescent="0.25">
      <c r="K30" s="5" t="s">
        <v>321</v>
      </c>
      <c r="M30" s="5" t="s">
        <v>322</v>
      </c>
    </row>
    <row r="31" spans="2:13" ht="18" customHeight="1" x14ac:dyDescent="0.25">
      <c r="K31" s="5" t="s">
        <v>272</v>
      </c>
      <c r="M31" s="5" t="s">
        <v>323</v>
      </c>
    </row>
    <row r="32" spans="2:13" ht="18" customHeight="1" x14ac:dyDescent="0.25">
      <c r="K32" s="5" t="s">
        <v>276</v>
      </c>
      <c r="M32" s="5" t="s">
        <v>324</v>
      </c>
    </row>
    <row r="33" spans="11:13" ht="18" customHeight="1" x14ac:dyDescent="0.25">
      <c r="K33" s="5" t="s">
        <v>100</v>
      </c>
      <c r="M33" s="5" t="s">
        <v>325</v>
      </c>
    </row>
    <row r="34" spans="11:13" ht="18" customHeight="1" x14ac:dyDescent="0.25">
      <c r="M34" s="5" t="s">
        <v>326</v>
      </c>
    </row>
    <row r="35" spans="11:13" ht="18" customHeight="1" x14ac:dyDescent="0.25">
      <c r="M35" s="5" t="s">
        <v>327</v>
      </c>
    </row>
    <row r="36" spans="11:13" ht="18" customHeight="1" x14ac:dyDescent="0.25">
      <c r="M36" s="5" t="s">
        <v>328</v>
      </c>
    </row>
    <row r="37" spans="11:13" ht="18" customHeight="1" x14ac:dyDescent="0.25">
      <c r="M37" s="5" t="s">
        <v>329</v>
      </c>
    </row>
    <row r="38" spans="11:13" ht="18" customHeight="1" x14ac:dyDescent="0.25">
      <c r="M38" s="5" t="s">
        <v>330</v>
      </c>
    </row>
    <row r="39" spans="11:13" ht="18" customHeight="1" x14ac:dyDescent="0.25">
      <c r="M39" s="5" t="s">
        <v>331</v>
      </c>
    </row>
    <row r="40" spans="11:13" ht="18" customHeight="1" x14ac:dyDescent="0.25">
      <c r="M40" s="5" t="s">
        <v>332</v>
      </c>
    </row>
    <row r="41" spans="11:13" ht="18" customHeight="1" x14ac:dyDescent="0.25">
      <c r="M41" s="5" t="s">
        <v>333</v>
      </c>
    </row>
    <row r="42" spans="11:13" ht="18" customHeight="1" x14ac:dyDescent="0.25">
      <c r="M42" s="5" t="s">
        <v>334</v>
      </c>
    </row>
    <row r="43" spans="11:13" ht="18" customHeight="1" x14ac:dyDescent="0.25">
      <c r="M43" s="5" t="s">
        <v>335</v>
      </c>
    </row>
    <row r="44" spans="11:13" ht="18" customHeight="1" x14ac:dyDescent="0.25">
      <c r="M44" s="5" t="s">
        <v>336</v>
      </c>
    </row>
    <row r="45" spans="11:13" ht="18" customHeight="1" x14ac:dyDescent="0.25">
      <c r="M45" s="5" t="s">
        <v>337</v>
      </c>
    </row>
    <row r="46" spans="11:13" ht="18" customHeight="1" x14ac:dyDescent="0.25">
      <c r="M46" s="5" t="s">
        <v>338</v>
      </c>
    </row>
    <row r="47" spans="11:13" ht="18" customHeight="1" x14ac:dyDescent="0.25">
      <c r="M47" s="5" t="s">
        <v>339</v>
      </c>
    </row>
    <row r="48" spans="11:13" ht="18" customHeight="1" x14ac:dyDescent="0.25">
      <c r="M48" s="5" t="s">
        <v>340</v>
      </c>
    </row>
    <row r="49" spans="13:13" ht="18" customHeight="1" x14ac:dyDescent="0.25">
      <c r="M49" s="5" t="s">
        <v>341</v>
      </c>
    </row>
    <row r="50" spans="13:13" ht="18" customHeight="1" x14ac:dyDescent="0.25">
      <c r="M50" s="5" t="s">
        <v>342</v>
      </c>
    </row>
    <row r="51" spans="13:13" ht="18" customHeight="1" x14ac:dyDescent="0.25">
      <c r="M51" s="5" t="s">
        <v>343</v>
      </c>
    </row>
    <row r="52" spans="13:13" ht="18" customHeight="1" x14ac:dyDescent="0.25">
      <c r="M52" s="5" t="s">
        <v>344</v>
      </c>
    </row>
    <row r="53" spans="13:13" ht="18" customHeight="1" x14ac:dyDescent="0.25">
      <c r="M53" s="5" t="s">
        <v>345</v>
      </c>
    </row>
    <row r="54" spans="13:13" ht="18" customHeight="1" x14ac:dyDescent="0.25">
      <c r="M54" s="5" t="s">
        <v>346</v>
      </c>
    </row>
    <row r="55" spans="13:13" ht="18" customHeight="1" x14ac:dyDescent="0.25">
      <c r="M55" s="5" t="s">
        <v>347</v>
      </c>
    </row>
    <row r="56" spans="13:13" ht="18" customHeight="1" x14ac:dyDescent="0.25">
      <c r="M56" s="5" t="s">
        <v>348</v>
      </c>
    </row>
    <row r="57" spans="13:13" ht="18" customHeight="1" x14ac:dyDescent="0.25">
      <c r="M57" s="5" t="s">
        <v>349</v>
      </c>
    </row>
    <row r="58" spans="13:13" ht="18" customHeight="1" x14ac:dyDescent="0.25">
      <c r="M58" s="5" t="s">
        <v>350</v>
      </c>
    </row>
    <row r="59" spans="13:13" ht="18" customHeight="1" x14ac:dyDescent="0.25">
      <c r="M59" s="5" t="s">
        <v>351</v>
      </c>
    </row>
  </sheetData>
  <sheetProtection algorithmName="SHA-512" hashValue="2KOjzTlZ5cL6EAC/mdV0IuJAfJPy7zvRuh3sbRPpud7cn5DkzF0oM4RS22i0FakrewPWnRzdFePh/dYldy4Sdg==" saltValue="eeptI3KcGbo5Ba4dD10oyg==" spinCount="100000" sheet="1" objects="1" scenarios="1"/>
  <sortState xmlns:xlrd2="http://schemas.microsoft.com/office/spreadsheetml/2017/richdata2" ref="Q2:Q11">
    <sortCondition ref="Q2:Q11"/>
  </sortState>
  <phoneticPr fontId="48"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Units">
    <tabColor rgb="FF0070C0"/>
  </sheetPr>
  <dimension ref="A1:P273"/>
  <sheetViews>
    <sheetView showGridLines="0" tabSelected="1" zoomScale="82" zoomScaleNormal="82" workbookViewId="0">
      <selection activeCell="S19" sqref="S19"/>
    </sheetView>
  </sheetViews>
  <sheetFormatPr defaultColWidth="9.140625" defaultRowHeight="18" customHeight="1" x14ac:dyDescent="0.2"/>
  <cols>
    <col min="1" max="1" width="18.5703125" style="45" customWidth="1"/>
    <col min="2" max="2" width="14.5703125" style="44" customWidth="1"/>
    <col min="3" max="3" width="15.7109375" style="44" customWidth="1"/>
    <col min="4" max="4" width="21.7109375" style="44" bestFit="1" customWidth="1"/>
    <col min="5" max="5" width="10.5703125" style="44" customWidth="1"/>
    <col min="6" max="6" width="12.140625" style="44" customWidth="1"/>
    <col min="7" max="7" width="16.85546875" style="44" customWidth="1"/>
    <col min="8" max="8" width="9.140625" style="44" hidden="1" customWidth="1"/>
    <col min="9" max="9" width="3.7109375" style="44" customWidth="1"/>
    <col min="10" max="10" width="29.42578125" style="44" customWidth="1"/>
    <col min="11" max="12" width="10.7109375" style="53" customWidth="1"/>
    <col min="13" max="13" width="10.140625" style="53" customWidth="1"/>
    <col min="14" max="14" width="10.5703125" style="53" customWidth="1"/>
    <col min="15" max="15" width="9.42578125" style="53" customWidth="1"/>
    <col min="16" max="16" width="3.7109375" style="128" customWidth="1"/>
    <col min="17" max="16384" width="9.140625" style="44"/>
  </cols>
  <sheetData>
    <row r="1" spans="1:16" s="126" customFormat="1" x14ac:dyDescent="0.25">
      <c r="A1" s="62"/>
      <c r="B1" s="63"/>
      <c r="C1" s="70"/>
      <c r="D1" s="70"/>
      <c r="E1" s="64"/>
    </row>
    <row r="2" spans="1:16" s="128" customFormat="1" ht="18" customHeight="1" x14ac:dyDescent="0.2">
      <c r="A2" s="67"/>
      <c r="C2" s="7"/>
      <c r="D2" s="7"/>
      <c r="E2" s="7"/>
      <c r="F2" s="7"/>
      <c r="G2" s="7"/>
    </row>
    <row r="3" spans="1:16" s="128" customFormat="1" ht="18" customHeight="1" x14ac:dyDescent="0.2">
      <c r="A3" s="67"/>
      <c r="B3" s="7" t="s">
        <v>398</v>
      </c>
      <c r="C3" s="73"/>
      <c r="D3" s="73"/>
      <c r="E3" s="73"/>
      <c r="F3" s="73"/>
      <c r="J3" s="160" t="s">
        <v>399</v>
      </c>
      <c r="K3" s="160"/>
      <c r="L3" s="160"/>
      <c r="M3" s="160"/>
      <c r="N3" s="160"/>
      <c r="O3" s="160"/>
    </row>
    <row r="4" spans="1:16" s="145" customFormat="1" ht="15.75" thickBot="1" x14ac:dyDescent="0.25">
      <c r="A4" s="144"/>
      <c r="B4" s="74"/>
      <c r="C4" s="74"/>
      <c r="D4" s="74"/>
      <c r="E4" s="74"/>
      <c r="F4" s="74"/>
      <c r="G4" s="135"/>
    </row>
    <row r="5" spans="1:16" s="128" customFormat="1" ht="16.5" customHeight="1" thickTop="1" thickBot="1" x14ac:dyDescent="0.25">
      <c r="A5" s="33"/>
      <c r="B5" s="161" t="s">
        <v>27</v>
      </c>
      <c r="C5" s="162"/>
      <c r="D5" s="162"/>
      <c r="E5" s="162"/>
      <c r="F5" s="163"/>
      <c r="G5" s="164" t="s">
        <v>397</v>
      </c>
      <c r="J5" s="96" t="s">
        <v>91</v>
      </c>
      <c r="K5" s="97" t="s">
        <v>92</v>
      </c>
      <c r="L5" s="97" t="s">
        <v>93</v>
      </c>
      <c r="M5" s="97" t="s">
        <v>94</v>
      </c>
      <c r="N5" s="97" t="s">
        <v>95</v>
      </c>
      <c r="O5" s="98" t="s">
        <v>96</v>
      </c>
    </row>
    <row r="6" spans="1:16" s="128" customFormat="1" ht="32.25" customHeight="1" thickTop="1" x14ac:dyDescent="0.2">
      <c r="A6" s="34"/>
      <c r="B6" s="157"/>
      <c r="C6" s="158"/>
      <c r="D6" s="158"/>
      <c r="E6" s="159"/>
      <c r="F6" s="125" t="s">
        <v>29</v>
      </c>
      <c r="G6" s="165"/>
      <c r="J6" s="79" t="s">
        <v>385</v>
      </c>
      <c r="K6" s="146">
        <f>ROUNDUP(SUM(3700+(3700*7.05%)),-2)</f>
        <v>4000</v>
      </c>
      <c r="L6" s="146">
        <f>ROUNDUP(SUM(7400+(7400*7.05%)),-2)</f>
        <v>8000</v>
      </c>
      <c r="M6" s="146">
        <f>ROUNDUP(SUM(11100+(11100*7.05%)),-2)</f>
        <v>11900</v>
      </c>
      <c r="N6" s="146">
        <f>ROUNDUP(SUM(14800+(14800*7.05%)),-2)</f>
        <v>15900</v>
      </c>
      <c r="O6" s="147">
        <f>ROUNDUP(SUM(18500+(18500*7.05%)),-2)</f>
        <v>19900</v>
      </c>
    </row>
    <row r="7" spans="1:16" s="128" customFormat="1" ht="14.25" customHeight="1" thickBot="1" x14ac:dyDescent="0.25">
      <c r="A7" s="35"/>
      <c r="B7" s="148"/>
      <c r="C7" s="111"/>
      <c r="D7" s="112" t="s">
        <v>391</v>
      </c>
      <c r="E7" s="140">
        <f>SUMIF(UnitsTbl[Unit Type],"Homeowner",UnitsTbl[Total Units])</f>
        <v>0</v>
      </c>
      <c r="F7" s="129">
        <f>IFERROR(F8/SUM($E$8,E7),0)</f>
        <v>1</v>
      </c>
      <c r="G7" s="166"/>
      <c r="I7" s="127"/>
      <c r="J7" s="81" t="s">
        <v>357</v>
      </c>
      <c r="K7" s="77">
        <f>ROUNDUP(SUM(24700+(24700*7.05%)),-2)</f>
        <v>26500</v>
      </c>
      <c r="L7" s="77">
        <f>ROUNDUP(SUM(28400+(28400*7.05%)),-2)</f>
        <v>30500</v>
      </c>
      <c r="M7" s="77">
        <f>ROUNDUP(SUM(33000+(33000*7.05%)),-2)</f>
        <v>35400</v>
      </c>
      <c r="N7" s="77">
        <f>ROUNDUP(SUM(40800+(40800*7.05%)),-2)</f>
        <v>43700</v>
      </c>
      <c r="O7" s="99">
        <f>ROUNDUP(SUM(44500+(44500*7.05%)),-2)</f>
        <v>47700</v>
      </c>
    </row>
    <row r="8" spans="1:16" s="128" customFormat="1" ht="15" customHeight="1" x14ac:dyDescent="0.2">
      <c r="A8" s="36"/>
      <c r="B8" s="149" cm="1">
        <f t="array" ref="B8">SUM(UnitsTbl[Number of Bedrooms]*UnitsTbl[Total Units])</f>
        <v>0</v>
      </c>
      <c r="C8" s="48"/>
      <c r="D8" s="112" t="s">
        <v>383</v>
      </c>
      <c r="E8" s="140">
        <f>SUMIF(UnitsTbl[Unit Type],"Rental",UnitsTbl[Total Units])</f>
        <v>50</v>
      </c>
      <c r="F8" s="141">
        <f>SUM(UnitsTbl[IIG
Assisted Units])</f>
        <v>50</v>
      </c>
      <c r="G8" s="142">
        <f>SUM(UnitsTbl[IIG Grant Base Limit])</f>
        <v>2315000</v>
      </c>
      <c r="I8" s="46"/>
      <c r="J8" s="81" t="s">
        <v>358</v>
      </c>
      <c r="K8" s="76">
        <f>ROUNDUP(SUM(32100+(32100*7.05%)),-2)</f>
        <v>34400</v>
      </c>
      <c r="L8" s="76">
        <f>ROUNDUP(SUM(35800+(35800*7.05%)),-2)</f>
        <v>38400</v>
      </c>
      <c r="M8" s="76">
        <f>ROUNDUP(SUM(43200+(43200*7.05%)),-2)</f>
        <v>46300</v>
      </c>
      <c r="N8" s="76">
        <f>ROUNDUP(SUM(50600+(50600*7.05%)),-2)</f>
        <v>54200</v>
      </c>
      <c r="O8" s="80">
        <f>ROUNDUP(SUM(55600+(55600*7.05%)),-2)</f>
        <v>59600</v>
      </c>
    </row>
    <row r="9" spans="1:16" s="126" customFormat="1" ht="81.75" customHeight="1" x14ac:dyDescent="0.2">
      <c r="A9" s="35"/>
      <c r="B9" s="150" t="s">
        <v>33</v>
      </c>
      <c r="C9" s="37" t="s">
        <v>356</v>
      </c>
      <c r="D9" s="38" t="s">
        <v>34</v>
      </c>
      <c r="E9" s="39" t="s">
        <v>21</v>
      </c>
      <c r="F9" s="133" t="s">
        <v>380</v>
      </c>
      <c r="G9" s="136" t="s">
        <v>362</v>
      </c>
      <c r="H9" s="40" t="s">
        <v>35</v>
      </c>
      <c r="J9" s="81" t="s">
        <v>359</v>
      </c>
      <c r="K9" s="77">
        <f>ROUNDUP(SUM(37100+(37100*7.05%)),-2)</f>
        <v>39800</v>
      </c>
      <c r="L9" s="77">
        <f>ROUNDUP(SUM(42000+(42000*7.05%)),-2)</f>
        <v>45000</v>
      </c>
      <c r="M9" s="77">
        <f>ROUNDUP(SUM(48200+(48200*7.05%)),-2)</f>
        <v>51600</v>
      </c>
      <c r="N9" s="77">
        <f>ROUNDUP(SUM(58000+(58000*7.05%)),-2)</f>
        <v>62100</v>
      </c>
      <c r="O9" s="99">
        <f>ROUNDUP(SUM(61800+(61800*7.05%)),-2)</f>
        <v>66200</v>
      </c>
      <c r="P9" s="41"/>
    </row>
    <row r="10" spans="1:16" s="128" customFormat="1" ht="18" customHeight="1" x14ac:dyDescent="0.2">
      <c r="A10" s="36"/>
      <c r="B10" s="151">
        <v>0</v>
      </c>
      <c r="C10" s="105" t="s">
        <v>387</v>
      </c>
      <c r="D10" s="16">
        <v>0.3</v>
      </c>
      <c r="E10" s="17">
        <v>50</v>
      </c>
      <c r="F10" s="134">
        <f>UnitsTbl[[#This Row],[Total Units]]</f>
        <v>50</v>
      </c>
      <c r="G10"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2315000</v>
      </c>
      <c r="H10" s="42">
        <f>IF(UnitsTbl[[#This Row],[Number of Bedrooms]]="","",IF(UnitsTbl[[#This Row],[Number of Bedrooms]]=0,2,IF(UnitsTbl[[#This Row],[Number of Bedrooms]]=1,3,IF(UnitsTbl[[#This Row],[Number of Bedrooms]]=2,4,IF(UnitsTbl[[#This Row],[Number of Bedrooms]]=3,5,IF(UnitsTbl[[#This Row],[Number of Bedrooms]]=4,6,IF(UnitsTbl[[#This Row],[Number of Bedrooms]]&gt;4,6,"")))))))</f>
        <v>2</v>
      </c>
      <c r="J10" s="81" t="s">
        <v>360</v>
      </c>
      <c r="K10" s="76">
        <f>ROUNDUP(SUM(43200+(43200*7.05%)),-2)</f>
        <v>46300</v>
      </c>
      <c r="L10" s="76">
        <f>ROUNDUP(SUM(45700+(45700*7.05%)),-2)</f>
        <v>49000</v>
      </c>
      <c r="M10" s="76">
        <f>ROUNDUP(SUM(51900+(51900*7.05%)),-2)</f>
        <v>55600</v>
      </c>
      <c r="N10" s="76">
        <f>ROUNDUP(SUM(66700+(66700*7.05%)),-2)</f>
        <v>71500</v>
      </c>
      <c r="O10" s="80">
        <f>ROUNDUP(SUM(70400+(70400*7.05%)),-2)</f>
        <v>75400</v>
      </c>
      <c r="P10" s="43"/>
    </row>
    <row r="11" spans="1:16" s="128" customFormat="1" ht="18" customHeight="1" x14ac:dyDescent="0.2">
      <c r="A11" s="33"/>
      <c r="B11" s="151">
        <v>1</v>
      </c>
      <c r="C11" s="105"/>
      <c r="D11" s="16"/>
      <c r="E11" s="17"/>
      <c r="F11" s="134">
        <f>UnitsTbl[[#This Row],[Total Units]]</f>
        <v>0</v>
      </c>
      <c r="G11"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1" s="42">
        <f>IF(UnitsTbl[[#This Row],[Number of Bedrooms]]="","",IF(UnitsTbl[[#This Row],[Number of Bedrooms]]=0,2,IF(UnitsTbl[[#This Row],[Number of Bedrooms]]=1,3,IF(UnitsTbl[[#This Row],[Number of Bedrooms]]=2,4,IF(UnitsTbl[[#This Row],[Number of Bedrooms]]=3,5,IF(UnitsTbl[[#This Row],[Number of Bedrooms]]=4,6,IF(UnitsTbl[[#This Row],[Number of Bedrooms]]&gt;4,6,"")))))))</f>
        <v>3</v>
      </c>
      <c r="J11" s="82" t="s">
        <v>379</v>
      </c>
      <c r="K11" s="100">
        <v>30500</v>
      </c>
      <c r="L11" s="100">
        <v>34400</v>
      </c>
      <c r="M11" s="100">
        <v>41100</v>
      </c>
      <c r="N11" s="100">
        <v>49000</v>
      </c>
      <c r="O11" s="101">
        <v>52900</v>
      </c>
      <c r="P11" s="43"/>
    </row>
    <row r="12" spans="1:16" s="128" customFormat="1" ht="18" customHeight="1" x14ac:dyDescent="0.2">
      <c r="A12" s="33"/>
      <c r="B12" s="151">
        <v>2</v>
      </c>
      <c r="C12" s="105"/>
      <c r="D12" s="16"/>
      <c r="E12" s="17"/>
      <c r="F12" s="134">
        <f>UnitsTbl[[#This Row],[Total Units]]</f>
        <v>0</v>
      </c>
      <c r="G12"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2" s="42">
        <f>IF(UnitsTbl[[#This Row],[Number of Bedrooms]]="","",IF(UnitsTbl[[#This Row],[Number of Bedrooms]]=0,2,IF(UnitsTbl[[#This Row],[Number of Bedrooms]]=1,3,IF(UnitsTbl[[#This Row],[Number of Bedrooms]]=2,4,IF(UnitsTbl[[#This Row],[Number of Bedrooms]]=3,5,IF(UnitsTbl[[#This Row],[Number of Bedrooms]]=4,6,IF(UnitsTbl[[#This Row],[Number of Bedrooms]]&gt;4,6,"")))))))</f>
        <v>4</v>
      </c>
      <c r="J12" s="82" t="s">
        <v>384</v>
      </c>
      <c r="K12" s="83">
        <v>34400</v>
      </c>
      <c r="L12" s="83">
        <v>38400</v>
      </c>
      <c r="M12" s="83">
        <v>46300</v>
      </c>
      <c r="N12" s="83">
        <v>54200</v>
      </c>
      <c r="O12" s="84">
        <v>59600</v>
      </c>
      <c r="P12" s="43"/>
    </row>
    <row r="13" spans="1:16" s="128" customFormat="1" ht="18" customHeight="1" x14ac:dyDescent="0.2">
      <c r="A13" s="33"/>
      <c r="B13" s="151">
        <v>3</v>
      </c>
      <c r="C13" s="105"/>
      <c r="D13" s="16"/>
      <c r="E13" s="17"/>
      <c r="F13" s="134">
        <f>UnitsTbl[[#This Row],[Total Units]]</f>
        <v>0</v>
      </c>
      <c r="G13"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3" s="42">
        <f>IF(UnitsTbl[[#This Row],[Number of Bedrooms]]="","",IF(UnitsTbl[[#This Row],[Number of Bedrooms]]=0,2,IF(UnitsTbl[[#This Row],[Number of Bedrooms]]=1,3,IF(UnitsTbl[[#This Row],[Number of Bedrooms]]=2,4,IF(UnitsTbl[[#This Row],[Number of Bedrooms]]=3,5,IF(UnitsTbl[[#This Row],[Number of Bedrooms]]=4,6,IF(UnitsTbl[[#This Row],[Number of Bedrooms]]&gt;4,6,"")))))))</f>
        <v>5</v>
      </c>
      <c r="J13" s="104"/>
      <c r="K13" s="102"/>
      <c r="L13" s="102"/>
      <c r="M13" s="102"/>
      <c r="N13" s="102"/>
      <c r="O13" s="102"/>
      <c r="P13" s="43"/>
    </row>
    <row r="14" spans="1:16" s="128" customFormat="1" ht="18" customHeight="1" x14ac:dyDescent="0.2">
      <c r="A14" s="33"/>
      <c r="B14" s="151">
        <v>3</v>
      </c>
      <c r="C14" s="105"/>
      <c r="D14" s="16"/>
      <c r="E14" s="17"/>
      <c r="F14" s="134">
        <f>UnitsTbl[[#This Row],[Total Units]]</f>
        <v>0</v>
      </c>
      <c r="G14"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4" s="42">
        <f>IF(UnitsTbl[[#This Row],[Number of Bedrooms]]="","",IF(UnitsTbl[[#This Row],[Number of Bedrooms]]=0,2,IF(UnitsTbl[[#This Row],[Number of Bedrooms]]=1,3,IF(UnitsTbl[[#This Row],[Number of Bedrooms]]=2,4,IF(UnitsTbl[[#This Row],[Number of Bedrooms]]=3,5,IF(UnitsTbl[[#This Row],[Number of Bedrooms]]=4,6,IF(UnitsTbl[[#This Row],[Number of Bedrooms]]&gt;4,6,"")))))))</f>
        <v>5</v>
      </c>
      <c r="J14" s="154" t="s">
        <v>385</v>
      </c>
      <c r="K14" s="156" t="s">
        <v>363</v>
      </c>
      <c r="L14" s="113"/>
      <c r="M14" s="102"/>
      <c r="N14" s="102"/>
      <c r="O14" s="102"/>
    </row>
    <row r="15" spans="1:16" s="128" customFormat="1" ht="18" customHeight="1" x14ac:dyDescent="0.2">
      <c r="A15" s="119"/>
      <c r="B15" s="151">
        <v>4</v>
      </c>
      <c r="C15" s="105"/>
      <c r="D15" s="16"/>
      <c r="E15" s="17"/>
      <c r="F15" s="134">
        <f>UnitsTbl[[#This Row],[Total Units]]</f>
        <v>0</v>
      </c>
      <c r="G15"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5" s="42">
        <f>IF(UnitsTbl[[#This Row],[Number of Bedrooms]]="","",IF(UnitsTbl[[#This Row],[Number of Bedrooms]]=0,2,IF(UnitsTbl[[#This Row],[Number of Bedrooms]]=1,3,IF(UnitsTbl[[#This Row],[Number of Bedrooms]]=2,4,IF(UnitsTbl[[#This Row],[Number of Bedrooms]]=3,5,IF(UnitsTbl[[#This Row],[Number of Bedrooms]]=4,6,IF(UnitsTbl[[#This Row],[Number of Bedrooms]]&gt;4,6,"")))))))</f>
        <v>6</v>
      </c>
      <c r="J15" s="155"/>
      <c r="K15" s="156"/>
      <c r="L15" s="113"/>
      <c r="M15" s="102"/>
      <c r="N15" s="102"/>
      <c r="O15" s="102"/>
    </row>
    <row r="16" spans="1:16" s="128" customFormat="1" ht="18" customHeight="1" x14ac:dyDescent="0.2">
      <c r="A16" s="33"/>
      <c r="B16" s="151"/>
      <c r="C16" s="105"/>
      <c r="D16" s="16"/>
      <c r="E16" s="17"/>
      <c r="F16" s="134">
        <f>UnitsTbl[[#This Row],[Total Units]]</f>
        <v>0</v>
      </c>
      <c r="G16"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6"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16" s="116" t="s">
        <v>357</v>
      </c>
      <c r="K16" s="131" t="s">
        <v>388</v>
      </c>
      <c r="L16" s="114"/>
      <c r="M16" s="78"/>
      <c r="N16" s="78"/>
      <c r="O16" s="78"/>
    </row>
    <row r="17" spans="1:15" ht="18" customHeight="1" x14ac:dyDescent="0.2">
      <c r="A17" s="120"/>
      <c r="B17" s="151"/>
      <c r="C17" s="105"/>
      <c r="D17" s="16"/>
      <c r="E17" s="17"/>
      <c r="F17" s="134">
        <f>UnitsTbl[[#This Row],[Total Units]]</f>
        <v>0</v>
      </c>
      <c r="G17"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7"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17" s="116" t="s">
        <v>358</v>
      </c>
      <c r="K17" s="130" t="s">
        <v>389</v>
      </c>
      <c r="L17" s="115"/>
      <c r="M17" s="78"/>
      <c r="N17" s="78"/>
      <c r="O17" s="78"/>
    </row>
    <row r="18" spans="1:15" ht="18" customHeight="1" x14ac:dyDescent="0.2">
      <c r="A18" s="120"/>
      <c r="B18" s="151"/>
      <c r="C18" s="105"/>
      <c r="D18" s="16"/>
      <c r="E18" s="17"/>
      <c r="F18" s="134">
        <f>UnitsTbl[[#This Row],[Total Units]]</f>
        <v>0</v>
      </c>
      <c r="G18"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8"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18" s="116" t="s">
        <v>359</v>
      </c>
      <c r="K18" s="131" t="s">
        <v>390</v>
      </c>
      <c r="L18" s="115"/>
      <c r="M18" s="78"/>
      <c r="N18" s="78"/>
      <c r="O18" s="78"/>
    </row>
    <row r="19" spans="1:15" ht="18" customHeight="1" x14ac:dyDescent="0.2">
      <c r="A19" s="120"/>
      <c r="B19" s="151"/>
      <c r="C19" s="105"/>
      <c r="D19" s="16"/>
      <c r="E19" s="17"/>
      <c r="F19" s="134">
        <f>UnitsTbl[[#This Row],[Total Units]]</f>
        <v>0</v>
      </c>
      <c r="G19"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19"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19" s="117" t="s">
        <v>360</v>
      </c>
      <c r="K19" s="132"/>
      <c r="L19" s="103"/>
      <c r="M19" s="78"/>
      <c r="N19" s="78"/>
      <c r="O19" s="78"/>
    </row>
    <row r="20" spans="1:15" ht="18" customHeight="1" x14ac:dyDescent="0.2">
      <c r="A20" s="120"/>
      <c r="B20" s="151"/>
      <c r="C20" s="105"/>
      <c r="D20" s="16"/>
      <c r="E20" s="17"/>
      <c r="F20" s="134">
        <f>UnitsTbl[[#This Row],[Total Units]]</f>
        <v>0</v>
      </c>
      <c r="G20"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0"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20" s="85" t="s">
        <v>379</v>
      </c>
      <c r="K20" s="103"/>
      <c r="L20" s="103"/>
      <c r="M20" s="78"/>
      <c r="N20" s="78"/>
      <c r="O20" s="78"/>
    </row>
    <row r="21" spans="1:15" ht="18" customHeight="1" x14ac:dyDescent="0.2">
      <c r="A21" s="120"/>
      <c r="B21" s="151"/>
      <c r="C21" s="105"/>
      <c r="D21" s="16"/>
      <c r="E21" s="17"/>
      <c r="F21" s="134">
        <f>UnitsTbl[[#This Row],[Total Units]]</f>
        <v>0</v>
      </c>
      <c r="G21"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1"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21" s="56" t="s">
        <v>384</v>
      </c>
      <c r="K21" s="103"/>
      <c r="L21" s="103"/>
      <c r="M21" s="78"/>
      <c r="N21" s="78"/>
      <c r="O21" s="78"/>
    </row>
    <row r="22" spans="1:15" ht="18" customHeight="1" x14ac:dyDescent="0.2">
      <c r="A22" s="120"/>
      <c r="B22" s="151"/>
      <c r="C22" s="105"/>
      <c r="D22" s="16"/>
      <c r="E22" s="17"/>
      <c r="F22" s="134">
        <f>UnitsTbl[[#This Row],[Total Units]]</f>
        <v>0</v>
      </c>
      <c r="G22"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2"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22" s="103"/>
      <c r="L22" s="103"/>
      <c r="M22" s="78"/>
      <c r="N22" s="78"/>
      <c r="O22" s="78"/>
    </row>
    <row r="23" spans="1:15" ht="18" customHeight="1" x14ac:dyDescent="0.2">
      <c r="A23" s="120"/>
      <c r="B23" s="151"/>
      <c r="C23" s="105"/>
      <c r="D23" s="16"/>
      <c r="E23" s="17"/>
      <c r="F23" s="134">
        <f>UnitsTbl[[#This Row],[Total Units]]</f>
        <v>0</v>
      </c>
      <c r="G23"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3"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23" s="78"/>
      <c r="K23" s="78"/>
      <c r="L23" s="78"/>
      <c r="M23" s="78"/>
      <c r="N23" s="78"/>
      <c r="O23" s="78"/>
    </row>
    <row r="24" spans="1:15" ht="18" customHeight="1" x14ac:dyDescent="0.2">
      <c r="A24" s="120"/>
      <c r="B24" s="151"/>
      <c r="C24" s="105"/>
      <c r="D24" s="16"/>
      <c r="E24" s="17"/>
      <c r="F24" s="134">
        <f>UnitsTbl[[#This Row],[Total Units]]</f>
        <v>0</v>
      </c>
      <c r="G24"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4"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24" s="57"/>
      <c r="L24" s="57"/>
      <c r="M24" s="57"/>
      <c r="N24" s="57"/>
      <c r="O24" s="57"/>
    </row>
    <row r="25" spans="1:15" ht="18" customHeight="1" x14ac:dyDescent="0.2">
      <c r="A25" s="120"/>
      <c r="B25" s="151"/>
      <c r="C25" s="105"/>
      <c r="D25" s="16"/>
      <c r="E25" s="17"/>
      <c r="F25" s="134">
        <f>UnitsTbl[[#This Row],[Total Units]]</f>
        <v>0</v>
      </c>
      <c r="G25"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5"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25" s="61"/>
      <c r="K25" s="61"/>
      <c r="L25" s="61"/>
      <c r="M25" s="61"/>
      <c r="N25" s="61"/>
      <c r="O25" s="61"/>
    </row>
    <row r="26" spans="1:15" ht="18" customHeight="1" x14ac:dyDescent="0.2">
      <c r="A26" s="120"/>
      <c r="B26" s="151"/>
      <c r="C26" s="105"/>
      <c r="D26" s="16"/>
      <c r="E26" s="17"/>
      <c r="F26" s="134">
        <f>UnitsTbl[[#This Row],[Total Units]]</f>
        <v>0</v>
      </c>
      <c r="G26"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6"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J26" s="61"/>
      <c r="K26" s="61"/>
      <c r="L26" s="61"/>
      <c r="M26" s="61"/>
      <c r="N26" s="61"/>
      <c r="O26" s="61"/>
    </row>
    <row r="27" spans="1:15" ht="18" customHeight="1" x14ac:dyDescent="0.2">
      <c r="A27" s="120"/>
      <c r="B27" s="151"/>
      <c r="C27" s="105"/>
      <c r="D27" s="16"/>
      <c r="E27" s="17"/>
      <c r="F27" s="134">
        <f>UnitsTbl[[#This Row],[Total Units]]</f>
        <v>0</v>
      </c>
      <c r="G27"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7"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27" s="58"/>
      <c r="L27" s="58"/>
      <c r="M27" s="58"/>
      <c r="N27" s="58"/>
      <c r="O27" s="58"/>
    </row>
    <row r="28" spans="1:15" ht="18" customHeight="1" x14ac:dyDescent="0.2">
      <c r="A28" s="120"/>
      <c r="B28" s="151"/>
      <c r="C28" s="105"/>
      <c r="D28" s="16"/>
      <c r="E28" s="17"/>
      <c r="F28" s="134">
        <f>UnitsTbl[[#This Row],[Total Units]]</f>
        <v>0</v>
      </c>
      <c r="G28"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8"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28" s="58"/>
      <c r="L28" s="58"/>
      <c r="M28" s="58"/>
      <c r="N28" s="58"/>
      <c r="O28" s="58"/>
    </row>
    <row r="29" spans="1:15" ht="18" customHeight="1" x14ac:dyDescent="0.2">
      <c r="A29" s="120"/>
      <c r="B29" s="151"/>
      <c r="C29" s="105"/>
      <c r="D29" s="16"/>
      <c r="E29" s="17"/>
      <c r="F29" s="134">
        <f>UnitsTbl[[#This Row],[Total Units]]</f>
        <v>0</v>
      </c>
      <c r="G29"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29"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29" s="58"/>
      <c r="L29" s="58"/>
      <c r="M29" s="58"/>
      <c r="N29" s="58"/>
      <c r="O29" s="58"/>
    </row>
    <row r="30" spans="1:15" ht="18" customHeight="1" x14ac:dyDescent="0.2">
      <c r="A30" s="120"/>
      <c r="B30" s="151"/>
      <c r="C30" s="105"/>
      <c r="D30" s="16"/>
      <c r="E30" s="17"/>
      <c r="F30" s="134">
        <f>UnitsTbl[[#This Row],[Total Units]]</f>
        <v>0</v>
      </c>
      <c r="G30"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0"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O30" s="58"/>
    </row>
    <row r="31" spans="1:15" ht="18" customHeight="1" x14ac:dyDescent="0.2">
      <c r="A31" s="120"/>
      <c r="B31" s="151"/>
      <c r="C31" s="105"/>
      <c r="D31" s="16"/>
      <c r="E31" s="17"/>
      <c r="F31" s="134">
        <f>UnitsTbl[[#This Row],[Total Units]]</f>
        <v>0</v>
      </c>
      <c r="G31"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1"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row>
    <row r="32" spans="1:15" ht="18" customHeight="1" x14ac:dyDescent="0.2">
      <c r="A32" s="120"/>
      <c r="B32" s="151"/>
      <c r="C32" s="105"/>
      <c r="D32" s="16"/>
      <c r="E32" s="17"/>
      <c r="F32" s="134">
        <f>UnitsTbl[[#This Row],[Total Units]]</f>
        <v>0</v>
      </c>
      <c r="G32"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2"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row>
    <row r="33" spans="1:15" ht="18" customHeight="1" x14ac:dyDescent="0.2">
      <c r="A33" s="120"/>
      <c r="B33" s="151"/>
      <c r="C33" s="105"/>
      <c r="D33" s="16"/>
      <c r="E33" s="17"/>
      <c r="F33" s="134">
        <f>UnitsTbl[[#This Row],[Total Units]]</f>
        <v>0</v>
      </c>
      <c r="G33"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3"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33" s="128"/>
      <c r="L33" s="128"/>
      <c r="M33" s="128"/>
      <c r="N33" s="128"/>
      <c r="O33" s="58"/>
    </row>
    <row r="34" spans="1:15" ht="18" customHeight="1" x14ac:dyDescent="0.2">
      <c r="A34" s="121"/>
      <c r="B34" s="151"/>
      <c r="C34" s="105"/>
      <c r="D34" s="16"/>
      <c r="E34" s="17"/>
      <c r="F34" s="134">
        <f>UnitsTbl[[#This Row],[Total Units]]</f>
        <v>0</v>
      </c>
      <c r="G34"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4"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34" s="128"/>
      <c r="L34" s="128"/>
      <c r="M34" s="128"/>
      <c r="N34" s="128"/>
      <c r="O34" s="58"/>
    </row>
    <row r="35" spans="1:15" ht="18" customHeight="1" x14ac:dyDescent="0.2">
      <c r="A35" s="121"/>
      <c r="B35" s="151"/>
      <c r="C35" s="105"/>
      <c r="D35" s="16"/>
      <c r="E35" s="17"/>
      <c r="F35" s="134">
        <f>UnitsTbl[[#This Row],[Total Units]]</f>
        <v>0</v>
      </c>
      <c r="G35"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5"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35" s="128"/>
      <c r="L35" s="128"/>
      <c r="M35" s="128"/>
      <c r="N35" s="128"/>
      <c r="O35" s="58"/>
    </row>
    <row r="36" spans="1:15" ht="18" customHeight="1" x14ac:dyDescent="0.2">
      <c r="A36" s="121"/>
      <c r="B36" s="151"/>
      <c r="C36" s="105"/>
      <c r="D36" s="16"/>
      <c r="E36" s="17"/>
      <c r="F36" s="134">
        <f>UnitsTbl[[#This Row],[Total Units]]</f>
        <v>0</v>
      </c>
      <c r="G36"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6"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36" s="128"/>
      <c r="L36" s="128"/>
      <c r="M36" s="128"/>
      <c r="N36" s="128"/>
      <c r="O36" s="58"/>
    </row>
    <row r="37" spans="1:15" ht="18" customHeight="1" x14ac:dyDescent="0.2">
      <c r="A37" s="121"/>
      <c r="B37" s="151"/>
      <c r="C37" s="105"/>
      <c r="D37" s="16"/>
      <c r="E37" s="17"/>
      <c r="F37" s="134">
        <f>UnitsTbl[[#This Row],[Total Units]]</f>
        <v>0</v>
      </c>
      <c r="G37" s="137">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7" s="42"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K37" s="128"/>
      <c r="L37" s="128"/>
      <c r="M37" s="128"/>
      <c r="N37" s="128"/>
      <c r="O37" s="58"/>
    </row>
    <row r="38" spans="1:15" ht="18" customHeight="1" x14ac:dyDescent="0.2">
      <c r="A38" s="121"/>
      <c r="B38" s="152"/>
      <c r="C38" s="123"/>
      <c r="D38" s="16"/>
      <c r="E38" s="17"/>
      <c r="F38" s="134">
        <f>UnitsTbl[[#This Row],[Total Units]]</f>
        <v>0</v>
      </c>
      <c r="G38" s="138">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8" s="118"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I38" s="52"/>
      <c r="K38" s="58"/>
      <c r="L38" s="58"/>
      <c r="M38" s="58"/>
      <c r="N38" s="58"/>
      <c r="O38" s="58"/>
    </row>
    <row r="39" spans="1:15" ht="18" customHeight="1" x14ac:dyDescent="0.2">
      <c r="A39" s="121"/>
      <c r="B39" s="152"/>
      <c r="C39" s="123"/>
      <c r="D39" s="16"/>
      <c r="E39" s="17"/>
      <c r="F39" s="134">
        <f>UnitsTbl[[#This Row],[Total Units]]</f>
        <v>0</v>
      </c>
      <c r="G39" s="138">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39" s="118"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I39" s="52"/>
      <c r="K39" s="58"/>
      <c r="L39" s="58"/>
      <c r="M39" s="58"/>
      <c r="N39" s="58"/>
      <c r="O39" s="58"/>
    </row>
    <row r="40" spans="1:15" ht="18" customHeight="1" thickBot="1" x14ac:dyDescent="0.25">
      <c r="A40" s="121"/>
      <c r="B40" s="153"/>
      <c r="C40" s="55"/>
      <c r="D40" s="122"/>
      <c r="E40" s="54"/>
      <c r="F40" s="134">
        <f>UnitsTbl[[#This Row],[Total Units]]</f>
        <v>0</v>
      </c>
      <c r="G40" s="139">
        <f>IFERROR(IF(OR(UnitsTbl[[#This Row],[Restricted Income Level]]=$K$16,UnitsTbl[[#This Row],[Restricted Income Level]]=$K$14),VLOOKUP($J$14,IIGgrantTbl[],UnitsTbl[[#This Row],[VLOOKUP Base]],FALSE)*UnitsTbl[[#This Row],[IIG
Assisted Units]],IF(UnitsTbl[[#This Row],[Restricted Income Level]]=$K$17,VLOOKUP($J$20,IIGgrantTbl[],UnitsTbl[[#This Row],[VLOOKUP Base]],FALSE)*UnitsTbl[[#This Row],[IIG
Assisted Units]],IF(UnitsTbl[[#This Row],[Restricted Income Level]]=$K$18,VLOOKUP($J$21,IIGgrantTbl[],UnitsTbl[[#This Row],[VLOOKUP Base]],FALSE)*UnitsTbl[[#This Row],[IIG
Assisted Units]],IF(UnitsTbl[[#This Row],[Restricted Income Level]]="",0,IF(UnitsTbl[[#This Row],[Restricted Income Level]]="Manager",VLOOKUP($J$16,IIGgrantTbl[],UnitsTbl[[#This Row],[VLOOKUP Base]],FALSE)*UnitsTbl[[#This Row],[IIG
Assisted Units]],IF(AND(UnitsTbl[[#This Row],[Restricted Income Level]]&lt;=60%,UnitsTbl[[#This Row],[Restricted Income Level]]&gt;50%),VLOOKUP($J$17,IIGgrantTbl[],UnitsTbl[[#This Row],[VLOOKUP Base]],FALSE)*UnitsTbl[[#This Row],[IIG
Assisted Units]],IF(AND(UnitsTbl[[#This Row],[Restricted Income Level]]&lt;=50%,UnitsTbl[[#This Row],[Restricted Income Level]]&gt;30%),VLOOKUP($J$18,IIGgrantTbl[],UnitsTbl[[#This Row],[VLOOKUP Base]],FALSE)*UnitsTbl[[#This Row],[IIG
Assisted Units]],IF(UnitsTbl[[#This Row],[Restricted Income Level]]&lt;=30%,VLOOKUP($J$19,IIGgrantTbl[],UnitsTbl[[#This Row],[VLOOKUP Base]],FALSE)*UnitsTbl[[#This Row],[IIG
Assisted Units]],IF(UnitsTbl[[#This Row],[Restricted Income Level]]&gt;30%,VLOOKUP($J$16,IIGgrantTbl[],UnitsTbl[[#This Row],[VLOOKUP Base]],FALSE)*UnitsTbl[[#This Row],[IIG
Assisted Units]],0))))))))),"")</f>
        <v>0</v>
      </c>
      <c r="H40" s="118" t="str">
        <f>IF(UnitsTbl[[#This Row],[Number of Bedrooms]]="","",IF(UnitsTbl[[#This Row],[Number of Bedrooms]]=0,2,IF(UnitsTbl[[#This Row],[Number of Bedrooms]]=1,3,IF(UnitsTbl[[#This Row],[Number of Bedrooms]]=2,4,IF(UnitsTbl[[#This Row],[Number of Bedrooms]]=3,5,IF(UnitsTbl[[#This Row],[Number of Bedrooms]]=4,6,IF(UnitsTbl[[#This Row],[Number of Bedrooms]]&gt;4,6,"")))))))</f>
        <v/>
      </c>
      <c r="I40" s="52"/>
      <c r="K40" s="57"/>
      <c r="L40" s="57"/>
      <c r="M40" s="57"/>
      <c r="N40" s="57"/>
      <c r="O40" s="57"/>
    </row>
    <row r="41" spans="1:15" ht="18" customHeight="1" thickTop="1" x14ac:dyDescent="0.2">
      <c r="I41" s="52"/>
      <c r="K41" s="58"/>
      <c r="L41" s="58"/>
      <c r="M41" s="58"/>
      <c r="N41" s="58"/>
      <c r="O41" s="58"/>
    </row>
    <row r="42" spans="1:15" ht="18" customHeight="1" x14ac:dyDescent="0.2">
      <c r="K42" s="58"/>
      <c r="L42" s="58"/>
      <c r="M42" s="58"/>
      <c r="N42" s="58"/>
      <c r="O42" s="58"/>
    </row>
    <row r="43" spans="1:15" ht="18" customHeight="1" x14ac:dyDescent="0.2">
      <c r="A43" s="44"/>
      <c r="B43" s="58"/>
      <c r="C43" s="58"/>
      <c r="D43" s="58"/>
      <c r="E43" s="58"/>
      <c r="F43" s="58"/>
      <c r="G43" s="143"/>
      <c r="K43" s="58"/>
      <c r="L43" s="58"/>
      <c r="M43" s="58"/>
      <c r="N43" s="58"/>
      <c r="O43" s="58"/>
    </row>
    <row r="44" spans="1:15" ht="18" customHeight="1" x14ac:dyDescent="0.2">
      <c r="A44" s="44"/>
      <c r="B44" s="58"/>
      <c r="C44" s="58"/>
      <c r="D44" s="58"/>
      <c r="E44" s="58"/>
      <c r="F44" s="58"/>
      <c r="G44" s="143"/>
      <c r="K44" s="58"/>
      <c r="L44" s="58"/>
      <c r="M44" s="58"/>
      <c r="N44" s="58"/>
      <c r="O44" s="58"/>
    </row>
    <row r="45" spans="1:15" ht="15" x14ac:dyDescent="0.2">
      <c r="A45" s="44"/>
      <c r="B45" s="58"/>
      <c r="C45" s="58"/>
      <c r="D45" s="58"/>
      <c r="E45" s="58"/>
      <c r="F45" s="58"/>
      <c r="G45" s="143"/>
      <c r="K45" s="58"/>
      <c r="L45" s="58"/>
      <c r="M45" s="58"/>
      <c r="N45" s="58"/>
      <c r="O45" s="58"/>
    </row>
    <row r="46" spans="1:15" ht="18" customHeight="1" x14ac:dyDescent="0.2">
      <c r="A46" s="44"/>
      <c r="B46" s="58"/>
      <c r="C46" s="58"/>
      <c r="D46" s="58"/>
      <c r="E46" s="58"/>
      <c r="F46" s="58"/>
      <c r="G46" s="143"/>
      <c r="K46" s="58"/>
      <c r="L46" s="58"/>
      <c r="M46" s="58"/>
      <c r="N46" s="58"/>
      <c r="O46" s="58"/>
    </row>
    <row r="47" spans="1:15" ht="18" customHeight="1" x14ac:dyDescent="0.2">
      <c r="A47" s="44"/>
      <c r="B47" s="57"/>
      <c r="C47" s="57"/>
      <c r="D47" s="57"/>
      <c r="E47" s="57"/>
      <c r="F47" s="57"/>
      <c r="G47" s="143"/>
      <c r="K47" s="57"/>
      <c r="L47" s="57"/>
      <c r="M47" s="57"/>
      <c r="N47" s="57"/>
      <c r="O47" s="57"/>
    </row>
    <row r="48" spans="1:15" ht="18" customHeight="1" x14ac:dyDescent="0.2">
      <c r="A48" s="44"/>
      <c r="B48" s="58"/>
      <c r="C48" s="58"/>
      <c r="D48" s="58"/>
      <c r="E48" s="58"/>
      <c r="F48" s="58"/>
      <c r="G48" s="143"/>
      <c r="K48" s="58"/>
      <c r="L48" s="58"/>
      <c r="M48" s="58"/>
      <c r="N48" s="58"/>
      <c r="O48" s="58"/>
    </row>
    <row r="49" spans="1:15" ht="18" customHeight="1" x14ac:dyDescent="0.2">
      <c r="A49" s="44"/>
      <c r="B49" s="58"/>
      <c r="C49" s="58"/>
      <c r="D49" s="58"/>
      <c r="E49" s="58"/>
      <c r="F49" s="58"/>
      <c r="G49" s="143"/>
      <c r="K49" s="58"/>
      <c r="L49" s="58"/>
      <c r="M49" s="58"/>
      <c r="N49" s="58"/>
      <c r="O49" s="58"/>
    </row>
    <row r="50" spans="1:15" ht="18" customHeight="1" x14ac:dyDescent="0.2">
      <c r="A50" s="44"/>
      <c r="B50" s="58"/>
      <c r="C50" s="58"/>
      <c r="D50" s="58"/>
      <c r="E50" s="58"/>
      <c r="F50" s="58"/>
      <c r="G50" s="143"/>
      <c r="K50" s="58"/>
      <c r="L50" s="58"/>
      <c r="M50" s="58"/>
      <c r="N50" s="58"/>
      <c r="O50" s="58"/>
    </row>
    <row r="51" spans="1:15" ht="18" customHeight="1" x14ac:dyDescent="0.2">
      <c r="A51" s="44"/>
      <c r="B51" s="58"/>
      <c r="C51" s="58"/>
      <c r="D51" s="58"/>
      <c r="E51" s="58"/>
      <c r="F51" s="58"/>
      <c r="G51" s="143"/>
      <c r="K51" s="58"/>
      <c r="L51" s="58"/>
      <c r="M51" s="58"/>
      <c r="N51" s="58"/>
      <c r="O51" s="58"/>
    </row>
    <row r="52" spans="1:15" ht="18" customHeight="1" x14ac:dyDescent="0.2">
      <c r="A52" s="44"/>
      <c r="B52" s="58"/>
      <c r="C52" s="58"/>
      <c r="D52" s="58"/>
      <c r="E52" s="58"/>
      <c r="F52" s="58"/>
      <c r="G52" s="143"/>
      <c r="K52" s="58"/>
      <c r="L52" s="58"/>
      <c r="M52" s="58"/>
      <c r="N52" s="58"/>
      <c r="O52" s="58"/>
    </row>
    <row r="53" spans="1:15" ht="18" customHeight="1" x14ac:dyDescent="0.2">
      <c r="A53" s="44"/>
      <c r="B53" s="58"/>
      <c r="C53" s="58"/>
      <c r="D53" s="58"/>
      <c r="E53" s="58"/>
      <c r="F53" s="58"/>
      <c r="G53" s="143"/>
      <c r="K53" s="58"/>
      <c r="L53" s="58"/>
      <c r="M53" s="58"/>
      <c r="N53" s="58"/>
      <c r="O53" s="58"/>
    </row>
    <row r="54" spans="1:15" ht="18" customHeight="1" x14ac:dyDescent="0.2">
      <c r="A54" s="44"/>
      <c r="B54" s="58"/>
      <c r="C54" s="58"/>
      <c r="D54" s="58"/>
      <c r="E54" s="58"/>
      <c r="F54" s="58"/>
      <c r="G54" s="143"/>
      <c r="K54" s="58"/>
      <c r="L54" s="58"/>
      <c r="M54" s="58"/>
      <c r="N54" s="58"/>
      <c r="O54" s="58"/>
    </row>
    <row r="55" spans="1:15" ht="18" customHeight="1" x14ac:dyDescent="0.2">
      <c r="B55" s="116"/>
      <c r="C55" s="130"/>
      <c r="D55" s="114"/>
      <c r="E55" s="78"/>
      <c r="F55" s="78"/>
      <c r="G55" s="78"/>
      <c r="K55" s="58"/>
      <c r="L55" s="58"/>
      <c r="M55" s="58"/>
      <c r="N55" s="58"/>
      <c r="O55" s="58"/>
    </row>
    <row r="56" spans="1:15" ht="18" customHeight="1" x14ac:dyDescent="0.2">
      <c r="B56" s="116"/>
      <c r="C56" s="131"/>
      <c r="D56" s="115"/>
      <c r="E56" s="78"/>
      <c r="F56" s="78"/>
      <c r="G56" s="78"/>
      <c r="K56" s="58"/>
      <c r="L56" s="58"/>
      <c r="M56" s="58"/>
      <c r="N56" s="58"/>
      <c r="O56" s="58"/>
    </row>
    <row r="57" spans="1:15" ht="18" customHeight="1" x14ac:dyDescent="0.2">
      <c r="B57" s="117"/>
      <c r="C57" s="132"/>
      <c r="D57" s="115"/>
      <c r="E57" s="78"/>
      <c r="F57" s="78"/>
      <c r="G57" s="78"/>
      <c r="K57" s="58"/>
      <c r="L57" s="58"/>
      <c r="M57" s="58"/>
      <c r="N57" s="58"/>
      <c r="O57" s="58"/>
    </row>
    <row r="58" spans="1:15" ht="18" customHeight="1" x14ac:dyDescent="0.2">
      <c r="B58" s="85"/>
      <c r="C58" s="103"/>
      <c r="D58" s="103"/>
      <c r="E58" s="78"/>
      <c r="F58" s="78"/>
      <c r="G58" s="78"/>
      <c r="K58" s="59"/>
      <c r="L58" s="59"/>
      <c r="M58" s="59"/>
      <c r="N58" s="59"/>
      <c r="O58" s="59"/>
    </row>
    <row r="59" spans="1:15" ht="18" customHeight="1" x14ac:dyDescent="0.2">
      <c r="B59" s="56"/>
      <c r="C59" s="103"/>
      <c r="D59" s="103"/>
      <c r="E59" s="78"/>
      <c r="F59" s="78"/>
      <c r="G59" s="78"/>
      <c r="K59" s="58"/>
      <c r="L59" s="58"/>
      <c r="M59" s="58"/>
      <c r="N59" s="58"/>
      <c r="O59" s="58"/>
    </row>
    <row r="60" spans="1:15" ht="18" customHeight="1" x14ac:dyDescent="0.2">
      <c r="K60" s="58"/>
      <c r="L60" s="58"/>
      <c r="M60" s="58"/>
      <c r="N60" s="58"/>
      <c r="O60" s="58"/>
    </row>
    <row r="61" spans="1:15" ht="18" customHeight="1" x14ac:dyDescent="0.2">
      <c r="K61" s="58"/>
      <c r="L61" s="58"/>
      <c r="M61" s="58"/>
      <c r="N61" s="58"/>
      <c r="O61" s="58"/>
    </row>
    <row r="62" spans="1:15" ht="18" customHeight="1" x14ac:dyDescent="0.2">
      <c r="K62" s="58"/>
      <c r="L62" s="58"/>
      <c r="M62" s="58"/>
      <c r="N62" s="58"/>
      <c r="O62" s="58"/>
    </row>
    <row r="63" spans="1:15" ht="18" customHeight="1" x14ac:dyDescent="0.2">
      <c r="K63" s="58"/>
      <c r="L63" s="58"/>
      <c r="M63" s="58"/>
      <c r="N63" s="58"/>
      <c r="O63" s="58"/>
    </row>
    <row r="64" spans="1:15" ht="18" customHeight="1" x14ac:dyDescent="0.2">
      <c r="K64" s="58"/>
      <c r="L64" s="58"/>
      <c r="M64" s="58"/>
      <c r="N64" s="58"/>
      <c r="O64" s="58"/>
    </row>
    <row r="65" spans="11:15" ht="18" customHeight="1" x14ac:dyDescent="0.2">
      <c r="K65" s="58"/>
      <c r="L65" s="58"/>
      <c r="M65" s="58"/>
      <c r="N65" s="58"/>
      <c r="O65" s="58"/>
    </row>
    <row r="66" spans="11:15" ht="18" customHeight="1" x14ac:dyDescent="0.2">
      <c r="K66" s="58"/>
      <c r="L66" s="58"/>
      <c r="M66" s="58"/>
      <c r="N66" s="58"/>
      <c r="O66" s="58"/>
    </row>
    <row r="67" spans="11:15" ht="18" customHeight="1" x14ac:dyDescent="0.2">
      <c r="K67" s="58"/>
      <c r="L67" s="58"/>
      <c r="M67" s="58"/>
      <c r="N67" s="58"/>
      <c r="O67" s="58"/>
    </row>
    <row r="68" spans="11:15" ht="18" customHeight="1" x14ac:dyDescent="0.2">
      <c r="K68" s="58"/>
      <c r="L68" s="58"/>
      <c r="M68" s="58"/>
      <c r="N68" s="58"/>
      <c r="O68" s="58"/>
    </row>
    <row r="69" spans="11:15" ht="18" customHeight="1" x14ac:dyDescent="0.2">
      <c r="K69" s="57"/>
      <c r="L69" s="57"/>
      <c r="M69" s="57"/>
      <c r="N69" s="57"/>
      <c r="O69" s="57"/>
    </row>
    <row r="70" spans="11:15" ht="18" customHeight="1" x14ac:dyDescent="0.2">
      <c r="K70" s="58"/>
      <c r="L70" s="58"/>
      <c r="M70" s="58"/>
      <c r="N70" s="58"/>
      <c r="O70" s="58"/>
    </row>
    <row r="71" spans="11:15" ht="18" customHeight="1" x14ac:dyDescent="0.2">
      <c r="K71" s="58"/>
      <c r="L71" s="58"/>
      <c r="M71" s="58"/>
      <c r="N71" s="58"/>
      <c r="O71" s="58"/>
    </row>
    <row r="72" spans="11:15" ht="18" customHeight="1" x14ac:dyDescent="0.2">
      <c r="K72" s="58"/>
      <c r="L72" s="58"/>
      <c r="M72" s="58"/>
      <c r="N72" s="58"/>
      <c r="O72" s="58"/>
    </row>
    <row r="73" spans="11:15" ht="18" customHeight="1" x14ac:dyDescent="0.2">
      <c r="K73" s="58"/>
      <c r="L73" s="58"/>
      <c r="M73" s="58"/>
      <c r="N73" s="58"/>
      <c r="O73" s="58"/>
    </row>
    <row r="74" spans="11:15" ht="18" customHeight="1" x14ac:dyDescent="0.2">
      <c r="K74" s="58"/>
      <c r="L74" s="58"/>
      <c r="M74" s="58"/>
      <c r="N74" s="58"/>
      <c r="O74" s="58"/>
    </row>
    <row r="75" spans="11:15" ht="18" customHeight="1" x14ac:dyDescent="0.2">
      <c r="K75" s="58"/>
      <c r="L75" s="58"/>
      <c r="M75" s="58"/>
      <c r="N75" s="58"/>
      <c r="O75" s="58"/>
    </row>
    <row r="76" spans="11:15" ht="18" customHeight="1" x14ac:dyDescent="0.2">
      <c r="K76" s="58"/>
      <c r="L76" s="58"/>
      <c r="M76" s="58"/>
      <c r="N76" s="58"/>
      <c r="O76" s="58"/>
    </row>
    <row r="77" spans="11:15" ht="18" customHeight="1" x14ac:dyDescent="0.2">
      <c r="K77" s="58"/>
      <c r="L77" s="58"/>
      <c r="M77" s="58"/>
      <c r="N77" s="58"/>
      <c r="O77" s="58"/>
    </row>
    <row r="78" spans="11:15" ht="18" customHeight="1" x14ac:dyDescent="0.2">
      <c r="K78" s="58"/>
      <c r="L78" s="58"/>
      <c r="M78" s="58"/>
      <c r="N78" s="58"/>
      <c r="O78" s="58"/>
    </row>
    <row r="79" spans="11:15" ht="18" customHeight="1" x14ac:dyDescent="0.2">
      <c r="K79" s="58"/>
      <c r="L79" s="58"/>
      <c r="M79" s="58"/>
      <c r="N79" s="58"/>
      <c r="O79" s="58"/>
    </row>
    <row r="80" spans="11:15" ht="18" customHeight="1" x14ac:dyDescent="0.2">
      <c r="K80" s="59"/>
      <c r="L80" s="59"/>
      <c r="M80" s="59"/>
      <c r="N80" s="59"/>
      <c r="O80" s="59"/>
    </row>
    <row r="81" spans="11:15" ht="18" customHeight="1" x14ac:dyDescent="0.2">
      <c r="K81" s="58"/>
      <c r="L81" s="58"/>
      <c r="M81" s="58"/>
      <c r="N81" s="58"/>
      <c r="O81" s="58"/>
    </row>
    <row r="82" spans="11:15" ht="18" customHeight="1" x14ac:dyDescent="0.2">
      <c r="K82" s="58"/>
      <c r="L82" s="58"/>
      <c r="M82" s="58"/>
      <c r="N82" s="58"/>
      <c r="O82" s="58"/>
    </row>
    <row r="83" spans="11:15" ht="18" customHeight="1" x14ac:dyDescent="0.2">
      <c r="K83" s="58"/>
      <c r="L83" s="58"/>
      <c r="M83" s="58"/>
      <c r="N83" s="58"/>
      <c r="O83" s="58"/>
    </row>
    <row r="84" spans="11:15" ht="18" customHeight="1" x14ac:dyDescent="0.2">
      <c r="K84" s="58"/>
      <c r="L84" s="58"/>
      <c r="M84" s="58"/>
      <c r="N84" s="58"/>
      <c r="O84" s="58"/>
    </row>
    <row r="85" spans="11:15" ht="18" customHeight="1" x14ac:dyDescent="0.2">
      <c r="K85" s="58"/>
      <c r="L85" s="58"/>
      <c r="M85" s="58"/>
      <c r="N85" s="58"/>
      <c r="O85" s="58"/>
    </row>
    <row r="86" spans="11:15" ht="18" customHeight="1" x14ac:dyDescent="0.2">
      <c r="K86" s="58"/>
      <c r="L86" s="58"/>
      <c r="M86" s="58"/>
      <c r="N86" s="58"/>
      <c r="O86" s="58"/>
    </row>
    <row r="87" spans="11:15" ht="18" customHeight="1" x14ac:dyDescent="0.2">
      <c r="K87" s="58"/>
      <c r="L87" s="58"/>
      <c r="M87" s="58"/>
      <c r="N87" s="58"/>
      <c r="O87" s="58"/>
    </row>
    <row r="88" spans="11:15" ht="18" customHeight="1" x14ac:dyDescent="0.2">
      <c r="K88" s="58"/>
      <c r="L88" s="58"/>
      <c r="M88" s="58"/>
      <c r="N88" s="58"/>
      <c r="O88" s="58"/>
    </row>
    <row r="89" spans="11:15" ht="18" customHeight="1" x14ac:dyDescent="0.2">
      <c r="K89" s="58"/>
      <c r="L89" s="58"/>
      <c r="M89" s="58"/>
      <c r="N89" s="58"/>
      <c r="O89" s="58"/>
    </row>
    <row r="90" spans="11:15" ht="18" customHeight="1" x14ac:dyDescent="0.2">
      <c r="K90" s="58"/>
      <c r="L90" s="58"/>
      <c r="M90" s="58"/>
      <c r="N90" s="58"/>
      <c r="O90" s="58"/>
    </row>
    <row r="91" spans="11:15" ht="18" customHeight="1" x14ac:dyDescent="0.2">
      <c r="K91" s="57"/>
      <c r="L91" s="57"/>
      <c r="M91" s="57"/>
      <c r="N91" s="57"/>
      <c r="O91" s="57"/>
    </row>
    <row r="92" spans="11:15" ht="18" customHeight="1" x14ac:dyDescent="0.2">
      <c r="K92" s="58"/>
      <c r="L92" s="58"/>
      <c r="M92" s="58"/>
      <c r="N92" s="58"/>
      <c r="O92" s="58"/>
    </row>
    <row r="93" spans="11:15" ht="18" customHeight="1" x14ac:dyDescent="0.2">
      <c r="K93" s="58"/>
      <c r="L93" s="58"/>
      <c r="M93" s="58"/>
      <c r="N93" s="58"/>
      <c r="O93" s="58"/>
    </row>
    <row r="94" spans="11:15" ht="18" customHeight="1" x14ac:dyDescent="0.2">
      <c r="K94" s="58"/>
      <c r="L94" s="58"/>
      <c r="M94" s="58"/>
      <c r="N94" s="58"/>
      <c r="O94" s="58"/>
    </row>
    <row r="95" spans="11:15" ht="18" customHeight="1" x14ac:dyDescent="0.2">
      <c r="K95" s="58"/>
      <c r="L95" s="58"/>
      <c r="M95" s="58"/>
      <c r="N95" s="58"/>
      <c r="O95" s="58"/>
    </row>
    <row r="96" spans="11:15" ht="18" customHeight="1" x14ac:dyDescent="0.2">
      <c r="K96" s="58"/>
      <c r="L96" s="58"/>
      <c r="M96" s="58"/>
      <c r="N96" s="58"/>
      <c r="O96" s="58"/>
    </row>
    <row r="97" spans="11:15" ht="18" customHeight="1" x14ac:dyDescent="0.2">
      <c r="K97" s="58"/>
      <c r="L97" s="58"/>
      <c r="M97" s="58"/>
      <c r="N97" s="58"/>
      <c r="O97" s="58"/>
    </row>
    <row r="98" spans="11:15" ht="18" customHeight="1" x14ac:dyDescent="0.2">
      <c r="K98" s="58"/>
      <c r="L98" s="58"/>
      <c r="M98" s="58"/>
      <c r="N98" s="58"/>
      <c r="O98" s="58"/>
    </row>
    <row r="99" spans="11:15" ht="18" customHeight="1" x14ac:dyDescent="0.2">
      <c r="K99" s="58"/>
      <c r="L99" s="58"/>
      <c r="M99" s="58"/>
      <c r="N99" s="58"/>
      <c r="O99" s="58"/>
    </row>
    <row r="100" spans="11:15" ht="18" customHeight="1" x14ac:dyDescent="0.2">
      <c r="K100" s="58"/>
      <c r="L100" s="58"/>
      <c r="M100" s="58"/>
      <c r="N100" s="58"/>
      <c r="O100" s="58"/>
    </row>
    <row r="101" spans="11:15" ht="18" customHeight="1" x14ac:dyDescent="0.2">
      <c r="K101" s="58"/>
      <c r="L101" s="58"/>
      <c r="M101" s="58"/>
      <c r="N101" s="58"/>
      <c r="O101" s="58"/>
    </row>
    <row r="102" spans="11:15" ht="18" customHeight="1" x14ac:dyDescent="0.2">
      <c r="K102" s="57"/>
      <c r="L102" s="57"/>
      <c r="M102" s="57"/>
      <c r="N102" s="57"/>
      <c r="O102" s="57"/>
    </row>
    <row r="103" spans="11:15" ht="18" customHeight="1" x14ac:dyDescent="0.2">
      <c r="K103" s="58"/>
      <c r="L103" s="58"/>
      <c r="M103" s="58"/>
      <c r="N103" s="58"/>
      <c r="O103" s="58"/>
    </row>
    <row r="104" spans="11:15" ht="18" customHeight="1" x14ac:dyDescent="0.2">
      <c r="K104" s="58"/>
      <c r="L104" s="58"/>
      <c r="M104" s="58"/>
      <c r="N104" s="58"/>
      <c r="O104" s="58"/>
    </row>
    <row r="105" spans="11:15" ht="18" customHeight="1" x14ac:dyDescent="0.2">
      <c r="K105" s="58"/>
      <c r="L105" s="58"/>
      <c r="M105" s="58"/>
      <c r="N105" s="58"/>
      <c r="O105" s="58"/>
    </row>
    <row r="106" spans="11:15" ht="18" customHeight="1" x14ac:dyDescent="0.2">
      <c r="K106" s="58"/>
      <c r="L106" s="58"/>
      <c r="M106" s="58"/>
      <c r="N106" s="58"/>
      <c r="O106" s="58"/>
    </row>
    <row r="107" spans="11:15" ht="18" customHeight="1" x14ac:dyDescent="0.2">
      <c r="K107" s="58"/>
      <c r="L107" s="58"/>
      <c r="M107" s="58"/>
      <c r="N107" s="58"/>
      <c r="O107" s="58"/>
    </row>
    <row r="108" spans="11:15" ht="18" customHeight="1" x14ac:dyDescent="0.2">
      <c r="K108" s="58"/>
      <c r="L108" s="58"/>
      <c r="M108" s="58"/>
      <c r="N108" s="58"/>
      <c r="O108" s="58"/>
    </row>
    <row r="109" spans="11:15" ht="18" customHeight="1" x14ac:dyDescent="0.2">
      <c r="K109" s="58"/>
      <c r="L109" s="58"/>
      <c r="M109" s="58"/>
      <c r="N109" s="58"/>
      <c r="O109" s="58"/>
    </row>
    <row r="110" spans="11:15" ht="18" customHeight="1" x14ac:dyDescent="0.2">
      <c r="K110" s="58"/>
      <c r="L110" s="58"/>
      <c r="M110" s="58"/>
      <c r="N110" s="58"/>
      <c r="O110" s="58"/>
    </row>
    <row r="111" spans="11:15" ht="18" customHeight="1" x14ac:dyDescent="0.2">
      <c r="K111" s="58"/>
      <c r="L111" s="58"/>
      <c r="M111" s="58"/>
      <c r="N111" s="58"/>
      <c r="O111" s="58"/>
    </row>
    <row r="112" spans="11:15" ht="18" customHeight="1" x14ac:dyDescent="0.2">
      <c r="K112" s="58"/>
      <c r="L112" s="58"/>
      <c r="M112" s="58"/>
      <c r="N112" s="58"/>
      <c r="O112" s="58"/>
    </row>
    <row r="113" spans="11:15" ht="18" customHeight="1" x14ac:dyDescent="0.2">
      <c r="K113" s="57"/>
      <c r="L113" s="57"/>
      <c r="M113" s="57"/>
      <c r="N113" s="57"/>
      <c r="O113" s="57"/>
    </row>
    <row r="114" spans="11:15" ht="18" customHeight="1" x14ac:dyDescent="0.2">
      <c r="K114" s="58"/>
      <c r="L114" s="58"/>
      <c r="M114" s="58"/>
      <c r="N114" s="58"/>
      <c r="O114" s="58"/>
    </row>
    <row r="115" spans="11:15" ht="18" customHeight="1" x14ac:dyDescent="0.2">
      <c r="K115" s="58"/>
      <c r="L115" s="58"/>
      <c r="M115" s="58"/>
      <c r="N115" s="58"/>
      <c r="O115" s="58"/>
    </row>
    <row r="116" spans="11:15" ht="18" customHeight="1" x14ac:dyDescent="0.2">
      <c r="K116" s="58"/>
      <c r="L116" s="58"/>
      <c r="M116" s="58"/>
      <c r="N116" s="58"/>
      <c r="O116" s="58"/>
    </row>
    <row r="117" spans="11:15" ht="18" customHeight="1" x14ac:dyDescent="0.2">
      <c r="K117" s="58"/>
      <c r="L117" s="58"/>
      <c r="M117" s="58"/>
      <c r="N117" s="58"/>
      <c r="O117" s="58"/>
    </row>
    <row r="118" spans="11:15" ht="18" customHeight="1" x14ac:dyDescent="0.2">
      <c r="K118" s="58"/>
      <c r="L118" s="58"/>
      <c r="M118" s="58"/>
      <c r="N118" s="58"/>
      <c r="O118" s="58"/>
    </row>
    <row r="119" spans="11:15" ht="18" customHeight="1" x14ac:dyDescent="0.2">
      <c r="K119" s="58"/>
      <c r="L119" s="58"/>
      <c r="M119" s="58"/>
      <c r="N119" s="58"/>
      <c r="O119" s="58"/>
    </row>
    <row r="120" spans="11:15" ht="18" customHeight="1" x14ac:dyDescent="0.2">
      <c r="K120" s="58"/>
      <c r="L120" s="58"/>
      <c r="M120" s="58"/>
      <c r="N120" s="58"/>
      <c r="O120" s="58"/>
    </row>
    <row r="121" spans="11:15" ht="18" customHeight="1" x14ac:dyDescent="0.2">
      <c r="K121" s="58"/>
      <c r="L121" s="58"/>
      <c r="M121" s="58"/>
      <c r="N121" s="58"/>
      <c r="O121" s="58"/>
    </row>
    <row r="122" spans="11:15" ht="18" customHeight="1" x14ac:dyDescent="0.2">
      <c r="K122" s="58"/>
      <c r="L122" s="58"/>
      <c r="M122" s="58"/>
      <c r="N122" s="58"/>
      <c r="O122" s="58"/>
    </row>
    <row r="123" spans="11:15" ht="18" customHeight="1" x14ac:dyDescent="0.2">
      <c r="K123" s="58"/>
      <c r="L123" s="58"/>
      <c r="M123" s="58"/>
      <c r="N123" s="58"/>
      <c r="O123" s="58"/>
    </row>
    <row r="124" spans="11:15" ht="18" customHeight="1" x14ac:dyDescent="0.2">
      <c r="K124" s="124"/>
      <c r="L124" s="124"/>
      <c r="M124" s="124"/>
      <c r="N124" s="124"/>
      <c r="O124" s="124"/>
    </row>
    <row r="125" spans="11:15" ht="18" customHeight="1" x14ac:dyDescent="0.2">
      <c r="K125" s="58"/>
      <c r="L125" s="58"/>
      <c r="M125" s="58"/>
      <c r="N125" s="58"/>
      <c r="O125" s="58"/>
    </row>
    <row r="126" spans="11:15" ht="18" customHeight="1" x14ac:dyDescent="0.2">
      <c r="K126" s="58"/>
      <c r="L126" s="58"/>
      <c r="M126" s="58"/>
      <c r="N126" s="58"/>
      <c r="O126" s="58"/>
    </row>
    <row r="127" spans="11:15" ht="18" customHeight="1" x14ac:dyDescent="0.2">
      <c r="K127" s="58"/>
      <c r="L127" s="58"/>
      <c r="M127" s="58"/>
      <c r="N127" s="58"/>
      <c r="O127" s="58"/>
    </row>
    <row r="128" spans="11:15" ht="18" customHeight="1" x14ac:dyDescent="0.2">
      <c r="K128" s="58"/>
      <c r="L128" s="58"/>
      <c r="M128" s="58"/>
      <c r="N128" s="58"/>
      <c r="O128" s="58"/>
    </row>
    <row r="129" spans="11:15" ht="18" customHeight="1" x14ac:dyDescent="0.2">
      <c r="K129" s="58"/>
      <c r="L129" s="58"/>
      <c r="M129" s="58"/>
      <c r="N129" s="58"/>
      <c r="O129" s="58"/>
    </row>
    <row r="130" spans="11:15" ht="18" customHeight="1" x14ac:dyDescent="0.2">
      <c r="K130" s="58"/>
      <c r="L130" s="58"/>
      <c r="M130" s="58"/>
      <c r="N130" s="58"/>
      <c r="O130" s="58"/>
    </row>
    <row r="131" spans="11:15" ht="18" customHeight="1" x14ac:dyDescent="0.2">
      <c r="K131" s="58"/>
      <c r="L131" s="58"/>
      <c r="M131" s="58"/>
      <c r="N131" s="58"/>
      <c r="O131" s="58"/>
    </row>
    <row r="132" spans="11:15" ht="18" customHeight="1" x14ac:dyDescent="0.2">
      <c r="K132" s="58"/>
      <c r="L132" s="58"/>
      <c r="M132" s="58"/>
      <c r="N132" s="58"/>
      <c r="O132" s="58"/>
    </row>
    <row r="133" spans="11:15" ht="18" customHeight="1" x14ac:dyDescent="0.2">
      <c r="K133" s="58"/>
      <c r="L133" s="58"/>
      <c r="M133" s="58"/>
      <c r="N133" s="58"/>
      <c r="O133" s="58"/>
    </row>
    <row r="134" spans="11:15" ht="18" customHeight="1" x14ac:dyDescent="0.2">
      <c r="K134" s="58"/>
      <c r="L134" s="58"/>
      <c r="M134" s="58"/>
      <c r="N134" s="58"/>
      <c r="O134" s="58"/>
    </row>
    <row r="135" spans="11:15" ht="18" customHeight="1" x14ac:dyDescent="0.2">
      <c r="K135" s="59"/>
      <c r="L135" s="59"/>
      <c r="M135" s="59"/>
      <c r="N135" s="59"/>
      <c r="O135" s="59"/>
    </row>
    <row r="136" spans="11:15" ht="18" customHeight="1" x14ac:dyDescent="0.2">
      <c r="K136" s="58"/>
      <c r="L136" s="58"/>
      <c r="M136" s="58"/>
      <c r="N136" s="58"/>
      <c r="O136" s="58"/>
    </row>
    <row r="137" spans="11:15" ht="18" customHeight="1" x14ac:dyDescent="0.2">
      <c r="K137" s="58"/>
      <c r="L137" s="58"/>
      <c r="M137" s="58"/>
      <c r="N137" s="58"/>
      <c r="O137" s="58"/>
    </row>
    <row r="138" spans="11:15" ht="18" customHeight="1" x14ac:dyDescent="0.2">
      <c r="K138" s="58"/>
      <c r="L138" s="58"/>
      <c r="M138" s="58"/>
      <c r="N138" s="58"/>
      <c r="O138" s="58"/>
    </row>
    <row r="139" spans="11:15" ht="18" customHeight="1" x14ac:dyDescent="0.2">
      <c r="K139" s="58"/>
      <c r="L139" s="58"/>
      <c r="M139" s="58"/>
      <c r="N139" s="58"/>
      <c r="O139" s="58"/>
    </row>
    <row r="140" spans="11:15" ht="18" customHeight="1" x14ac:dyDescent="0.2">
      <c r="K140" s="58"/>
      <c r="L140" s="58"/>
      <c r="M140" s="58"/>
      <c r="N140" s="58"/>
      <c r="O140" s="58"/>
    </row>
    <row r="141" spans="11:15" ht="18" customHeight="1" x14ac:dyDescent="0.2">
      <c r="K141" s="58"/>
      <c r="L141" s="58"/>
      <c r="M141" s="58"/>
      <c r="N141" s="58"/>
      <c r="O141" s="58"/>
    </row>
    <row r="142" spans="11:15" ht="18" customHeight="1" x14ac:dyDescent="0.2">
      <c r="K142" s="58"/>
      <c r="L142" s="58"/>
      <c r="M142" s="58"/>
      <c r="N142" s="58"/>
      <c r="O142" s="58"/>
    </row>
    <row r="143" spans="11:15" ht="18" customHeight="1" x14ac:dyDescent="0.2">
      <c r="K143" s="58"/>
      <c r="L143" s="58"/>
      <c r="M143" s="58"/>
      <c r="N143" s="58"/>
      <c r="O143" s="58"/>
    </row>
    <row r="144" spans="11:15" ht="18" customHeight="1" x14ac:dyDescent="0.2">
      <c r="K144" s="58"/>
      <c r="L144" s="58"/>
      <c r="M144" s="58"/>
      <c r="N144" s="58"/>
      <c r="O144" s="58"/>
    </row>
    <row r="145" spans="11:15" ht="18" customHeight="1" x14ac:dyDescent="0.2">
      <c r="K145" s="58"/>
      <c r="L145" s="58"/>
      <c r="M145" s="58"/>
      <c r="N145" s="58"/>
      <c r="O145" s="58"/>
    </row>
    <row r="146" spans="11:15" ht="18" customHeight="1" x14ac:dyDescent="0.2">
      <c r="K146" s="57"/>
      <c r="L146" s="57"/>
      <c r="M146" s="57"/>
      <c r="N146" s="57"/>
      <c r="O146" s="57"/>
    </row>
    <row r="147" spans="11:15" ht="18" customHeight="1" x14ac:dyDescent="0.2">
      <c r="K147" s="58"/>
      <c r="L147" s="58"/>
      <c r="M147" s="58"/>
      <c r="N147" s="58"/>
      <c r="O147" s="58"/>
    </row>
    <row r="148" spans="11:15" ht="18" customHeight="1" x14ac:dyDescent="0.2">
      <c r="K148" s="58"/>
      <c r="L148" s="58"/>
      <c r="M148" s="58"/>
      <c r="N148" s="58"/>
      <c r="O148" s="58"/>
    </row>
    <row r="149" spans="11:15" ht="18" customHeight="1" x14ac:dyDescent="0.2">
      <c r="K149" s="58"/>
      <c r="L149" s="58"/>
      <c r="M149" s="58"/>
      <c r="N149" s="58"/>
      <c r="O149" s="58"/>
    </row>
    <row r="150" spans="11:15" ht="18" customHeight="1" x14ac:dyDescent="0.2">
      <c r="K150" s="58"/>
      <c r="L150" s="58"/>
      <c r="M150" s="58"/>
      <c r="N150" s="58"/>
      <c r="O150" s="58"/>
    </row>
    <row r="151" spans="11:15" ht="18" customHeight="1" x14ac:dyDescent="0.2">
      <c r="K151" s="58"/>
      <c r="L151" s="58"/>
      <c r="M151" s="58"/>
      <c r="N151" s="58"/>
      <c r="O151" s="58"/>
    </row>
    <row r="152" spans="11:15" ht="18" customHeight="1" x14ac:dyDescent="0.2">
      <c r="K152" s="58"/>
      <c r="L152" s="58"/>
      <c r="M152" s="58"/>
      <c r="N152" s="58"/>
      <c r="O152" s="58"/>
    </row>
    <row r="153" spans="11:15" ht="18" customHeight="1" x14ac:dyDescent="0.2">
      <c r="K153" s="58"/>
      <c r="L153" s="58"/>
      <c r="M153" s="58"/>
      <c r="N153" s="58"/>
      <c r="O153" s="58"/>
    </row>
    <row r="154" spans="11:15" ht="18" customHeight="1" x14ac:dyDescent="0.2">
      <c r="K154" s="58"/>
      <c r="L154" s="58"/>
      <c r="M154" s="58"/>
      <c r="N154" s="58"/>
      <c r="O154" s="58"/>
    </row>
    <row r="155" spans="11:15" ht="18" customHeight="1" x14ac:dyDescent="0.2">
      <c r="K155" s="58"/>
      <c r="L155" s="58"/>
      <c r="M155" s="58"/>
      <c r="N155" s="58"/>
      <c r="O155" s="58"/>
    </row>
    <row r="156" spans="11:15" ht="18" customHeight="1" x14ac:dyDescent="0.2">
      <c r="K156" s="58"/>
      <c r="L156" s="58"/>
      <c r="M156" s="58"/>
      <c r="N156" s="58"/>
      <c r="O156" s="58"/>
    </row>
    <row r="157" spans="11:15" ht="18" customHeight="1" x14ac:dyDescent="0.2">
      <c r="K157" s="57"/>
      <c r="L157" s="57"/>
      <c r="M157" s="57"/>
      <c r="N157" s="57"/>
      <c r="O157" s="57"/>
    </row>
    <row r="158" spans="11:15" ht="18" customHeight="1" x14ac:dyDescent="0.2">
      <c r="K158" s="58"/>
      <c r="L158" s="58"/>
      <c r="M158" s="58"/>
      <c r="N158" s="58"/>
      <c r="O158" s="58"/>
    </row>
    <row r="159" spans="11:15" ht="18" customHeight="1" x14ac:dyDescent="0.2">
      <c r="K159" s="58"/>
      <c r="L159" s="58"/>
      <c r="M159" s="58"/>
      <c r="N159" s="58"/>
      <c r="O159" s="58"/>
    </row>
    <row r="160" spans="11:15" ht="18" customHeight="1" x14ac:dyDescent="0.2">
      <c r="K160" s="58"/>
      <c r="L160" s="58"/>
      <c r="M160" s="58"/>
      <c r="N160" s="58"/>
      <c r="O160" s="58"/>
    </row>
    <row r="161" spans="11:15" ht="18" customHeight="1" x14ac:dyDescent="0.2">
      <c r="K161" s="58"/>
      <c r="L161" s="58"/>
      <c r="M161" s="58"/>
      <c r="N161" s="58"/>
      <c r="O161" s="58"/>
    </row>
    <row r="162" spans="11:15" ht="18" customHeight="1" x14ac:dyDescent="0.2">
      <c r="K162" s="58"/>
      <c r="L162" s="58"/>
      <c r="M162" s="58"/>
      <c r="N162" s="58"/>
      <c r="O162" s="58"/>
    </row>
    <row r="163" spans="11:15" ht="18" customHeight="1" x14ac:dyDescent="0.2">
      <c r="K163" s="58"/>
      <c r="L163" s="58"/>
      <c r="M163" s="58"/>
      <c r="N163" s="58"/>
      <c r="O163" s="58"/>
    </row>
    <row r="164" spans="11:15" ht="18" customHeight="1" x14ac:dyDescent="0.2">
      <c r="K164" s="58"/>
      <c r="L164" s="58"/>
      <c r="M164" s="58"/>
      <c r="N164" s="58"/>
      <c r="O164" s="58"/>
    </row>
    <row r="165" spans="11:15" ht="18" customHeight="1" x14ac:dyDescent="0.2">
      <c r="K165" s="58"/>
      <c r="L165" s="58"/>
      <c r="M165" s="58"/>
      <c r="N165" s="58"/>
      <c r="O165" s="58"/>
    </row>
    <row r="166" spans="11:15" ht="18" customHeight="1" x14ac:dyDescent="0.2">
      <c r="K166" s="58"/>
      <c r="L166" s="58"/>
      <c r="M166" s="58"/>
      <c r="N166" s="58"/>
      <c r="O166" s="58"/>
    </row>
    <row r="167" spans="11:15" ht="18" customHeight="1" x14ac:dyDescent="0.2">
      <c r="K167" s="58"/>
      <c r="L167" s="58"/>
      <c r="M167" s="58"/>
      <c r="N167" s="58"/>
      <c r="O167" s="58"/>
    </row>
    <row r="168" spans="11:15" ht="18" customHeight="1" x14ac:dyDescent="0.2">
      <c r="K168" s="124"/>
      <c r="L168" s="124"/>
      <c r="M168" s="124"/>
      <c r="N168" s="124"/>
      <c r="O168" s="124"/>
    </row>
    <row r="169" spans="11:15" ht="18" customHeight="1" x14ac:dyDescent="0.2">
      <c r="K169" s="58"/>
      <c r="L169" s="58"/>
      <c r="M169" s="58"/>
      <c r="N169" s="58"/>
      <c r="O169" s="58"/>
    </row>
    <row r="170" spans="11:15" ht="18" customHeight="1" x14ac:dyDescent="0.2">
      <c r="K170" s="58"/>
      <c r="L170" s="58"/>
      <c r="M170" s="58"/>
      <c r="N170" s="58"/>
      <c r="O170" s="58"/>
    </row>
    <row r="171" spans="11:15" ht="18" customHeight="1" x14ac:dyDescent="0.2">
      <c r="K171" s="58"/>
      <c r="L171" s="58"/>
      <c r="M171" s="58"/>
      <c r="N171" s="58"/>
      <c r="O171" s="58"/>
    </row>
    <row r="172" spans="11:15" ht="18" customHeight="1" x14ac:dyDescent="0.2">
      <c r="K172" s="58"/>
      <c r="L172" s="58"/>
      <c r="M172" s="58"/>
      <c r="N172" s="58"/>
      <c r="O172" s="58"/>
    </row>
    <row r="173" spans="11:15" ht="18" customHeight="1" x14ac:dyDescent="0.2">
      <c r="K173" s="58"/>
      <c r="L173" s="58"/>
      <c r="M173" s="58"/>
      <c r="N173" s="58"/>
      <c r="O173" s="58"/>
    </row>
    <row r="174" spans="11:15" ht="18" customHeight="1" x14ac:dyDescent="0.2">
      <c r="K174" s="58"/>
      <c r="L174" s="58"/>
      <c r="M174" s="58"/>
      <c r="N174" s="58"/>
      <c r="O174" s="58"/>
    </row>
    <row r="175" spans="11:15" ht="18" customHeight="1" x14ac:dyDescent="0.2">
      <c r="K175" s="58"/>
      <c r="L175" s="58"/>
      <c r="M175" s="58"/>
      <c r="N175" s="58"/>
      <c r="O175" s="58"/>
    </row>
    <row r="176" spans="11:15" ht="18" customHeight="1" x14ac:dyDescent="0.2">
      <c r="K176" s="58"/>
      <c r="L176" s="58"/>
      <c r="M176" s="58"/>
      <c r="N176" s="58"/>
      <c r="O176" s="58"/>
    </row>
    <row r="177" spans="11:15" ht="18" customHeight="1" x14ac:dyDescent="0.2">
      <c r="K177" s="58"/>
      <c r="L177" s="58"/>
      <c r="M177" s="58"/>
      <c r="N177" s="58"/>
      <c r="O177" s="58"/>
    </row>
    <row r="178" spans="11:15" ht="18" customHeight="1" x14ac:dyDescent="0.2">
      <c r="K178" s="58"/>
      <c r="L178" s="58"/>
      <c r="M178" s="58"/>
      <c r="N178" s="58"/>
      <c r="O178" s="58"/>
    </row>
    <row r="179" spans="11:15" ht="18" customHeight="1" x14ac:dyDescent="0.2">
      <c r="K179" s="57"/>
      <c r="L179" s="57"/>
      <c r="M179" s="57"/>
      <c r="N179" s="57"/>
      <c r="O179" s="57"/>
    </row>
    <row r="180" spans="11:15" ht="18" customHeight="1" x14ac:dyDescent="0.2">
      <c r="K180" s="58"/>
      <c r="L180" s="58"/>
      <c r="M180" s="58"/>
      <c r="N180" s="58"/>
      <c r="O180" s="58"/>
    </row>
    <row r="181" spans="11:15" ht="18" customHeight="1" x14ac:dyDescent="0.2">
      <c r="K181" s="58"/>
      <c r="L181" s="58"/>
      <c r="M181" s="58"/>
      <c r="N181" s="58"/>
      <c r="O181" s="58"/>
    </row>
    <row r="182" spans="11:15" ht="18" customHeight="1" x14ac:dyDescent="0.2">
      <c r="K182" s="58"/>
      <c r="L182" s="58"/>
      <c r="M182" s="58"/>
      <c r="N182" s="58"/>
      <c r="O182" s="58"/>
    </row>
    <row r="183" spans="11:15" ht="18" customHeight="1" x14ac:dyDescent="0.2">
      <c r="K183" s="58"/>
      <c r="L183" s="58"/>
      <c r="M183" s="58"/>
      <c r="N183" s="58"/>
      <c r="O183" s="58"/>
    </row>
    <row r="184" spans="11:15" ht="18" customHeight="1" x14ac:dyDescent="0.2">
      <c r="K184" s="58"/>
      <c r="L184" s="58"/>
      <c r="M184" s="58"/>
      <c r="N184" s="58"/>
      <c r="O184" s="58"/>
    </row>
    <row r="185" spans="11:15" ht="18" customHeight="1" x14ac:dyDescent="0.2">
      <c r="K185" s="58"/>
      <c r="L185" s="58"/>
      <c r="M185" s="58"/>
      <c r="N185" s="58"/>
      <c r="O185" s="58"/>
    </row>
    <row r="186" spans="11:15" ht="18" customHeight="1" x14ac:dyDescent="0.2">
      <c r="K186" s="58"/>
      <c r="L186" s="58"/>
      <c r="M186" s="58"/>
      <c r="N186" s="58"/>
      <c r="O186" s="58"/>
    </row>
    <row r="187" spans="11:15" ht="18" customHeight="1" x14ac:dyDescent="0.2">
      <c r="K187" s="58"/>
      <c r="L187" s="58"/>
      <c r="M187" s="58"/>
      <c r="N187" s="58"/>
      <c r="O187" s="58"/>
    </row>
    <row r="188" spans="11:15" ht="18" customHeight="1" x14ac:dyDescent="0.2">
      <c r="K188" s="58"/>
      <c r="L188" s="58"/>
      <c r="M188" s="58"/>
      <c r="N188" s="58"/>
      <c r="O188" s="58"/>
    </row>
    <row r="189" spans="11:15" ht="18" customHeight="1" x14ac:dyDescent="0.2">
      <c r="K189" s="58"/>
      <c r="L189" s="58"/>
      <c r="M189" s="58"/>
      <c r="N189" s="58"/>
      <c r="O189" s="58"/>
    </row>
    <row r="190" spans="11:15" ht="18" customHeight="1" x14ac:dyDescent="0.2">
      <c r="K190" s="57"/>
      <c r="L190" s="57"/>
      <c r="M190" s="57"/>
      <c r="N190" s="57"/>
      <c r="O190" s="57"/>
    </row>
    <row r="191" spans="11:15" ht="18" customHeight="1" x14ac:dyDescent="0.2">
      <c r="K191" s="58"/>
      <c r="L191" s="58"/>
      <c r="M191" s="58"/>
      <c r="N191" s="58"/>
      <c r="O191" s="58"/>
    </row>
    <row r="192" spans="11:15" ht="18" customHeight="1" x14ac:dyDescent="0.2">
      <c r="K192" s="58"/>
      <c r="L192" s="58"/>
      <c r="M192" s="58"/>
      <c r="N192" s="58"/>
      <c r="O192" s="58"/>
    </row>
    <row r="193" spans="11:15" ht="18" customHeight="1" x14ac:dyDescent="0.2">
      <c r="K193" s="58"/>
      <c r="L193" s="58"/>
      <c r="M193" s="58"/>
      <c r="N193" s="58"/>
      <c r="O193" s="58"/>
    </row>
    <row r="194" spans="11:15" ht="18" customHeight="1" x14ac:dyDescent="0.2">
      <c r="K194" s="58"/>
      <c r="L194" s="58"/>
      <c r="M194" s="58"/>
      <c r="N194" s="58"/>
      <c r="O194" s="58"/>
    </row>
    <row r="195" spans="11:15" ht="18" customHeight="1" x14ac:dyDescent="0.2">
      <c r="K195" s="58"/>
      <c r="L195" s="58"/>
      <c r="M195" s="58"/>
      <c r="N195" s="58"/>
      <c r="O195" s="58"/>
    </row>
    <row r="196" spans="11:15" ht="18" customHeight="1" x14ac:dyDescent="0.2">
      <c r="K196" s="58"/>
      <c r="L196" s="58"/>
      <c r="M196" s="58"/>
      <c r="N196" s="58"/>
      <c r="O196" s="58"/>
    </row>
    <row r="197" spans="11:15" ht="18" customHeight="1" x14ac:dyDescent="0.2">
      <c r="K197" s="58"/>
      <c r="L197" s="58"/>
      <c r="M197" s="58"/>
      <c r="N197" s="58"/>
      <c r="O197" s="58"/>
    </row>
    <row r="198" spans="11:15" ht="18" customHeight="1" x14ac:dyDescent="0.2">
      <c r="K198" s="58"/>
      <c r="L198" s="58"/>
      <c r="M198" s="58"/>
      <c r="N198" s="58"/>
      <c r="O198" s="58"/>
    </row>
    <row r="199" spans="11:15" ht="18" customHeight="1" x14ac:dyDescent="0.2">
      <c r="K199" s="58"/>
      <c r="L199" s="58"/>
      <c r="M199" s="58"/>
      <c r="N199" s="58"/>
      <c r="O199" s="58"/>
    </row>
    <row r="200" spans="11:15" ht="18" customHeight="1" x14ac:dyDescent="0.2">
      <c r="K200" s="58"/>
      <c r="L200" s="58"/>
      <c r="M200" s="58"/>
      <c r="N200" s="58"/>
      <c r="O200" s="58"/>
    </row>
    <row r="201" spans="11:15" ht="18" customHeight="1" x14ac:dyDescent="0.2">
      <c r="K201" s="57"/>
      <c r="L201" s="57"/>
      <c r="M201" s="57"/>
      <c r="N201" s="57"/>
      <c r="O201" s="57"/>
    </row>
    <row r="202" spans="11:15" ht="18" customHeight="1" x14ac:dyDescent="0.2">
      <c r="K202" s="58"/>
      <c r="L202" s="58"/>
      <c r="M202" s="58"/>
      <c r="N202" s="58"/>
      <c r="O202" s="58"/>
    </row>
    <row r="203" spans="11:15" ht="18" customHeight="1" x14ac:dyDescent="0.2">
      <c r="K203" s="58"/>
      <c r="L203" s="58"/>
      <c r="M203" s="58"/>
      <c r="N203" s="58"/>
      <c r="O203" s="58"/>
    </row>
    <row r="204" spans="11:15" ht="18" customHeight="1" x14ac:dyDescent="0.2">
      <c r="K204" s="58"/>
      <c r="L204" s="58"/>
      <c r="M204" s="58"/>
      <c r="N204" s="58"/>
      <c r="O204" s="58"/>
    </row>
    <row r="205" spans="11:15" ht="18" customHeight="1" x14ac:dyDescent="0.2">
      <c r="K205" s="58"/>
      <c r="L205" s="58"/>
      <c r="M205" s="58"/>
      <c r="N205" s="58"/>
      <c r="O205" s="58"/>
    </row>
    <row r="206" spans="11:15" ht="18" customHeight="1" x14ac:dyDescent="0.2">
      <c r="K206" s="58"/>
      <c r="L206" s="58"/>
      <c r="M206" s="58"/>
      <c r="N206" s="58"/>
      <c r="O206" s="58"/>
    </row>
    <row r="207" spans="11:15" ht="18" customHeight="1" x14ac:dyDescent="0.2">
      <c r="K207" s="58"/>
      <c r="L207" s="58"/>
      <c r="M207" s="58"/>
      <c r="N207" s="58"/>
      <c r="O207" s="58"/>
    </row>
    <row r="208" spans="11:15" ht="18" customHeight="1" x14ac:dyDescent="0.2">
      <c r="K208" s="58"/>
      <c r="L208" s="58"/>
      <c r="M208" s="58"/>
      <c r="N208" s="58"/>
      <c r="O208" s="58"/>
    </row>
    <row r="209" spans="11:15" ht="18" customHeight="1" x14ac:dyDescent="0.2">
      <c r="K209" s="58"/>
      <c r="L209" s="58"/>
      <c r="M209" s="58"/>
      <c r="N209" s="58"/>
      <c r="O209" s="58"/>
    </row>
    <row r="210" spans="11:15" ht="18" customHeight="1" x14ac:dyDescent="0.2">
      <c r="K210" s="58"/>
      <c r="L210" s="58"/>
      <c r="M210" s="58"/>
      <c r="N210" s="58"/>
      <c r="O210" s="58"/>
    </row>
    <row r="211" spans="11:15" ht="18" customHeight="1" x14ac:dyDescent="0.2">
      <c r="K211" s="58"/>
      <c r="L211" s="58"/>
      <c r="M211" s="58"/>
      <c r="N211" s="58"/>
      <c r="O211" s="58"/>
    </row>
    <row r="212" spans="11:15" ht="18" customHeight="1" x14ac:dyDescent="0.2">
      <c r="K212" s="124"/>
      <c r="L212" s="124"/>
      <c r="M212" s="124"/>
      <c r="N212" s="124"/>
      <c r="O212" s="124"/>
    </row>
    <row r="213" spans="11:15" ht="18" customHeight="1" x14ac:dyDescent="0.2">
      <c r="K213" s="58"/>
      <c r="L213" s="58"/>
      <c r="M213" s="58"/>
      <c r="N213" s="58"/>
      <c r="O213" s="58"/>
    </row>
    <row r="214" spans="11:15" ht="18" customHeight="1" x14ac:dyDescent="0.2">
      <c r="K214" s="58"/>
      <c r="L214" s="58"/>
      <c r="M214" s="58"/>
      <c r="N214" s="58"/>
      <c r="O214" s="58"/>
    </row>
    <row r="215" spans="11:15" ht="18" customHeight="1" x14ac:dyDescent="0.2">
      <c r="K215" s="58"/>
      <c r="L215" s="58"/>
      <c r="M215" s="58"/>
      <c r="N215" s="58"/>
      <c r="O215" s="58"/>
    </row>
    <row r="216" spans="11:15" ht="18" customHeight="1" x14ac:dyDescent="0.2">
      <c r="K216" s="58"/>
      <c r="L216" s="58"/>
      <c r="M216" s="58"/>
      <c r="N216" s="58"/>
      <c r="O216" s="58"/>
    </row>
    <row r="217" spans="11:15" ht="18" customHeight="1" x14ac:dyDescent="0.2">
      <c r="K217" s="58"/>
      <c r="L217" s="58"/>
      <c r="M217" s="58"/>
      <c r="N217" s="58"/>
      <c r="O217" s="58"/>
    </row>
    <row r="218" spans="11:15" ht="18" customHeight="1" x14ac:dyDescent="0.2">
      <c r="K218" s="58"/>
      <c r="L218" s="58"/>
      <c r="M218" s="58"/>
      <c r="N218" s="58"/>
      <c r="O218" s="58"/>
    </row>
    <row r="219" spans="11:15" ht="18" customHeight="1" x14ac:dyDescent="0.2">
      <c r="K219" s="58"/>
      <c r="L219" s="58"/>
      <c r="M219" s="58"/>
      <c r="N219" s="58"/>
      <c r="O219" s="58"/>
    </row>
    <row r="220" spans="11:15" ht="18" customHeight="1" x14ac:dyDescent="0.2">
      <c r="K220" s="58"/>
      <c r="L220" s="58"/>
      <c r="M220" s="58"/>
      <c r="N220" s="58"/>
      <c r="O220" s="58"/>
    </row>
    <row r="221" spans="11:15" ht="18" customHeight="1" x14ac:dyDescent="0.2">
      <c r="K221" s="58"/>
      <c r="L221" s="58"/>
      <c r="M221" s="58"/>
      <c r="N221" s="58"/>
      <c r="O221" s="58"/>
    </row>
    <row r="222" spans="11:15" ht="18" customHeight="1" x14ac:dyDescent="0.2">
      <c r="K222" s="58"/>
      <c r="L222" s="58"/>
      <c r="M222" s="58"/>
      <c r="N222" s="58"/>
      <c r="O222" s="58"/>
    </row>
    <row r="223" spans="11:15" ht="18" customHeight="1" x14ac:dyDescent="0.2">
      <c r="K223" s="59"/>
      <c r="L223" s="59"/>
      <c r="M223" s="59"/>
      <c r="N223" s="59"/>
      <c r="O223" s="59"/>
    </row>
    <row r="224" spans="11:15" ht="18" customHeight="1" x14ac:dyDescent="0.2">
      <c r="K224" s="58"/>
      <c r="L224" s="58"/>
      <c r="M224" s="58"/>
      <c r="N224" s="58"/>
      <c r="O224" s="58"/>
    </row>
    <row r="225" spans="11:15" ht="18" customHeight="1" x14ac:dyDescent="0.2">
      <c r="K225" s="58"/>
      <c r="L225" s="58"/>
      <c r="M225" s="58"/>
      <c r="N225" s="58"/>
      <c r="O225" s="58"/>
    </row>
    <row r="226" spans="11:15" ht="18" customHeight="1" x14ac:dyDescent="0.2">
      <c r="K226" s="58"/>
      <c r="L226" s="58"/>
      <c r="M226" s="58"/>
      <c r="N226" s="58"/>
      <c r="O226" s="58"/>
    </row>
    <row r="227" spans="11:15" ht="18" customHeight="1" x14ac:dyDescent="0.2">
      <c r="K227" s="58"/>
      <c r="L227" s="58"/>
      <c r="M227" s="58"/>
      <c r="N227" s="58"/>
      <c r="O227" s="58"/>
    </row>
    <row r="228" spans="11:15" ht="18" customHeight="1" x14ac:dyDescent="0.2">
      <c r="K228" s="58"/>
      <c r="L228" s="58"/>
      <c r="M228" s="58"/>
      <c r="N228" s="58"/>
      <c r="O228" s="58"/>
    </row>
    <row r="229" spans="11:15" ht="18" customHeight="1" x14ac:dyDescent="0.2">
      <c r="K229" s="58"/>
      <c r="L229" s="58"/>
      <c r="M229" s="58"/>
      <c r="N229" s="58"/>
      <c r="O229" s="58"/>
    </row>
    <row r="230" spans="11:15" ht="18" customHeight="1" x14ac:dyDescent="0.2">
      <c r="K230" s="58"/>
      <c r="L230" s="58"/>
      <c r="M230" s="58"/>
      <c r="N230" s="58"/>
      <c r="O230" s="58"/>
    </row>
    <row r="231" spans="11:15" ht="18" customHeight="1" x14ac:dyDescent="0.2">
      <c r="K231" s="58"/>
      <c r="L231" s="58"/>
      <c r="M231" s="58"/>
      <c r="N231" s="58"/>
      <c r="O231" s="58"/>
    </row>
    <row r="232" spans="11:15" ht="18" customHeight="1" x14ac:dyDescent="0.2">
      <c r="K232" s="58"/>
      <c r="L232" s="58"/>
      <c r="M232" s="58"/>
      <c r="N232" s="58"/>
      <c r="O232" s="58"/>
    </row>
    <row r="233" spans="11:15" ht="18" customHeight="1" x14ac:dyDescent="0.2">
      <c r="K233" s="58"/>
      <c r="L233" s="58"/>
      <c r="M233" s="58"/>
      <c r="N233" s="58"/>
      <c r="O233" s="58"/>
    </row>
    <row r="234" spans="11:15" ht="18" customHeight="1" x14ac:dyDescent="0.2">
      <c r="K234" s="57"/>
      <c r="L234" s="57"/>
      <c r="M234" s="57"/>
      <c r="N234" s="57"/>
      <c r="O234" s="57"/>
    </row>
    <row r="235" spans="11:15" ht="18" customHeight="1" x14ac:dyDescent="0.2">
      <c r="K235" s="58"/>
      <c r="L235" s="58"/>
      <c r="M235" s="58"/>
      <c r="N235" s="58"/>
      <c r="O235" s="58"/>
    </row>
    <row r="236" spans="11:15" ht="18" customHeight="1" x14ac:dyDescent="0.2">
      <c r="K236" s="58"/>
      <c r="L236" s="58"/>
      <c r="M236" s="58"/>
      <c r="N236" s="58"/>
      <c r="O236" s="58"/>
    </row>
    <row r="237" spans="11:15" ht="18" customHeight="1" x14ac:dyDescent="0.2">
      <c r="K237" s="58"/>
      <c r="L237" s="58"/>
      <c r="M237" s="58"/>
      <c r="N237" s="58"/>
      <c r="O237" s="58"/>
    </row>
    <row r="238" spans="11:15" ht="18" customHeight="1" x14ac:dyDescent="0.2">
      <c r="K238" s="58"/>
      <c r="L238" s="58"/>
      <c r="M238" s="58"/>
      <c r="N238" s="58"/>
      <c r="O238" s="58"/>
    </row>
    <row r="239" spans="11:15" ht="18" customHeight="1" x14ac:dyDescent="0.2">
      <c r="K239" s="58"/>
      <c r="L239" s="58"/>
      <c r="M239" s="58"/>
      <c r="N239" s="58"/>
      <c r="O239" s="58"/>
    </row>
    <row r="240" spans="11:15" ht="18" customHeight="1" x14ac:dyDescent="0.2">
      <c r="K240" s="58"/>
      <c r="L240" s="58"/>
      <c r="M240" s="58"/>
      <c r="N240" s="58"/>
      <c r="O240" s="58"/>
    </row>
    <row r="241" spans="11:15" ht="18" customHeight="1" x14ac:dyDescent="0.2">
      <c r="K241" s="58"/>
      <c r="L241" s="58"/>
      <c r="M241" s="58"/>
      <c r="N241" s="58"/>
      <c r="O241" s="58"/>
    </row>
    <row r="242" spans="11:15" ht="18" customHeight="1" x14ac:dyDescent="0.2">
      <c r="K242" s="58"/>
      <c r="L242" s="58"/>
      <c r="M242" s="58"/>
      <c r="N242" s="58"/>
      <c r="O242" s="58"/>
    </row>
    <row r="243" spans="11:15" ht="18" customHeight="1" x14ac:dyDescent="0.2">
      <c r="K243" s="58"/>
      <c r="L243" s="58"/>
      <c r="M243" s="58"/>
      <c r="N243" s="58"/>
      <c r="O243" s="58"/>
    </row>
    <row r="244" spans="11:15" ht="18" customHeight="1" x14ac:dyDescent="0.2">
      <c r="K244" s="58"/>
      <c r="L244" s="58"/>
      <c r="M244" s="58"/>
      <c r="N244" s="58"/>
      <c r="O244" s="58"/>
    </row>
    <row r="245" spans="11:15" ht="18" customHeight="1" x14ac:dyDescent="0.2">
      <c r="K245" s="57"/>
      <c r="L245" s="57"/>
      <c r="M245" s="57"/>
      <c r="N245" s="57"/>
      <c r="O245" s="57"/>
    </row>
    <row r="246" spans="11:15" ht="18" customHeight="1" x14ac:dyDescent="0.2">
      <c r="K246" s="58"/>
      <c r="L246" s="58"/>
      <c r="M246" s="58"/>
      <c r="N246" s="58"/>
      <c r="O246" s="58"/>
    </row>
    <row r="247" spans="11:15" ht="18" customHeight="1" x14ac:dyDescent="0.2">
      <c r="K247" s="58"/>
      <c r="L247" s="58"/>
      <c r="M247" s="58"/>
      <c r="N247" s="58"/>
      <c r="O247" s="58"/>
    </row>
    <row r="248" spans="11:15" ht="18" customHeight="1" x14ac:dyDescent="0.2">
      <c r="K248" s="58"/>
      <c r="L248" s="58"/>
      <c r="M248" s="58"/>
      <c r="N248" s="58"/>
      <c r="O248" s="58"/>
    </row>
    <row r="249" spans="11:15" ht="18" customHeight="1" x14ac:dyDescent="0.2">
      <c r="K249" s="58"/>
      <c r="L249" s="58"/>
      <c r="M249" s="58"/>
      <c r="N249" s="58"/>
      <c r="O249" s="58"/>
    </row>
    <row r="250" spans="11:15" ht="18" customHeight="1" x14ac:dyDescent="0.2">
      <c r="K250" s="58"/>
      <c r="L250" s="58"/>
      <c r="M250" s="58"/>
      <c r="N250" s="58"/>
      <c r="O250" s="58"/>
    </row>
    <row r="251" spans="11:15" ht="18" customHeight="1" x14ac:dyDescent="0.2">
      <c r="K251" s="58"/>
      <c r="L251" s="58"/>
      <c r="M251" s="58"/>
      <c r="N251" s="58"/>
      <c r="O251" s="58"/>
    </row>
    <row r="252" spans="11:15" ht="18" customHeight="1" x14ac:dyDescent="0.2">
      <c r="K252" s="58"/>
      <c r="L252" s="58"/>
      <c r="M252" s="58"/>
      <c r="N252" s="58"/>
      <c r="O252" s="58"/>
    </row>
    <row r="253" spans="11:15" ht="18" customHeight="1" x14ac:dyDescent="0.2">
      <c r="K253" s="58"/>
      <c r="L253" s="58"/>
      <c r="M253" s="58"/>
      <c r="N253" s="58"/>
      <c r="O253" s="58"/>
    </row>
    <row r="254" spans="11:15" ht="18" customHeight="1" x14ac:dyDescent="0.2">
      <c r="K254" s="58"/>
      <c r="L254" s="58"/>
      <c r="M254" s="58"/>
      <c r="N254" s="58"/>
      <c r="O254" s="58"/>
    </row>
    <row r="255" spans="11:15" ht="18" customHeight="1" x14ac:dyDescent="0.2">
      <c r="K255" s="58"/>
      <c r="L255" s="58"/>
      <c r="M255" s="58"/>
      <c r="N255" s="58"/>
      <c r="O255" s="58"/>
    </row>
    <row r="256" spans="11:15" ht="18" customHeight="1" x14ac:dyDescent="0.2">
      <c r="K256" s="60"/>
      <c r="L256" s="60"/>
      <c r="M256" s="60"/>
      <c r="N256" s="60"/>
      <c r="O256" s="60"/>
    </row>
    <row r="257" spans="11:15" ht="18" customHeight="1" x14ac:dyDescent="0.2">
      <c r="K257" s="60"/>
      <c r="L257" s="60"/>
      <c r="M257" s="60"/>
      <c r="N257" s="60"/>
      <c r="O257" s="60"/>
    </row>
    <row r="258" spans="11:15" ht="18" customHeight="1" x14ac:dyDescent="0.2">
      <c r="K258" s="60"/>
      <c r="L258" s="60"/>
      <c r="M258" s="60"/>
      <c r="N258" s="60"/>
      <c r="O258" s="60"/>
    </row>
    <row r="259" spans="11:15" ht="18" customHeight="1" x14ac:dyDescent="0.2">
      <c r="K259" s="60"/>
      <c r="L259" s="60"/>
      <c r="M259" s="60"/>
      <c r="N259" s="60"/>
      <c r="O259" s="60"/>
    </row>
    <row r="260" spans="11:15" ht="18" customHeight="1" x14ac:dyDescent="0.2">
      <c r="K260" s="60"/>
      <c r="L260" s="60"/>
      <c r="M260" s="60"/>
      <c r="N260" s="60"/>
      <c r="O260" s="60"/>
    </row>
    <row r="261" spans="11:15" ht="18" customHeight="1" x14ac:dyDescent="0.2">
      <c r="K261" s="60"/>
      <c r="L261" s="60"/>
      <c r="M261" s="60"/>
      <c r="N261" s="60"/>
      <c r="O261" s="60"/>
    </row>
    <row r="262" spans="11:15" ht="18" customHeight="1" x14ac:dyDescent="0.2">
      <c r="K262" s="60"/>
      <c r="L262" s="60"/>
      <c r="M262" s="60"/>
      <c r="N262" s="60"/>
      <c r="O262" s="60"/>
    </row>
    <row r="263" spans="11:15" ht="18" customHeight="1" x14ac:dyDescent="0.2">
      <c r="K263" s="60"/>
      <c r="L263" s="60"/>
      <c r="M263" s="60"/>
      <c r="N263" s="60"/>
      <c r="O263" s="60"/>
    </row>
    <row r="264" spans="11:15" ht="18" customHeight="1" x14ac:dyDescent="0.2">
      <c r="K264" s="60"/>
      <c r="L264" s="60"/>
      <c r="M264" s="60"/>
      <c r="N264" s="60"/>
      <c r="O264" s="60"/>
    </row>
    <row r="265" spans="11:15" ht="18" customHeight="1" x14ac:dyDescent="0.2">
      <c r="K265" s="60"/>
      <c r="L265" s="60"/>
      <c r="M265" s="60"/>
      <c r="N265" s="60"/>
      <c r="O265" s="60"/>
    </row>
    <row r="266" spans="11:15" ht="18" customHeight="1" x14ac:dyDescent="0.2">
      <c r="K266" s="60"/>
      <c r="L266" s="60"/>
      <c r="M266" s="60"/>
      <c r="N266" s="60"/>
      <c r="O266" s="60"/>
    </row>
    <row r="267" spans="11:15" ht="18" customHeight="1" x14ac:dyDescent="0.2">
      <c r="K267" s="60"/>
      <c r="L267" s="60"/>
      <c r="M267" s="60"/>
      <c r="N267" s="60"/>
      <c r="O267" s="60"/>
    </row>
    <row r="268" spans="11:15" ht="18" customHeight="1" x14ac:dyDescent="0.2">
      <c r="K268" s="60"/>
      <c r="L268" s="60"/>
      <c r="M268" s="60"/>
      <c r="N268" s="60"/>
      <c r="O268" s="60"/>
    </row>
    <row r="269" spans="11:15" ht="18" customHeight="1" x14ac:dyDescent="0.2">
      <c r="K269" s="60"/>
      <c r="L269" s="60"/>
      <c r="M269" s="60"/>
      <c r="N269" s="60"/>
      <c r="O269" s="60"/>
    </row>
    <row r="270" spans="11:15" ht="18" customHeight="1" x14ac:dyDescent="0.2">
      <c r="K270" s="60"/>
      <c r="L270" s="60"/>
      <c r="M270" s="60"/>
      <c r="N270" s="60"/>
      <c r="O270" s="60"/>
    </row>
    <row r="271" spans="11:15" ht="18" customHeight="1" x14ac:dyDescent="0.2">
      <c r="K271" s="60"/>
      <c r="L271" s="60"/>
      <c r="M271" s="60"/>
      <c r="N271" s="60"/>
      <c r="O271" s="60"/>
    </row>
    <row r="272" spans="11:15" ht="18" customHeight="1" x14ac:dyDescent="0.2">
      <c r="K272" s="60"/>
      <c r="L272" s="60"/>
      <c r="M272" s="60"/>
      <c r="N272" s="60"/>
      <c r="O272" s="60"/>
    </row>
    <row r="273" spans="11:15" ht="18" customHeight="1" x14ac:dyDescent="0.2">
      <c r="K273" s="60"/>
      <c r="L273" s="60"/>
      <c r="M273" s="60"/>
      <c r="N273" s="60"/>
      <c r="O273" s="60"/>
    </row>
  </sheetData>
  <dataConsolidate/>
  <mergeCells count="6">
    <mergeCell ref="J14:J15"/>
    <mergeCell ref="K14:K15"/>
    <mergeCell ref="B6:E6"/>
    <mergeCell ref="J3:O3"/>
    <mergeCell ref="B5:F5"/>
    <mergeCell ref="G5:G7"/>
  </mergeCells>
  <phoneticPr fontId="48" type="noConversion"/>
  <conditionalFormatting sqref="G10:G40">
    <cfRule type="cellIs" dxfId="32" priority="123" operator="equal">
      <formula>0</formula>
    </cfRule>
  </conditionalFormatting>
  <conditionalFormatting sqref="G10:G40">
    <cfRule type="cellIs" dxfId="31" priority="45" operator="equal">
      <formula>FALSE</formula>
    </cfRule>
    <cfRule type="cellIs" dxfId="30" priority="65" operator="equal">
      <formula>FALSE</formula>
    </cfRule>
  </conditionalFormatting>
  <conditionalFormatting sqref="G10:G40">
    <cfRule type="cellIs" dxfId="29" priority="20" operator="equal">
      <formula>FALSE</formula>
    </cfRule>
  </conditionalFormatting>
  <conditionalFormatting sqref="F10:F40">
    <cfRule type="cellIs" dxfId="28" priority="40" operator="greaterThan">
      <formula>E10</formula>
    </cfRule>
  </conditionalFormatting>
  <conditionalFormatting sqref="F10:F40">
    <cfRule type="cellIs" dxfId="27" priority="19" operator="equal">
      <formula>0</formula>
    </cfRule>
    <cfRule type="cellIs" dxfId="26" priority="119" operator="greaterThan">
      <formula>E10</formula>
    </cfRule>
  </conditionalFormatting>
  <dataValidations count="5">
    <dataValidation type="whole" operator="greaterThanOrEqual" allowBlank="1" showInputMessage="1" showErrorMessage="1" sqref="E10:E40" xr:uid="{7F550D1A-AA59-407F-8DA0-6042C2CAE490}">
      <formula1>0</formula1>
    </dataValidation>
    <dataValidation type="whole" operator="lessThanOrEqual" allowBlank="1" showInputMessage="1" showErrorMessage="1" errorTitle="Incorrect Value" error="Value may not be greater than &quot;Total Units&quot;." sqref="F10:F40" xr:uid="{8D47DB63-1FA2-40A3-A13F-DD268232CB4D}">
      <formula1>E10</formula1>
    </dataValidation>
    <dataValidation type="list" allowBlank="1" showInputMessage="1" showErrorMessage="1" promptTitle="Number of Bedrooms" sqref="B10:B40" xr:uid="{00297C09-6AA8-401B-8203-EDA94EF0B0B6}">
      <formula1>"0,1,2,3,4,5"</formula1>
    </dataValidation>
    <dataValidation type="list" allowBlank="1" showInputMessage="1" showErrorMessage="1" promptTitle="Number of Bedrooms" sqref="C10:C40" xr:uid="{4667F1A2-E282-499F-A84A-23A413A9CBA2}">
      <formula1>"Homeowner,Rental"</formula1>
    </dataValidation>
    <dataValidation type="list" allowBlank="1" showInputMessage="1" showErrorMessage="1" sqref="D10:D40" xr:uid="{09914465-67F6-4AB1-880B-69752F3EE179}">
      <formula1>IF(C10="Homeowner",HomeOwner,RestrictionChoices)</formula1>
    </dataValidation>
  </dataValidations>
  <pageMargins left="0.7" right="0.7" top="0.5" bottom="0.25" header="0" footer="0"/>
  <pageSetup orientation="portrait" r:id="rId1"/>
  <legacy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andTime xmlns="5073e3ac-dff4-4626-afae-68131d62e919">2021-12-18T13:16:39+00:00</DateandTime>
    <_ip_UnifiedCompliancePolicyProperties xmlns="http://schemas.microsoft.com/sharepoint/v3" xsi:nil="true"/>
    <Monitoring_x0020_Menu xmlns="5073e3ac-dff4-4626-afae-68131d62e91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DF5A3F8558264DAD4D6CD17097A8D0" ma:contentTypeVersion="16" ma:contentTypeDescription="Create a new document." ma:contentTypeScope="" ma:versionID="176f098aec51f857c4b3addd743a490f">
  <xsd:schema xmlns:xsd="http://www.w3.org/2001/XMLSchema" xmlns:xs="http://www.w3.org/2001/XMLSchema" xmlns:p="http://schemas.microsoft.com/office/2006/metadata/properties" xmlns:ns1="http://schemas.microsoft.com/sharepoint/v3" xmlns:ns2="467e8a32-a4c8-4d53-8185-0fcd20875a8e" xmlns:ns3="5073e3ac-dff4-4626-afae-68131d62e919" targetNamespace="http://schemas.microsoft.com/office/2006/metadata/properties" ma:root="true" ma:fieldsID="c990abc80dcd79560b9b24eeeeab3913" ns1:_="" ns2:_="" ns3:_="">
    <xsd:import namespace="http://schemas.microsoft.com/sharepoint/v3"/>
    <xsd:import namespace="467e8a32-a4c8-4d53-8185-0fcd20875a8e"/>
    <xsd:import namespace="5073e3ac-dff4-4626-afae-68131d62e919"/>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DateandTime" minOccurs="0"/>
                <xsd:element ref="ns3:MediaServiceLocation" minOccurs="0"/>
                <xsd:element ref="ns3:Monitoring_x0020_Men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73e3ac-dff4-4626-afae-68131d62e91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ateandTime" ma:index="20" nillable="true" ma:displayName="Date and Time" ma:default="[today]" ma:description="Date and Time" ma:format="DateTime" ma:internalName="DateandTime">
      <xsd:simpleType>
        <xsd:restriction base="dms:DateTime"/>
      </xsd:simpleType>
    </xsd:element>
    <xsd:element name="MediaServiceLocation" ma:index="21" nillable="true" ma:displayName="Location" ma:internalName="MediaServiceLocation" ma:readOnly="true">
      <xsd:simpleType>
        <xsd:restriction base="dms:Text"/>
      </xsd:simpleType>
    </xsd:element>
    <xsd:element name="Monitoring_x0020_Menu" ma:index="22" nillable="true" ma:displayName="Monitoring Menu" ma:internalName="Monitoring_x0020_Menu">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7FC714-17CF-45D9-B9F1-EA90DBB6A0C9}">
  <ds:schemaRefs>
    <ds:schemaRef ds:uri="http://schemas.microsoft.com/office/infopath/2007/PartnerControls"/>
    <ds:schemaRef ds:uri="http://www.w3.org/XML/1998/namespace"/>
    <ds:schemaRef ds:uri="467e8a32-a4c8-4d53-8185-0fcd20875a8e"/>
    <ds:schemaRef ds:uri="http://schemas.microsoft.com/office/2006/documentManagement/types"/>
    <ds:schemaRef ds:uri="http://schemas.openxmlformats.org/package/2006/metadata/core-properties"/>
    <ds:schemaRef ds:uri="http://schemas.microsoft.com/sharepoint/v3"/>
    <ds:schemaRef ds:uri="http://purl.org/dc/terms/"/>
    <ds:schemaRef ds:uri="http://purl.org/dc/elements/1.1/"/>
    <ds:schemaRef ds:uri="5073e3ac-dff4-4626-afae-68131d62e91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6811157-00B4-49EC-A71F-6F73C87E6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7e8a32-a4c8-4d53-8185-0fcd20875a8e"/>
    <ds:schemaRef ds:uri="5073e3ac-dff4-4626-afae-68131d62e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3CA3AE-7425-4F0B-8832-320DAD0679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Dropdowns</vt:lpstr>
      <vt:lpstr>Lists</vt:lpstr>
      <vt:lpstr>IIGC Unit Mix</vt:lpstr>
      <vt:lpstr>HomeOwner</vt:lpstr>
      <vt:lpstr>Lists!ListCounties</vt:lpstr>
      <vt:lpstr>Lists!ListObligationTypes</vt:lpstr>
      <vt:lpstr>Lists!ListOpportunityAreas</vt:lpstr>
      <vt:lpstr>Lists!ListSiteControlMethods</vt:lpstr>
      <vt:lpstr>Lists!ListSourceTypes</vt:lpstr>
      <vt:lpstr>'IIGC Unit Mix'!Print_Area</vt:lpstr>
      <vt:lpstr>RentalType</vt:lpstr>
      <vt:lpstr>RestrictionChoices</vt:lpstr>
      <vt:lpstr>UnitType</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hcd</dc:creator>
  <cp:keywords/>
  <dc:description/>
  <cp:lastModifiedBy>Alvarez, Nikki@HCD</cp:lastModifiedBy>
  <cp:revision/>
  <cp:lastPrinted>2022-05-27T22:46:33Z</cp:lastPrinted>
  <dcterms:created xsi:type="dcterms:W3CDTF">2000-09-22T20:02:10Z</dcterms:created>
  <dcterms:modified xsi:type="dcterms:W3CDTF">2023-02-24T00:05:03Z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0x01010052DF5A3F8558264DAD4D6CD17097A8D0</vt:lpwstr>
  </property>
  <property fmtid="{D5CDD505-2E9C-101B-9397-08002B2CF9AE}" pid="3" name="Order">
    <vt:r8>100</vt:r8>
  </property>
</Properties>
</file>