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drawings/drawing3.xml" ContentType="application/vnd.openxmlformats-officedocument.drawing+xml"/>
  <Override PartName="/xl/ink/ink1.xml" ContentType="application/inkml+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updateLinks="always" codeName="ThisWorkbook" defaultThemeVersion="124226"/>
  <mc:AlternateContent xmlns:mc="http://schemas.openxmlformats.org/markup-compatibility/2006">
    <mc:Choice Requires="x15">
      <x15ac:absPath xmlns:x15ac="http://schemas.microsoft.com/office/spreadsheetml/2010/11/ac" url="https://cahcd-my.sharepoint.com/personal/allison_miller_hcd_ca_gov/Documents/Desktop/Web Requests/PLHA/7.24.26/"/>
    </mc:Choice>
  </mc:AlternateContent>
  <xr:revisionPtr revIDLastSave="663" documentId="8_{59E10219-AC4B-464C-8027-2AE3C69D52F9}" xr6:coauthVersionLast="47" xr6:coauthVersionMax="47" xr10:uidLastSave="{3A229F92-8781-4FEB-8220-71C160EAD60C}"/>
  <bookViews>
    <workbookView xWindow="28680" yWindow="-120" windowWidth="29040" windowHeight="15720" tabRatio="867" firstSheet="1" activeTab="1" xr2:uid="{00000000-000D-0000-FFFF-FFFF00000000}"/>
  </bookViews>
  <sheets>
    <sheet name="Visibility" sheetId="113" state="veryHidden" r:id="rId1"/>
    <sheet name="Narrative Summary" sheetId="29" r:id="rId2"/>
    <sheet name="Financial Summary" sheetId="106" r:id="rId3"/>
    <sheet name="Project 1" sheetId="107" r:id="rId4"/>
    <sheet name="Project 2" sheetId="114" state="hidden" r:id="rId5"/>
    <sheet name="Project 3" sheetId="115" state="hidden" r:id="rId6"/>
    <sheet name="Project 4" sheetId="116" state="hidden" r:id="rId7"/>
    <sheet name="Project 5" sheetId="117" state="hidden" r:id="rId8"/>
    <sheet name="Project 6" sheetId="118" state="hidden" r:id="rId9"/>
    <sheet name="Project 7" sheetId="119" state="hidden" r:id="rId10"/>
    <sheet name="Project 8" sheetId="120" state="hidden" r:id="rId11"/>
    <sheet name="LHTF Repayments" sheetId="109" r:id="rId12"/>
    <sheet name="Certification" sheetId="73" r:id="rId13"/>
    <sheet name="Rep Worksheet" sheetId="108" state="veryHidden" r:id="rId14"/>
    <sheet name="Project Data" sheetId="85" state="veryHidden" r:id="rId15"/>
    <sheet name="Grantee Data" sheetId="99" state="veryHidden" r:id="rId16"/>
    <sheet name="Drop Down Box" sheetId="72" state="veryHidden" r:id="rId17"/>
  </sheets>
  <functionGroups builtInGroupCount="19"/>
  <externalReferences>
    <externalReference r:id="rId18"/>
  </externalReferences>
  <definedNames>
    <definedName name="_xlnm._FilterDatabase" localSheetId="2" hidden="1">'Financial Summary'!#REF!</definedName>
    <definedName name="_xlnm._FilterDatabase" localSheetId="1" hidden="1">'Narrative Summary'!#REF!</definedName>
    <definedName name="_xleta.AND" hidden="1" xlm="1">#NAME?</definedName>
    <definedName name="_xleta.COUNTIFS" hidden="1" xlm="1">#NAME?</definedName>
    <definedName name="_xleta.MOD" hidden="1" xlm="1">#NAME?</definedName>
    <definedName name="_xleta.ROMAN" hidden="1" xlm="1">#NAME?</definedName>
    <definedName name="_xleta.SINGLE" hidden="1" xlm="1">#NAME?</definedName>
    <definedName name="_xleta.SUM" hidden="1" xlm="1">#NAME?</definedName>
    <definedName name="_xleta.SUMIFS" hidden="1" xlm="1">#NAME?</definedName>
    <definedName name="_xlpm.amt" hidden="1" xlm="1">#NAME?</definedName>
    <definedName name="_xlpm.Dnum" hidden="1" xlm="1">#NAME?</definedName>
    <definedName name="_xlpm.height" hidden="1" xlm="1">#NAME?</definedName>
    <definedName name="_xlpm.Rnum" hidden="1" xlm="1">#NAME?</definedName>
    <definedName name="ConPermSources">'Project 1'!$J$341</definedName>
    <definedName name="ConPermSources2">'Project 2'!$J$341</definedName>
    <definedName name="ConPermSources3">'Project 3'!$J$341</definedName>
    <definedName name="ConPermSources4">'Project 4'!$J$341</definedName>
    <definedName name="ConPermSources5">'Project 5'!$J$341</definedName>
    <definedName name="ConPermSources6">'Project 6'!$J$341</definedName>
    <definedName name="ConPermSources7">'Project 7'!$J$341</definedName>
    <definedName name="ConPermSources8">'Project 8'!$J$341</definedName>
    <definedName name="Description">'Drop Down Box'!$I$2</definedName>
    <definedName name="Description1">'Drop Down Box'!$I$1</definedName>
    <definedName name="FSProject_Names" localSheetId="2">'Financial Summary'!$B$9:$B$18</definedName>
    <definedName name="Funding" localSheetId="3" hidden="1">{"Sources and Uses - Construction",#N/A,FALSE,"Construction S &amp; U"}</definedName>
    <definedName name="Funding" localSheetId="4" hidden="1">{"Sources and Uses - Construction",#N/A,FALSE,"Construction S &amp; U"}</definedName>
    <definedName name="Funding" localSheetId="5" hidden="1">{"Sources and Uses - Construction",#N/A,FALSE,"Construction S &amp; U"}</definedName>
    <definedName name="Funding" localSheetId="6" hidden="1">{"Sources and Uses - Construction",#N/A,FALSE,"Construction S &amp; U"}</definedName>
    <definedName name="Funding" localSheetId="7" hidden="1">{"Sources and Uses - Construction",#N/A,FALSE,"Construction S &amp; U"}</definedName>
    <definedName name="Funding" localSheetId="8" hidden="1">{"Sources and Uses - Construction",#N/A,FALSE,"Construction S &amp; U"}</definedName>
    <definedName name="Funding" localSheetId="9" hidden="1">{"Sources and Uses - Construction",#N/A,FALSE,"Construction S &amp; U"}</definedName>
    <definedName name="Funding" localSheetId="10" hidden="1">{"Sources and Uses - Construction",#N/A,FALSE,"Construction S &amp; U"}</definedName>
    <definedName name="Funding" localSheetId="13" hidden="1">{"Sources and Uses - Construction",#N/A,FALSE,"Construction S &amp; U"}</definedName>
    <definedName name="Funding" localSheetId="0" hidden="1">{"Sources and Uses - Construction",#N/A,FALSE,"Construction S &amp; U"}</definedName>
    <definedName name="Funding" hidden="1">{"Sources and Uses - Construction",#N/A,FALSE,"Construction S &amp; U"}</definedName>
    <definedName name="FundingX" localSheetId="3" hidden="1">{"Sources and Uses - Construction",#N/A,FALSE,"Construction S &amp; U"}</definedName>
    <definedName name="FundingX" localSheetId="4" hidden="1">{"Sources and Uses - Construction",#N/A,FALSE,"Construction S &amp; U"}</definedName>
    <definedName name="FundingX" localSheetId="5" hidden="1">{"Sources and Uses - Construction",#N/A,FALSE,"Construction S &amp; U"}</definedName>
    <definedName name="FundingX" localSheetId="6" hidden="1">{"Sources and Uses - Construction",#N/A,FALSE,"Construction S &amp; U"}</definedName>
    <definedName name="FundingX" localSheetId="7" hidden="1">{"Sources and Uses - Construction",#N/A,FALSE,"Construction S &amp; U"}</definedName>
    <definedName name="FundingX" localSheetId="8" hidden="1">{"Sources and Uses - Construction",#N/A,FALSE,"Construction S &amp; U"}</definedName>
    <definedName name="FundingX" localSheetId="9" hidden="1">{"Sources and Uses - Construction",#N/A,FALSE,"Construction S &amp; U"}</definedName>
    <definedName name="FundingX" localSheetId="10" hidden="1">{"Sources and Uses - Construction",#N/A,FALSE,"Construction S &amp; U"}</definedName>
    <definedName name="FundingX" localSheetId="13" hidden="1">{"Sources and Uses - Construction",#N/A,FALSE,"Construction S &amp; U"}</definedName>
    <definedName name="FundingX" localSheetId="0" hidden="1">{"Sources and Uses - Construction",#N/A,FALSE,"Construction S &amp; U"}</definedName>
    <definedName name="FundingX" hidden="1">{"Sources and Uses - Construction",#N/A,FALSE,"Construction S &amp; U"}</definedName>
    <definedName name="George3" localSheetId="3" hidden="1">{"Project Summary",#N/A,FALSE,"Project Summary";"Rent Summary",#N/A,FALSE,"Rent Summary";"Operating Budget Detail",#N/A,FALSE,"Operations";"Operating Budget Summary",#N/A,FALSE,"Operations";"Sources and Uses",#N/A,FALSE,"Sources &amp; Uses";"Cash Flow",#N/A,FALSE,"Cash Flow"}</definedName>
    <definedName name="George3" localSheetId="4" hidden="1">{"Project Summary",#N/A,FALSE,"Project Summary";"Rent Summary",#N/A,FALSE,"Rent Summary";"Operating Budget Detail",#N/A,FALSE,"Operations";"Operating Budget Summary",#N/A,FALSE,"Operations";"Sources and Uses",#N/A,FALSE,"Sources &amp; Uses";"Cash Flow",#N/A,FALSE,"Cash Flow"}</definedName>
    <definedName name="George3" localSheetId="5" hidden="1">{"Project Summary",#N/A,FALSE,"Project Summary";"Rent Summary",#N/A,FALSE,"Rent Summary";"Operating Budget Detail",#N/A,FALSE,"Operations";"Operating Budget Summary",#N/A,FALSE,"Operations";"Sources and Uses",#N/A,FALSE,"Sources &amp; Uses";"Cash Flow",#N/A,FALSE,"Cash Flow"}</definedName>
    <definedName name="George3" localSheetId="6" hidden="1">{"Project Summary",#N/A,FALSE,"Project Summary";"Rent Summary",#N/A,FALSE,"Rent Summary";"Operating Budget Detail",#N/A,FALSE,"Operations";"Operating Budget Summary",#N/A,FALSE,"Operations";"Sources and Uses",#N/A,FALSE,"Sources &amp; Uses";"Cash Flow",#N/A,FALSE,"Cash Flow"}</definedName>
    <definedName name="George3" localSheetId="7" hidden="1">{"Project Summary",#N/A,FALSE,"Project Summary";"Rent Summary",#N/A,FALSE,"Rent Summary";"Operating Budget Detail",#N/A,FALSE,"Operations";"Operating Budget Summary",#N/A,FALSE,"Operations";"Sources and Uses",#N/A,FALSE,"Sources &amp; Uses";"Cash Flow",#N/A,FALSE,"Cash Flow"}</definedName>
    <definedName name="George3" localSheetId="8" hidden="1">{"Project Summary",#N/A,FALSE,"Project Summary";"Rent Summary",#N/A,FALSE,"Rent Summary";"Operating Budget Detail",#N/A,FALSE,"Operations";"Operating Budget Summary",#N/A,FALSE,"Operations";"Sources and Uses",#N/A,FALSE,"Sources &amp; Uses";"Cash Flow",#N/A,FALSE,"Cash Flow"}</definedName>
    <definedName name="George3" localSheetId="9" hidden="1">{"Project Summary",#N/A,FALSE,"Project Summary";"Rent Summary",#N/A,FALSE,"Rent Summary";"Operating Budget Detail",#N/A,FALSE,"Operations";"Operating Budget Summary",#N/A,FALSE,"Operations";"Sources and Uses",#N/A,FALSE,"Sources &amp; Uses";"Cash Flow",#N/A,FALSE,"Cash Flow"}</definedName>
    <definedName name="George3" localSheetId="10" hidden="1">{"Project Summary",#N/A,FALSE,"Project Summary";"Rent Summary",#N/A,FALSE,"Rent Summary";"Operating Budget Detail",#N/A,FALSE,"Operations";"Operating Budget Summary",#N/A,FALSE,"Operations";"Sources and Uses",#N/A,FALSE,"Sources &amp; Uses";"Cash Flow",#N/A,FALSE,"Cash Flow"}</definedName>
    <definedName name="George3" localSheetId="13" hidden="1">{"Project Summary",#N/A,FALSE,"Project Summary";"Rent Summary",#N/A,FALSE,"Rent Summary";"Operating Budget Detail",#N/A,FALSE,"Operations";"Operating Budget Summary",#N/A,FALSE,"Operations";"Sources and Uses",#N/A,FALSE,"Sources &amp; Uses";"Cash Flow",#N/A,FALSE,"Cash Flow"}</definedName>
    <definedName name="George3" localSheetId="0"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localSheetId="3" hidden="1">{"Cash Flow",#N/A,FALSE,"Cash Flow"}</definedName>
    <definedName name="George4" localSheetId="4" hidden="1">{"Cash Flow",#N/A,FALSE,"Cash Flow"}</definedName>
    <definedName name="George4" localSheetId="5" hidden="1">{"Cash Flow",#N/A,FALSE,"Cash Flow"}</definedName>
    <definedName name="George4" localSheetId="6" hidden="1">{"Cash Flow",#N/A,FALSE,"Cash Flow"}</definedName>
    <definedName name="George4" localSheetId="7" hidden="1">{"Cash Flow",#N/A,FALSE,"Cash Flow"}</definedName>
    <definedName name="George4" localSheetId="8" hidden="1">{"Cash Flow",#N/A,FALSE,"Cash Flow"}</definedName>
    <definedName name="George4" localSheetId="9" hidden="1">{"Cash Flow",#N/A,FALSE,"Cash Flow"}</definedName>
    <definedName name="George4" localSheetId="10" hidden="1">{"Cash Flow",#N/A,FALSE,"Cash Flow"}</definedName>
    <definedName name="George4" localSheetId="13" hidden="1">{"Cash Flow",#N/A,FALSE,"Cash Flow"}</definedName>
    <definedName name="George4" localSheetId="0" hidden="1">{"Cash Flow",#N/A,FALSE,"Cash Flow"}</definedName>
    <definedName name="George4" hidden="1">{"Cash Flow",#N/A,FALSE,"Cash Flow"}</definedName>
    <definedName name="hfgjhfgh" hidden="1">{"Operating Budget Detail",#N/A,FALSE,"Operations"}</definedName>
    <definedName name="IsIig">Visibility!$BJ$6</definedName>
    <definedName name="IsMhp">Visibility!$BJ$7</definedName>
    <definedName name="IsPrograms">Visibility!$L$3:$Q$3</definedName>
    <definedName name="IsSerna">Visibility!$BJ$4</definedName>
    <definedName name="IsShmhp">Visibility!$BJ$10</definedName>
    <definedName name="IsTod">Visibility!$BJ$8</definedName>
    <definedName name="IsVhhp">Visibility!$BJ$9</definedName>
    <definedName name="Jonnie" localSheetId="3" hidden="1">{"Project Summary",#N/A,FALSE,"Project Summary";"Rent Summary",#N/A,FALSE,"Rent Summary";"Operating Budget Detail",#N/A,FALSE,"Operations";"Operating Budget Summary",#N/A,FALSE,"Operations";"Sources and Uses",#N/A,FALSE,"Sources &amp; Uses";"Cash Flow",#N/A,FALSE,"Cash Flow"}</definedName>
    <definedName name="Jonnie" localSheetId="4" hidden="1">{"Project Summary",#N/A,FALSE,"Project Summary";"Rent Summary",#N/A,FALSE,"Rent Summary";"Operating Budget Detail",#N/A,FALSE,"Operations";"Operating Budget Summary",#N/A,FALSE,"Operations";"Sources and Uses",#N/A,FALSE,"Sources &amp; Uses";"Cash Flow",#N/A,FALSE,"Cash Flow"}</definedName>
    <definedName name="Jonnie" localSheetId="5" hidden="1">{"Project Summary",#N/A,FALSE,"Project Summary";"Rent Summary",#N/A,FALSE,"Rent Summary";"Operating Budget Detail",#N/A,FALSE,"Operations";"Operating Budget Summary",#N/A,FALSE,"Operations";"Sources and Uses",#N/A,FALSE,"Sources &amp; Uses";"Cash Flow",#N/A,FALSE,"Cash Flow"}</definedName>
    <definedName name="Jonnie" localSheetId="6" hidden="1">{"Project Summary",#N/A,FALSE,"Project Summary";"Rent Summary",#N/A,FALSE,"Rent Summary";"Operating Budget Detail",#N/A,FALSE,"Operations";"Operating Budget Summary",#N/A,FALSE,"Operations";"Sources and Uses",#N/A,FALSE,"Sources &amp; Uses";"Cash Flow",#N/A,FALSE,"Cash Flow"}</definedName>
    <definedName name="Jonnie" localSheetId="7" hidden="1">{"Project Summary",#N/A,FALSE,"Project Summary";"Rent Summary",#N/A,FALSE,"Rent Summary";"Operating Budget Detail",#N/A,FALSE,"Operations";"Operating Budget Summary",#N/A,FALSE,"Operations";"Sources and Uses",#N/A,FALSE,"Sources &amp; Uses";"Cash Flow",#N/A,FALSE,"Cash Flow"}</definedName>
    <definedName name="Jonnie" localSheetId="8" hidden="1">{"Project Summary",#N/A,FALSE,"Project Summary";"Rent Summary",#N/A,FALSE,"Rent Summary";"Operating Budget Detail",#N/A,FALSE,"Operations";"Operating Budget Summary",#N/A,FALSE,"Operations";"Sources and Uses",#N/A,FALSE,"Sources &amp; Uses";"Cash Flow",#N/A,FALSE,"Cash Flow"}</definedName>
    <definedName name="Jonnie" localSheetId="9" hidden="1">{"Project Summary",#N/A,FALSE,"Project Summary";"Rent Summary",#N/A,FALSE,"Rent Summary";"Operating Budget Detail",#N/A,FALSE,"Operations";"Operating Budget Summary",#N/A,FALSE,"Operations";"Sources and Uses",#N/A,FALSE,"Sources &amp; Uses";"Cash Flow",#N/A,FALSE,"Cash Flow"}</definedName>
    <definedName name="Jonnie" localSheetId="10" hidden="1">{"Project Summary",#N/A,FALSE,"Project Summary";"Rent Summary",#N/A,FALSE,"Rent Summary";"Operating Budget Detail",#N/A,FALSE,"Operations";"Operating Budget Summary",#N/A,FALSE,"Operations";"Sources and Uses",#N/A,FALSE,"Sources &amp; Uses";"Cash Flow",#N/A,FALSE,"Cash Flow"}</definedName>
    <definedName name="Jonnie" localSheetId="13" hidden="1">{"Project Summary",#N/A,FALSE,"Project Summary";"Rent Summary",#N/A,FALSE,"Rent Summary";"Operating Budget Detail",#N/A,FALSE,"Operations";"Operating Budget Summary",#N/A,FALSE,"Operations";"Sources and Uses",#N/A,FALSE,"Sources &amp; Uses";"Cash Flow",#N/A,FALSE,"Cash Flow"}</definedName>
    <definedName name="Jonnie" hidden="1">{"Project Summary",#N/A,FALSE,"Project Summary";"Rent Summary",#N/A,FALSE,"Rent Summary";"Operating Budget Detail",#N/A,FALSE,"Operations";"Operating Budget Summary",#N/A,FALSE,"Operations";"Sources and Uses",#N/A,FALSE,"Sources &amp; Uses";"Cash Flow",#N/A,FALSE,"Cash Flow"}</definedName>
    <definedName name="Project1">'Financial Summary'!$B$11</definedName>
    <definedName name="Project2">'Financial Summary'!$B$12</definedName>
    <definedName name="Project3">'Financial Summary'!$B$13</definedName>
    <definedName name="Project4">'Financial Summary'!$B$14</definedName>
    <definedName name="Project5">'Financial Summary'!$B$15</definedName>
    <definedName name="Project6">'Financial Summary'!$B$16</definedName>
    <definedName name="Project7">'Financial Summary'!$B$17</definedName>
    <definedName name="Project8">'Financial Summary'!$B$18</definedName>
    <definedName name="ProjectsList">'Financial Summary'!$B$10</definedName>
    <definedName name="ProjectStatus">'Project 1'!$J$5</definedName>
    <definedName name="ProjectStatus2">'Project 2'!$J$5</definedName>
    <definedName name="ProjectStatus3">'Project 3'!$J$5</definedName>
    <definedName name="ProjectStatus4">'Project 4'!$J$5</definedName>
    <definedName name="ProjectStatus5">'Project 5'!$J$5</definedName>
    <definedName name="ProjectStatus6">'Project 6'!$J$5</definedName>
    <definedName name="ProjectStatus7">'Project 7'!$J$5</definedName>
    <definedName name="ProjectStatus8">'Project 8'!$J$5</definedName>
    <definedName name="RepaymentDueDate">'LHTF Repayments'!$E$4:$E$11</definedName>
    <definedName name="RowsNumber">'Project 1'!$C$10</definedName>
    <definedName name="RowsNumber2">'Project 2'!$C$10</definedName>
    <definedName name="RowsNumber3">'Project 3'!$C$10</definedName>
    <definedName name="RowsNumber4">'Project 4'!$C$10</definedName>
    <definedName name="RowsNumber5">'Project 5'!$C$10</definedName>
    <definedName name="RowsNumber6">'Project 6'!$C$10</definedName>
    <definedName name="RowsNumber7">'Project 7'!$C$10</definedName>
    <definedName name="RowsNumber8">'Project 8'!$C$10</definedName>
    <definedName name="Sample" localSheetId="3" hidden="1">{"Operating Budget Detail",#N/A,FALSE,"Operations"}</definedName>
    <definedName name="Sample" localSheetId="4" hidden="1">{"Operating Budget Detail",#N/A,FALSE,"Operations"}</definedName>
    <definedName name="Sample" localSheetId="5" hidden="1">{"Operating Budget Detail",#N/A,FALSE,"Operations"}</definedName>
    <definedName name="Sample" localSheetId="6" hidden="1">{"Operating Budget Detail",#N/A,FALSE,"Operations"}</definedName>
    <definedName name="Sample" localSheetId="7" hidden="1">{"Operating Budget Detail",#N/A,FALSE,"Operations"}</definedName>
    <definedName name="Sample" localSheetId="8" hidden="1">{"Operating Budget Detail",#N/A,FALSE,"Operations"}</definedName>
    <definedName name="Sample" localSheetId="9" hidden="1">{"Operating Budget Detail",#N/A,FALSE,"Operations"}</definedName>
    <definedName name="Sample" localSheetId="10" hidden="1">{"Operating Budget Detail",#N/A,FALSE,"Operations"}</definedName>
    <definedName name="Sample" localSheetId="13" hidden="1">{"Operating Budget Detail",#N/A,FALSE,"Operations"}</definedName>
    <definedName name="Sample" localSheetId="0" hidden="1">{"Operating Budget Detail",#N/A,FALSE,"Operations"}</definedName>
    <definedName name="Sample" hidden="1">{"Operating Budget Detail",#N/A,FALSE,"Operations"}</definedName>
    <definedName name="SampleX" localSheetId="3" hidden="1">{"Operating Budget Detail",#N/A,FALSE,"Operations"}</definedName>
    <definedName name="SampleX" localSheetId="4" hidden="1">{"Operating Budget Detail",#N/A,FALSE,"Operations"}</definedName>
    <definedName name="SampleX" localSheetId="5" hidden="1">{"Operating Budget Detail",#N/A,FALSE,"Operations"}</definedName>
    <definedName name="SampleX" localSheetId="6" hidden="1">{"Operating Budget Detail",#N/A,FALSE,"Operations"}</definedName>
    <definedName name="SampleX" localSheetId="7" hidden="1">{"Operating Budget Detail",#N/A,FALSE,"Operations"}</definedName>
    <definedName name="SampleX" localSheetId="8" hidden="1">{"Operating Budget Detail",#N/A,FALSE,"Operations"}</definedName>
    <definedName name="SampleX" localSheetId="9" hidden="1">{"Operating Budget Detail",#N/A,FALSE,"Operations"}</definedName>
    <definedName name="SampleX" localSheetId="10" hidden="1">{"Operating Budget Detail",#N/A,FALSE,"Operations"}</definedName>
    <definedName name="SampleX" localSheetId="13" hidden="1">{"Operating Budget Detail",#N/A,FALSE,"Operations"}</definedName>
    <definedName name="SampleX" localSheetId="0" hidden="1">{"Operating Budget Detail",#N/A,FALSE,"Operations"}</definedName>
    <definedName name="SampleX" hidden="1">{"Operating Budget Detail",#N/A,FALSE,"Operations"}</definedName>
    <definedName name="SD_1x1_18x1_1_S_0" hidden="1">#REF!</definedName>
    <definedName name="SD_1x1_18x1_11_S_0" hidden="1">#REF!</definedName>
    <definedName name="SD_1x1_18x1_12_S_0" hidden="1">#REF!</definedName>
    <definedName name="SD_1x1_18x1_3_S_0" hidden="1">#REF!</definedName>
    <definedName name="SD_1x1_18x1_5_S_0" hidden="1">#REF!</definedName>
    <definedName name="SD_1x1_18x1_6_S_152" hidden="1">#REF!</definedName>
    <definedName name="SD_1x1_18x1_7_S_0" hidden="1">#REF!</definedName>
    <definedName name="SD_1x1_18x1_9_S_0" hidden="1">#REF!</definedName>
    <definedName name="SD_1x1_20x1_1_S_0" hidden="1">#REF!</definedName>
    <definedName name="SD_1x1_20x1_11_S_0" hidden="1">#REF!</definedName>
    <definedName name="SD_1x1_20x1_12_S_0" hidden="1">#REF!</definedName>
    <definedName name="SD_1x1_20x1_3_S_0" hidden="1">#REF!</definedName>
    <definedName name="SD_1x1_20x1_5_S_0" hidden="1">#REF!</definedName>
    <definedName name="SD_1x1_20x1_6_S_152" hidden="1">#REF!</definedName>
    <definedName name="SD_1x1_20x1_7_S_0" hidden="1">#REF!</definedName>
    <definedName name="SD_1x1_20x1_9_S_0" hidden="1">#REF!</definedName>
    <definedName name="SD_1x1_22x1_1_S_0" hidden="1">#REF!</definedName>
    <definedName name="SD_1x1_22x1_11_S_0" hidden="1">#REF!</definedName>
    <definedName name="SD_1x1_22x1_12_S_0" hidden="1">#REF!</definedName>
    <definedName name="SD_1x1_22x1_3_S_0" hidden="1">#REF!</definedName>
    <definedName name="SD_1x1_22x1_5_S_0" hidden="1">#REF!</definedName>
    <definedName name="SD_1x1_22x1_6_S_152" hidden="1">#REF!</definedName>
    <definedName name="SD_1x1_22x1_7_S_0" hidden="1">#REF!</definedName>
    <definedName name="SD_1x1_22x1_9_S_0" hidden="1">#REF!</definedName>
    <definedName name="SD_1x1_23x1_1_S_0" hidden="1">#REF!</definedName>
    <definedName name="SD_1x1_23x1_11_S_0" hidden="1">#REF!</definedName>
    <definedName name="SD_1x1_23x1_3_S_0" hidden="1">#REF!</definedName>
    <definedName name="SD_1x1_23x1_5_S_0" hidden="1">#REF!</definedName>
    <definedName name="SD_1x1_23x1_6_S_152" hidden="1">#REF!</definedName>
    <definedName name="SD_1x1_23x1_7_S_0" hidden="1">#REF!</definedName>
    <definedName name="SD_1x1_23x1_9_S_0" hidden="1">#REF!</definedName>
    <definedName name="SD_1x1_23x2_1_S_0" hidden="1">#REF!</definedName>
    <definedName name="SD_1x1_23x2_11_S_0" hidden="1">#REF!</definedName>
    <definedName name="SD_1x1_23x2_12_S_0" hidden="1">#REF!</definedName>
    <definedName name="SD_1x1_23x2_3_S_0" hidden="1">#REF!</definedName>
    <definedName name="SD_1x1_23x2_5_S_0" hidden="1">#REF!</definedName>
    <definedName name="SD_1x1_23x2_6_S_152" hidden="1">#REF!</definedName>
    <definedName name="SD_1x1_23x2_7_S_0" hidden="1">#REF!</definedName>
    <definedName name="SD_1x1_23x2_9_S_0" hidden="1">#REF!</definedName>
    <definedName name="SD_1x1_23x3_1_S_0" hidden="1">#REF!</definedName>
    <definedName name="SD_1x1_23x3_11_S_0" hidden="1">#REF!</definedName>
    <definedName name="SD_1x1_23x3_12_S_0" hidden="1">#REF!</definedName>
    <definedName name="SD_1x1_23x3_3_S_0" hidden="1">#REF!</definedName>
    <definedName name="SD_1x1_23x3_5_S_0" hidden="1">#REF!</definedName>
    <definedName name="SD_1x1_23x3_6_S_152" hidden="1">#REF!</definedName>
    <definedName name="SD_1x1_23x3_7_S_0" hidden="1">#REF!</definedName>
    <definedName name="SD_1x1_23x3_9_S_0" hidden="1">#REF!</definedName>
    <definedName name="SD_1x1_28_S_0" hidden="1">#REF!</definedName>
    <definedName name="SD_1x1_29x1_1_S_0" hidden="1">#REF!</definedName>
    <definedName name="SD_1x1_29x1_11_S_0" hidden="1">#REF!</definedName>
    <definedName name="SD_1x1_29x1_12_S_0" hidden="1">#REF!</definedName>
    <definedName name="SD_1x1_29x1_3_S_0" hidden="1">#REF!</definedName>
    <definedName name="SD_1x1_29x1_5_S_0" hidden="1">#REF!</definedName>
    <definedName name="SD_1x1_29x1_6_S_152" hidden="1">#REF!</definedName>
    <definedName name="SD_1x1_29x1_7_S_0" hidden="1">#REF!</definedName>
    <definedName name="SD_1x1_29x1_9_S_0" hidden="1">#REF!</definedName>
    <definedName name="SD_1x1_3_S_0" hidden="1">#REF!</definedName>
    <definedName name="SD_1x1_34_S_0" hidden="1">#REF!</definedName>
    <definedName name="SD_1x1_46x1_1_S_0" hidden="1">#REF!</definedName>
    <definedName name="SD_1x1_46x1_11_S_0" hidden="1">#REF!</definedName>
    <definedName name="SD_1x1_46x1_12_S_0" hidden="1">#REF!</definedName>
    <definedName name="SD_1x1_46x1_3_S_0" hidden="1">#REF!</definedName>
    <definedName name="SD_1x1_46x1_5_S_0" hidden="1">#REF!</definedName>
    <definedName name="SD_1x1_46x1_6_S_152" hidden="1">#REF!</definedName>
    <definedName name="SD_1x1_46x1_7_S_0" hidden="1">#REF!</definedName>
    <definedName name="SD_1x1_46x1_9_S_0" hidden="1">#REF!</definedName>
    <definedName name="SD_1x1_63x1_1_S_0" hidden="1">#REF!</definedName>
    <definedName name="SD_1x1_63x1_11_S_0" hidden="1">#REF!</definedName>
    <definedName name="SD_1x1_63x1_12_S_0" hidden="1">#REF!</definedName>
    <definedName name="SD_1x1_63x1_3_S_0" hidden="1">#REF!</definedName>
    <definedName name="SD_1x1_63x1_5_S_0" hidden="1">#REF!</definedName>
    <definedName name="SD_1x1_63x1_6_S_152" hidden="1">#REF!</definedName>
    <definedName name="SD_1x1_63x1_7_S_0" hidden="1">#REF!</definedName>
    <definedName name="SD_1x1_63x1_9_S_0" hidden="1">#REF!</definedName>
    <definedName name="SD_1x1_64x1_1_S_0" hidden="1">#REF!</definedName>
    <definedName name="SD_1x1_64x1_11_S_0" hidden="1">#REF!</definedName>
    <definedName name="SD_1x1_64x1_12_S_0" hidden="1">#REF!</definedName>
    <definedName name="SD_1x1_64x1_3_S_0" hidden="1">#REF!</definedName>
    <definedName name="SD_1x1_64x1_5_S_0" hidden="1">#REF!</definedName>
    <definedName name="SD_1x1_64x1_6_S_152" hidden="1">#REF!</definedName>
    <definedName name="SD_1x1_64x1_7_S_0" hidden="1">#REF!</definedName>
    <definedName name="SD_1x1_64x1_9_S_0" hidden="1">#REF!</definedName>
    <definedName name="SD_1x1_79x1_1_S_0" hidden="1">#REF!</definedName>
    <definedName name="SD_1x1_79x1_11_S_0" hidden="1">#REF!</definedName>
    <definedName name="SD_1x1_79x1_12_S_0" hidden="1">#REF!</definedName>
    <definedName name="SD_1x1_79x1_3_S_0" hidden="1">#REF!</definedName>
    <definedName name="SD_1x1_79x1_5_S_0" hidden="1">#REF!</definedName>
    <definedName name="SD_1x1_79x1_6_S_152" hidden="1">#REF!</definedName>
    <definedName name="SD_1x1_79x1_7_S_0" hidden="1">#REF!</definedName>
    <definedName name="SD_1x1_79x1_9_S_0" hidden="1">#REF!</definedName>
    <definedName name="SD_1x1_83x1_1_S_0" hidden="1">#REF!</definedName>
    <definedName name="SD_1x1_83x1_11_S_0" hidden="1">#REF!</definedName>
    <definedName name="SD_1x1_83x1_12_S_0" hidden="1">#REF!</definedName>
    <definedName name="SD_1x1_83x1_3_S_0" hidden="1">#REF!</definedName>
    <definedName name="SD_1x1_83x1_5_S_0" hidden="1">#REF!</definedName>
    <definedName name="SD_1x1_83x1_6_S_152" hidden="1">#REF!</definedName>
    <definedName name="SD_1x1_83x1_7_S_0" hidden="1">#REF!</definedName>
    <definedName name="SD_1x1_83x1_9_S_0" hidden="1">#REF!</definedName>
    <definedName name="SD_1x1_84x1_1_S_0" hidden="1">#REF!</definedName>
    <definedName name="SD_1x1_84x1_11_S_0" hidden="1">#REF!</definedName>
    <definedName name="SD_1x1_84x1_12_S_0" hidden="1">#REF!</definedName>
    <definedName name="SD_1x1_84x1_3_S_0" hidden="1">#REF!</definedName>
    <definedName name="SD_1x1_84x1_5_S_0" hidden="1">#REF!</definedName>
    <definedName name="SD_1x1_84x1_6_S_152" hidden="1">#REF!</definedName>
    <definedName name="SD_1x1_84x1_7_S_0" hidden="1">#REF!</definedName>
    <definedName name="SD_1x1_84x1_9_S_0" hidden="1">#REF!</definedName>
    <definedName name="SD_1x1_84x2_1_S_0" hidden="1">#REF!</definedName>
    <definedName name="SD_1x1_84x2_11_S_0" hidden="1">#REF!</definedName>
    <definedName name="SD_1x1_84x2_12_S_0" hidden="1">#REF!</definedName>
    <definedName name="SD_1x1_84x2_3_S_0" hidden="1">#REF!</definedName>
    <definedName name="SD_1x1_84x2_5_S_0" hidden="1">#REF!</definedName>
    <definedName name="SD_1x1_84x2_6_S_152" hidden="1">#REF!</definedName>
    <definedName name="SD_1x1_84x2_7_S_0" hidden="1">#REF!</definedName>
    <definedName name="SD_1x1_84x2_9_S_0" hidden="1">#REF!</definedName>
    <definedName name="SD_1x1_89x1_1_S_0" hidden="1">#REF!</definedName>
    <definedName name="SD_1x1_89x1_11_S_0" hidden="1">#REF!</definedName>
    <definedName name="SD_1x1_89x1_12_S_0" hidden="1">#REF!</definedName>
    <definedName name="SD_1x1_89x1_3_S_0" hidden="1">#REF!</definedName>
    <definedName name="SD_1x1_89x1_5_S_0" hidden="1">#REF!</definedName>
    <definedName name="SD_1x1_89x1_6_S_152" hidden="1">#REF!</definedName>
    <definedName name="SD_1x1_89x1_7_S_0" hidden="1">#REF!</definedName>
    <definedName name="SD_1x1_89x1_9_S_0" hidden="1">#REF!</definedName>
    <definedName name="SD_1x1_93x1_10_S_0" hidden="1">#REF!</definedName>
    <definedName name="SD_1x1_93x1_12_S_0" hidden="1">#REF!</definedName>
    <definedName name="SD_1x1_93x1_25_S_7" hidden="1">#REF!</definedName>
    <definedName name="SD_1x1_93x1_26_S_86" hidden="1">#REF!</definedName>
    <definedName name="SD_1x1_93x1_27_S_148" hidden="1">#REF!</definedName>
    <definedName name="SD_1x1_93x1_30_S_0" hidden="1">#REF!</definedName>
    <definedName name="SD_1x1_93x1_42_S_0" hidden="1">#REF!</definedName>
    <definedName name="SD_1x1_93x1_8_S_0" hidden="1">#REF!</definedName>
    <definedName name="SD_Dropdown_148_Name" localSheetId="0" hidden="1">[1]SD_Dropdowns!$C$2:$C$41</definedName>
    <definedName name="SD_Dropdown_148_Name" hidden="1">#REF!</definedName>
    <definedName name="SD_Dropdown_152_Name" localSheetId="0" hidden="1">[1]SD_Dropdowns!$G$2:$G$53</definedName>
    <definedName name="SD_Dropdown_152_Name" hidden="1">#REF!</definedName>
    <definedName name="SD_Dropdown_7_Name" localSheetId="0" hidden="1">[1]SD_Dropdowns!$E$2:$E$82</definedName>
    <definedName name="SD_Dropdown_7_Name" hidden="1">#REF!</definedName>
    <definedName name="SD_Dropdown_86_Name" localSheetId="0" hidden="1">[1]SD_Dropdowns!$A$2:$A$53</definedName>
    <definedName name="SD_Dropdown_86_Name" hidden="1">#REF!</definedName>
    <definedName name="Status">'Drop Down Box'!$A$39:$A$43</definedName>
    <definedName name="vmIsHHC">Visibility!$BG$6</definedName>
    <definedName name="vmIsIig">Visibility!$BG$4</definedName>
    <definedName name="vmIsMhp">Visibility!$W$4</definedName>
    <definedName name="vmIsSerna">Visibility!$W$8</definedName>
    <definedName name="vmIsTod">Visibility!$W$6</definedName>
    <definedName name="vmIsVhhp">Visibility!$BG$8</definedName>
    <definedName name="wrn.Board._.Commitment._.Package." localSheetId="3"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4"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7"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0"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3"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3"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4"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7"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0"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3"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3"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4"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7"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0"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3"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3" hidden="1">{"Cash Flow",#N/A,FALSE,"Cash Flow"}</definedName>
    <definedName name="wrn.Cash._.Flow." localSheetId="4" hidden="1">{"Cash Flow",#N/A,FALSE,"Cash Flow"}</definedName>
    <definedName name="wrn.Cash._.Flow." localSheetId="5" hidden="1">{"Cash Flow",#N/A,FALSE,"Cash Flow"}</definedName>
    <definedName name="wrn.Cash._.Flow." localSheetId="6" hidden="1">{"Cash Flow",#N/A,FALSE,"Cash Flow"}</definedName>
    <definedName name="wrn.Cash._.Flow." localSheetId="7" hidden="1">{"Cash Flow",#N/A,FALSE,"Cash Flow"}</definedName>
    <definedName name="wrn.Cash._.Flow." localSheetId="8" hidden="1">{"Cash Flow",#N/A,FALSE,"Cash Flow"}</definedName>
    <definedName name="wrn.Cash._.Flow." localSheetId="9" hidden="1">{"Cash Flow",#N/A,FALSE,"Cash Flow"}</definedName>
    <definedName name="wrn.Cash._.Flow." localSheetId="10" hidden="1">{"Cash Flow",#N/A,FALSE,"Cash Flow"}</definedName>
    <definedName name="wrn.Cash._.Flow." localSheetId="13" hidden="1">{"Cash Flow",#N/A,FALSE,"Cash Flow"}</definedName>
    <definedName name="wrn.Cash._.Flow." localSheetId="0" hidden="1">{"Cash Flow",#N/A,FALSE,"Cash Flow"}</definedName>
    <definedName name="wrn.Cash._.Flow." hidden="1">{"Cash Flow",#N/A,FALSE,"Cash Flow"}</definedName>
    <definedName name="wrn.Cash._.Flow._1" localSheetId="3" hidden="1">{"Cash Flow",#N/A,FALSE,"Cash Flow"}</definedName>
    <definedName name="wrn.Cash._.Flow._1" localSheetId="4" hidden="1">{"Cash Flow",#N/A,FALSE,"Cash Flow"}</definedName>
    <definedName name="wrn.Cash._.Flow._1" localSheetId="5" hidden="1">{"Cash Flow",#N/A,FALSE,"Cash Flow"}</definedName>
    <definedName name="wrn.Cash._.Flow._1" localSheetId="6" hidden="1">{"Cash Flow",#N/A,FALSE,"Cash Flow"}</definedName>
    <definedName name="wrn.Cash._.Flow._1" localSheetId="7" hidden="1">{"Cash Flow",#N/A,FALSE,"Cash Flow"}</definedName>
    <definedName name="wrn.Cash._.Flow._1" localSheetId="8" hidden="1">{"Cash Flow",#N/A,FALSE,"Cash Flow"}</definedName>
    <definedName name="wrn.Cash._.Flow._1" localSheetId="9" hidden="1">{"Cash Flow",#N/A,FALSE,"Cash Flow"}</definedName>
    <definedName name="wrn.Cash._.Flow._1" localSheetId="10" hidden="1">{"Cash Flow",#N/A,FALSE,"Cash Flow"}</definedName>
    <definedName name="wrn.Cash._.Flow._1" localSheetId="13" hidden="1">{"Cash Flow",#N/A,FALSE,"Cash Flow"}</definedName>
    <definedName name="wrn.Cash._.Flow._1" localSheetId="0" hidden="1">{"Cash Flow",#N/A,FALSE,"Cash Flow"}</definedName>
    <definedName name="wrn.Cash._.Flow._1" hidden="1">{"Cash Flow",#N/A,FALSE,"Cash Flow"}</definedName>
    <definedName name="wrn.Cash._.Flow.X" localSheetId="3" hidden="1">{"Cash Flow",#N/A,FALSE,"Cash Flow"}</definedName>
    <definedName name="wrn.Cash._.Flow.X" localSheetId="4" hidden="1">{"Cash Flow",#N/A,FALSE,"Cash Flow"}</definedName>
    <definedName name="wrn.Cash._.Flow.X" localSheetId="5" hidden="1">{"Cash Flow",#N/A,FALSE,"Cash Flow"}</definedName>
    <definedName name="wrn.Cash._.Flow.X" localSheetId="6" hidden="1">{"Cash Flow",#N/A,FALSE,"Cash Flow"}</definedName>
    <definedName name="wrn.Cash._.Flow.X" localSheetId="7" hidden="1">{"Cash Flow",#N/A,FALSE,"Cash Flow"}</definedName>
    <definedName name="wrn.Cash._.Flow.X" localSheetId="8" hidden="1">{"Cash Flow",#N/A,FALSE,"Cash Flow"}</definedName>
    <definedName name="wrn.Cash._.Flow.X" localSheetId="9" hidden="1">{"Cash Flow",#N/A,FALSE,"Cash Flow"}</definedName>
    <definedName name="wrn.Cash._.Flow.X" localSheetId="10" hidden="1">{"Cash Flow",#N/A,FALSE,"Cash Flow"}</definedName>
    <definedName name="wrn.Cash._.Flow.X" localSheetId="13" hidden="1">{"Cash Flow",#N/A,FALSE,"Cash Flow"}</definedName>
    <definedName name="wrn.Cash._.Flow.X" localSheetId="0" hidden="1">{"Cash Flow",#N/A,FALSE,"Cash Flow"}</definedName>
    <definedName name="wrn.Cash._.Flow.X" hidden="1">{"Cash Flow",#N/A,FALSE,"Cash Flow"}</definedName>
    <definedName name="wrn.Construction._.Draws." localSheetId="3" hidden="1">{"Construction Draws",#N/A,FALSE,"Hard Cost Breakdown";"Hard Cost Disbursement Summary",#N/A,FALSE,"Hard Cost Breakdown"}</definedName>
    <definedName name="wrn.Construction._.Draws." localSheetId="4" hidden="1">{"Construction Draws",#N/A,FALSE,"Hard Cost Breakdown";"Hard Cost Disbursement Summary",#N/A,FALSE,"Hard Cost Breakdown"}</definedName>
    <definedName name="wrn.Construction._.Draws." localSheetId="5" hidden="1">{"Construction Draws",#N/A,FALSE,"Hard Cost Breakdown";"Hard Cost Disbursement Summary",#N/A,FALSE,"Hard Cost Breakdown"}</definedName>
    <definedName name="wrn.Construction._.Draws." localSheetId="6" hidden="1">{"Construction Draws",#N/A,FALSE,"Hard Cost Breakdown";"Hard Cost Disbursement Summary",#N/A,FALSE,"Hard Cost Breakdown"}</definedName>
    <definedName name="wrn.Construction._.Draws." localSheetId="7" hidden="1">{"Construction Draws",#N/A,FALSE,"Hard Cost Breakdown";"Hard Cost Disbursement Summary",#N/A,FALSE,"Hard Cost Breakdown"}</definedName>
    <definedName name="wrn.Construction._.Draws." localSheetId="8" hidden="1">{"Construction Draws",#N/A,FALSE,"Hard Cost Breakdown";"Hard Cost Disbursement Summary",#N/A,FALSE,"Hard Cost Breakdown"}</definedName>
    <definedName name="wrn.Construction._.Draws." localSheetId="9" hidden="1">{"Construction Draws",#N/A,FALSE,"Hard Cost Breakdown";"Hard Cost Disbursement Summary",#N/A,FALSE,"Hard Cost Breakdown"}</definedName>
    <definedName name="wrn.Construction._.Draws." localSheetId="10" hidden="1">{"Construction Draws",#N/A,FALSE,"Hard Cost Breakdown";"Hard Cost Disbursement Summary",#N/A,FALSE,"Hard Cost Breakdown"}</definedName>
    <definedName name="wrn.Construction._.Draws." localSheetId="13" hidden="1">{"Construction Draws",#N/A,FALSE,"Hard Cost Breakdown";"Hard Cost Disbursement Summary",#N/A,FALSE,"Hard Cost Breakdown"}</definedName>
    <definedName name="wrn.Construction._.Draws." localSheetId="0"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3" hidden="1">{"Construction Draws",#N/A,FALSE,"Hard Cost Breakdown";"Hard Cost Disbursement Summary",#N/A,FALSE,"Hard Cost Breakdown"}</definedName>
    <definedName name="wrn.Construction._.Draws._1" localSheetId="4" hidden="1">{"Construction Draws",#N/A,FALSE,"Hard Cost Breakdown";"Hard Cost Disbursement Summary",#N/A,FALSE,"Hard Cost Breakdown"}</definedName>
    <definedName name="wrn.Construction._.Draws._1" localSheetId="5" hidden="1">{"Construction Draws",#N/A,FALSE,"Hard Cost Breakdown";"Hard Cost Disbursement Summary",#N/A,FALSE,"Hard Cost Breakdown"}</definedName>
    <definedName name="wrn.Construction._.Draws._1" localSheetId="6" hidden="1">{"Construction Draws",#N/A,FALSE,"Hard Cost Breakdown";"Hard Cost Disbursement Summary",#N/A,FALSE,"Hard Cost Breakdown"}</definedName>
    <definedName name="wrn.Construction._.Draws._1" localSheetId="7" hidden="1">{"Construction Draws",#N/A,FALSE,"Hard Cost Breakdown";"Hard Cost Disbursement Summary",#N/A,FALSE,"Hard Cost Breakdown"}</definedName>
    <definedName name="wrn.Construction._.Draws._1" localSheetId="8" hidden="1">{"Construction Draws",#N/A,FALSE,"Hard Cost Breakdown";"Hard Cost Disbursement Summary",#N/A,FALSE,"Hard Cost Breakdown"}</definedName>
    <definedName name="wrn.Construction._.Draws._1" localSheetId="9" hidden="1">{"Construction Draws",#N/A,FALSE,"Hard Cost Breakdown";"Hard Cost Disbursement Summary",#N/A,FALSE,"Hard Cost Breakdown"}</definedName>
    <definedName name="wrn.Construction._.Draws._1" localSheetId="10" hidden="1">{"Construction Draws",#N/A,FALSE,"Hard Cost Breakdown";"Hard Cost Disbursement Summary",#N/A,FALSE,"Hard Cost Breakdown"}</definedName>
    <definedName name="wrn.Construction._.Draws._1" localSheetId="13" hidden="1">{"Construction Draws",#N/A,FALSE,"Hard Cost Breakdown";"Hard Cost Disbursement Summary",#N/A,FALSE,"Hard Cost Breakdown"}</definedName>
    <definedName name="wrn.Construction._.Draws._1" localSheetId="0"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3" hidden="1">{"Sources and Uses - Construction",#N/A,FALSE,"Construction S &amp; U"}</definedName>
    <definedName name="wrn.Construction._.Sources._.and._.Uses." localSheetId="4" hidden="1">{"Sources and Uses - Construction",#N/A,FALSE,"Construction S &amp; U"}</definedName>
    <definedName name="wrn.Construction._.Sources._.and._.Uses." localSheetId="5" hidden="1">{"Sources and Uses - Construction",#N/A,FALSE,"Construction S &amp; U"}</definedName>
    <definedName name="wrn.Construction._.Sources._.and._.Uses." localSheetId="6" hidden="1">{"Sources and Uses - Construction",#N/A,FALSE,"Construction S &amp; U"}</definedName>
    <definedName name="wrn.Construction._.Sources._.and._.Uses." localSheetId="7" hidden="1">{"Sources and Uses - Construction",#N/A,FALSE,"Construction S &amp; U"}</definedName>
    <definedName name="wrn.Construction._.Sources._.and._.Uses." localSheetId="8" hidden="1">{"Sources and Uses - Construction",#N/A,FALSE,"Construction S &amp; U"}</definedName>
    <definedName name="wrn.Construction._.Sources._.and._.Uses." localSheetId="9" hidden="1">{"Sources and Uses - Construction",#N/A,FALSE,"Construction S &amp; U"}</definedName>
    <definedName name="wrn.Construction._.Sources._.and._.Uses." localSheetId="10" hidden="1">{"Sources and Uses - Construction",#N/A,FALSE,"Construction S &amp; U"}</definedName>
    <definedName name="wrn.Construction._.Sources._.and._.Uses." localSheetId="13" hidden="1">{"Sources and Uses - Construction",#N/A,FALSE,"Construction S &amp; U"}</definedName>
    <definedName name="wrn.Construction._.Sources._.and._.Uses." localSheetId="0" hidden="1">{"Sources and Uses - Construction",#N/A,FALSE,"Construction S &amp; U"}</definedName>
    <definedName name="wrn.Construction._.Sources._.and._.Uses." hidden="1">{"Sources and Uses - Construction",#N/A,FALSE,"Construction S &amp; U"}</definedName>
    <definedName name="wrn.Construction._.Sources._.and._.Uses._1" localSheetId="3" hidden="1">{"Sources and Uses - Construction",#N/A,FALSE,"Construction S &amp; U"}</definedName>
    <definedName name="wrn.Construction._.Sources._.and._.Uses._1" localSheetId="4" hidden="1">{"Sources and Uses - Construction",#N/A,FALSE,"Construction S &amp; U"}</definedName>
    <definedName name="wrn.Construction._.Sources._.and._.Uses._1" localSheetId="5" hidden="1">{"Sources and Uses - Construction",#N/A,FALSE,"Construction S &amp; U"}</definedName>
    <definedName name="wrn.Construction._.Sources._.and._.Uses._1" localSheetId="6" hidden="1">{"Sources and Uses - Construction",#N/A,FALSE,"Construction S &amp; U"}</definedName>
    <definedName name="wrn.Construction._.Sources._.and._.Uses._1" localSheetId="7" hidden="1">{"Sources and Uses - Construction",#N/A,FALSE,"Construction S &amp; U"}</definedName>
    <definedName name="wrn.Construction._.Sources._.and._.Uses._1" localSheetId="8" hidden="1">{"Sources and Uses - Construction",#N/A,FALSE,"Construction S &amp; U"}</definedName>
    <definedName name="wrn.Construction._.Sources._.and._.Uses._1" localSheetId="9" hidden="1">{"Sources and Uses - Construction",#N/A,FALSE,"Construction S &amp; U"}</definedName>
    <definedName name="wrn.Construction._.Sources._.and._.Uses._1" localSheetId="10" hidden="1">{"Sources and Uses - Construction",#N/A,FALSE,"Construction S &amp; U"}</definedName>
    <definedName name="wrn.Construction._.Sources._.and._.Uses._1" localSheetId="13" hidden="1">{"Sources and Uses - Construction",#N/A,FALSE,"Construction S &amp; U"}</definedName>
    <definedName name="wrn.Construction._.Sources._.and._.Uses._1" localSheetId="0" hidden="1">{"Sources and Uses - Construction",#N/A,FALSE,"Construction S &amp; U"}</definedName>
    <definedName name="wrn.Construction._.Sources._.and._.Uses._1" hidden="1">{"Sources and Uses - Construction",#N/A,FALSE,"Construction S &amp; U"}</definedName>
    <definedName name="wrn.Exhibit._.D._.to._.Constr.._.Loan._.Agmt." localSheetId="3" hidden="1">{"Construction Sources &amp; Uses Ex. D",#N/A,FALSE,"Construction S &amp; U"}</definedName>
    <definedName name="wrn.Exhibit._.D._.to._.Constr.._.Loan._.Agmt." localSheetId="4" hidden="1">{"Construction Sources &amp; Uses Ex. D",#N/A,FALSE,"Construction S &amp; U"}</definedName>
    <definedName name="wrn.Exhibit._.D._.to._.Constr.._.Loan._.Agmt." localSheetId="5" hidden="1">{"Construction Sources &amp; Uses Ex. D",#N/A,FALSE,"Construction S &amp; U"}</definedName>
    <definedName name="wrn.Exhibit._.D._.to._.Constr.._.Loan._.Agmt." localSheetId="6" hidden="1">{"Construction Sources &amp; Uses Ex. D",#N/A,FALSE,"Construction S &amp; U"}</definedName>
    <definedName name="wrn.Exhibit._.D._.to._.Constr.._.Loan._.Agmt." localSheetId="7" hidden="1">{"Construction Sources &amp; Uses Ex. D",#N/A,FALSE,"Construction S &amp; U"}</definedName>
    <definedName name="wrn.Exhibit._.D._.to._.Constr.._.Loan._.Agmt." localSheetId="8" hidden="1">{"Construction Sources &amp; Uses Ex. D",#N/A,FALSE,"Construction S &amp; U"}</definedName>
    <definedName name="wrn.Exhibit._.D._.to._.Constr.._.Loan._.Agmt." localSheetId="9" hidden="1">{"Construction Sources &amp; Uses Ex. D",#N/A,FALSE,"Construction S &amp; U"}</definedName>
    <definedName name="wrn.Exhibit._.D._.to._.Constr.._.Loan._.Agmt." localSheetId="10" hidden="1">{"Construction Sources &amp; Uses Ex. D",#N/A,FALSE,"Construction S &amp; U"}</definedName>
    <definedName name="wrn.Exhibit._.D._.to._.Constr.._.Loan._.Agmt." localSheetId="13" hidden="1">{"Construction Sources &amp; Uses Ex. D",#N/A,FALSE,"Construction S &amp; U"}</definedName>
    <definedName name="wrn.Exhibit._.D._.to._.Constr.._.Loan._.Agmt." localSheetId="0" hidden="1">{"Construction Sources &amp; Uses Ex. D",#N/A,FALSE,"Construction S &amp; U"}</definedName>
    <definedName name="wrn.Exhibit._.D._.to._.Constr.._.Loan._.Agmt." hidden="1">{"Construction Sources &amp; Uses Ex. D",#N/A,FALSE,"Construction S &amp; U"}</definedName>
    <definedName name="wrn.Exhibit._.D._.to._.Constr.._.Loan._.Agmt._1" localSheetId="3" hidden="1">{"Construction Sources &amp; Uses Ex. D",#N/A,FALSE,"Construction S &amp; U"}</definedName>
    <definedName name="wrn.Exhibit._.D._.to._.Constr.._.Loan._.Agmt._1" localSheetId="4" hidden="1">{"Construction Sources &amp; Uses Ex. D",#N/A,FALSE,"Construction S &amp; U"}</definedName>
    <definedName name="wrn.Exhibit._.D._.to._.Constr.._.Loan._.Agmt._1" localSheetId="5" hidden="1">{"Construction Sources &amp; Uses Ex. D",#N/A,FALSE,"Construction S &amp; U"}</definedName>
    <definedName name="wrn.Exhibit._.D._.to._.Constr.._.Loan._.Agmt._1" localSheetId="6" hidden="1">{"Construction Sources &amp; Uses Ex. D",#N/A,FALSE,"Construction S &amp; U"}</definedName>
    <definedName name="wrn.Exhibit._.D._.to._.Constr.._.Loan._.Agmt._1" localSheetId="7" hidden="1">{"Construction Sources &amp; Uses Ex. D",#N/A,FALSE,"Construction S &amp; U"}</definedName>
    <definedName name="wrn.Exhibit._.D._.to._.Constr.._.Loan._.Agmt._1" localSheetId="8" hidden="1">{"Construction Sources &amp; Uses Ex. D",#N/A,FALSE,"Construction S &amp; U"}</definedName>
    <definedName name="wrn.Exhibit._.D._.to._.Constr.._.Loan._.Agmt._1" localSheetId="9" hidden="1">{"Construction Sources &amp; Uses Ex. D",#N/A,FALSE,"Construction S &amp; U"}</definedName>
    <definedName name="wrn.Exhibit._.D._.to._.Constr.._.Loan._.Agmt._1" localSheetId="10" hidden="1">{"Construction Sources &amp; Uses Ex. D",#N/A,FALSE,"Construction S &amp; U"}</definedName>
    <definedName name="wrn.Exhibit._.D._.to._.Constr.._.Loan._.Agmt._1" localSheetId="13" hidden="1">{"Construction Sources &amp; Uses Ex. D",#N/A,FALSE,"Construction S &amp; U"}</definedName>
    <definedName name="wrn.Exhibit._.D._.to._.Constr.._.Loan._.Agmt._1" localSheetId="0" hidden="1">{"Construction Sources &amp; Uses Ex. D",#N/A,FALSE,"Construction S &amp; U"}</definedName>
    <definedName name="wrn.Exhibit._.D._.to._.Constr.._.Loan._.Agmt._1" hidden="1">{"Construction Sources &amp; Uses Ex. D",#N/A,FALSE,"Construction S &amp; U"}</definedName>
    <definedName name="wrn.Input._.Information." localSheetId="3" hidden="1">{"Input Pages 1 and 2",#N/A,FALSE,"Input";"Input Pages 3 and 4",#N/A,FALSE,"Input"}</definedName>
    <definedName name="wrn.Input._.Information." localSheetId="4" hidden="1">{"Input Pages 1 and 2",#N/A,FALSE,"Input";"Input Pages 3 and 4",#N/A,FALSE,"Input"}</definedName>
    <definedName name="wrn.Input._.Information." localSheetId="5" hidden="1">{"Input Pages 1 and 2",#N/A,FALSE,"Input";"Input Pages 3 and 4",#N/A,FALSE,"Input"}</definedName>
    <definedName name="wrn.Input._.Information." localSheetId="6" hidden="1">{"Input Pages 1 and 2",#N/A,FALSE,"Input";"Input Pages 3 and 4",#N/A,FALSE,"Input"}</definedName>
    <definedName name="wrn.Input._.Information." localSheetId="7" hidden="1">{"Input Pages 1 and 2",#N/A,FALSE,"Input";"Input Pages 3 and 4",#N/A,FALSE,"Input"}</definedName>
    <definedName name="wrn.Input._.Information." localSheetId="8" hidden="1">{"Input Pages 1 and 2",#N/A,FALSE,"Input";"Input Pages 3 and 4",#N/A,FALSE,"Input"}</definedName>
    <definedName name="wrn.Input._.Information." localSheetId="9" hidden="1">{"Input Pages 1 and 2",#N/A,FALSE,"Input";"Input Pages 3 and 4",#N/A,FALSE,"Input"}</definedName>
    <definedName name="wrn.Input._.Information." localSheetId="10" hidden="1">{"Input Pages 1 and 2",#N/A,FALSE,"Input";"Input Pages 3 and 4",#N/A,FALSE,"Input"}</definedName>
    <definedName name="wrn.Input._.Information." localSheetId="13" hidden="1">{"Input Pages 1 and 2",#N/A,FALSE,"Input";"Input Pages 3 and 4",#N/A,FALSE,"Input"}</definedName>
    <definedName name="wrn.Input._.Information." localSheetId="0" hidden="1">{"Input Pages 1 and 2",#N/A,FALSE,"Input";"Input Pages 3 and 4",#N/A,FALSE,"Input"}</definedName>
    <definedName name="wrn.Input._.Information." hidden="1">{"Input Pages 1 and 2",#N/A,FALSE,"Input";"Input Pages 3 and 4",#N/A,FALSE,"Input"}</definedName>
    <definedName name="wrn.Input._.Information._1" localSheetId="3" hidden="1">{"Input Pages 1 and 2",#N/A,FALSE,"Input";"Input Pages 3 and 4",#N/A,FALSE,"Input"}</definedName>
    <definedName name="wrn.Input._.Information._1" localSheetId="4" hidden="1">{"Input Pages 1 and 2",#N/A,FALSE,"Input";"Input Pages 3 and 4",#N/A,FALSE,"Input"}</definedName>
    <definedName name="wrn.Input._.Information._1" localSheetId="5" hidden="1">{"Input Pages 1 and 2",#N/A,FALSE,"Input";"Input Pages 3 and 4",#N/A,FALSE,"Input"}</definedName>
    <definedName name="wrn.Input._.Information._1" localSheetId="6" hidden="1">{"Input Pages 1 and 2",#N/A,FALSE,"Input";"Input Pages 3 and 4",#N/A,FALSE,"Input"}</definedName>
    <definedName name="wrn.Input._.Information._1" localSheetId="7" hidden="1">{"Input Pages 1 and 2",#N/A,FALSE,"Input";"Input Pages 3 and 4",#N/A,FALSE,"Input"}</definedName>
    <definedName name="wrn.Input._.Information._1" localSheetId="8" hidden="1">{"Input Pages 1 and 2",#N/A,FALSE,"Input";"Input Pages 3 and 4",#N/A,FALSE,"Input"}</definedName>
    <definedName name="wrn.Input._.Information._1" localSheetId="9" hidden="1">{"Input Pages 1 and 2",#N/A,FALSE,"Input";"Input Pages 3 and 4",#N/A,FALSE,"Input"}</definedName>
    <definedName name="wrn.Input._.Information._1" localSheetId="10" hidden="1">{"Input Pages 1 and 2",#N/A,FALSE,"Input";"Input Pages 3 and 4",#N/A,FALSE,"Input"}</definedName>
    <definedName name="wrn.Input._.Information._1" localSheetId="13" hidden="1">{"Input Pages 1 and 2",#N/A,FALSE,"Input";"Input Pages 3 and 4",#N/A,FALSE,"Input"}</definedName>
    <definedName name="wrn.Input._.Information._1" localSheetId="0" hidden="1">{"Input Pages 1 and 2",#N/A,FALSE,"Input";"Input Pages 3 and 4",#N/A,FALSE,"Input"}</definedName>
    <definedName name="wrn.Input._.Information._1" hidden="1">{"Input Pages 1 and 2",#N/A,FALSE,"Input";"Input Pages 3 and 4",#N/A,FALSE,"Input"}</definedName>
    <definedName name="wrn.Operating._.Budget." localSheetId="3" hidden="1">{"Operating Budget Detail",#N/A,FALSE,"Operations"}</definedName>
    <definedName name="wrn.Operating._.Budget." localSheetId="4" hidden="1">{"Operating Budget Detail",#N/A,FALSE,"Operations"}</definedName>
    <definedName name="wrn.Operating._.Budget." localSheetId="5" hidden="1">{"Operating Budget Detail",#N/A,FALSE,"Operations"}</definedName>
    <definedName name="wrn.Operating._.Budget." localSheetId="6" hidden="1">{"Operating Budget Detail",#N/A,FALSE,"Operations"}</definedName>
    <definedName name="wrn.Operating._.Budget." localSheetId="7" hidden="1">{"Operating Budget Detail",#N/A,FALSE,"Operations"}</definedName>
    <definedName name="wrn.Operating._.Budget." localSheetId="8" hidden="1">{"Operating Budget Detail",#N/A,FALSE,"Operations"}</definedName>
    <definedName name="wrn.Operating._.Budget." localSheetId="9" hidden="1">{"Operating Budget Detail",#N/A,FALSE,"Operations"}</definedName>
    <definedName name="wrn.Operating._.Budget." localSheetId="10" hidden="1">{"Operating Budget Detail",#N/A,FALSE,"Operations"}</definedName>
    <definedName name="wrn.Operating._.Budget." localSheetId="13" hidden="1">{"Operating Budget Detail",#N/A,FALSE,"Operations"}</definedName>
    <definedName name="wrn.Operating._.Budget." localSheetId="0" hidden="1">{"Operating Budget Detail",#N/A,FALSE,"Operations"}</definedName>
    <definedName name="wrn.Operating._.Budget." hidden="1">{"Operating Budget Detail",#N/A,FALSE,"Operations"}</definedName>
    <definedName name="wrn.Operating._.Budget._1" localSheetId="3" hidden="1">{"Operating Budget Detail",#N/A,FALSE,"Operations"}</definedName>
    <definedName name="wrn.Operating._.Budget._1" localSheetId="4" hidden="1">{"Operating Budget Detail",#N/A,FALSE,"Operations"}</definedName>
    <definedName name="wrn.Operating._.Budget._1" localSheetId="5" hidden="1">{"Operating Budget Detail",#N/A,FALSE,"Operations"}</definedName>
    <definedName name="wrn.Operating._.Budget._1" localSheetId="6" hidden="1">{"Operating Budget Detail",#N/A,FALSE,"Operations"}</definedName>
    <definedName name="wrn.Operating._.Budget._1" localSheetId="7" hidden="1">{"Operating Budget Detail",#N/A,FALSE,"Operations"}</definedName>
    <definedName name="wrn.Operating._.Budget._1" localSheetId="8" hidden="1">{"Operating Budget Detail",#N/A,FALSE,"Operations"}</definedName>
    <definedName name="wrn.Operating._.Budget._1" localSheetId="9" hidden="1">{"Operating Budget Detail",#N/A,FALSE,"Operations"}</definedName>
    <definedName name="wrn.Operating._.Budget._1" localSheetId="10" hidden="1">{"Operating Budget Detail",#N/A,FALSE,"Operations"}</definedName>
    <definedName name="wrn.Operating._.Budget._1" localSheetId="13" hidden="1">{"Operating Budget Detail",#N/A,FALSE,"Operations"}</definedName>
    <definedName name="wrn.Operating._.Budget._1" localSheetId="0" hidden="1">{"Operating Budget Detail",#N/A,FALSE,"Operations"}</definedName>
    <definedName name="wrn.Operating._.Budget._1" hidden="1">{"Operating Budget Detail",#N/A,FALSE,"Operations"}</definedName>
    <definedName name="wrn.Perm._.Sources._.and._.Uses." localSheetId="3" hidden="1">{"Sources and Uses with Eligible Basis",#N/A,FALSE,"Sources &amp; Uses";"Disbursement Schedule",#N/A,FALSE,"Sources &amp; Uses"}</definedName>
    <definedName name="wrn.Perm._.Sources._.and._.Uses." localSheetId="4" hidden="1">{"Sources and Uses with Eligible Basis",#N/A,FALSE,"Sources &amp; Uses";"Disbursement Schedule",#N/A,FALSE,"Sources &amp; Uses"}</definedName>
    <definedName name="wrn.Perm._.Sources._.and._.Uses." localSheetId="5" hidden="1">{"Sources and Uses with Eligible Basis",#N/A,FALSE,"Sources &amp; Uses";"Disbursement Schedule",#N/A,FALSE,"Sources &amp; Uses"}</definedName>
    <definedName name="wrn.Perm._.Sources._.and._.Uses." localSheetId="6" hidden="1">{"Sources and Uses with Eligible Basis",#N/A,FALSE,"Sources &amp; Uses";"Disbursement Schedule",#N/A,FALSE,"Sources &amp; Uses"}</definedName>
    <definedName name="wrn.Perm._.Sources._.and._.Uses." localSheetId="7" hidden="1">{"Sources and Uses with Eligible Basis",#N/A,FALSE,"Sources &amp; Uses";"Disbursement Schedule",#N/A,FALSE,"Sources &amp; Uses"}</definedName>
    <definedName name="wrn.Perm._.Sources._.and._.Uses." localSheetId="8" hidden="1">{"Sources and Uses with Eligible Basis",#N/A,FALSE,"Sources &amp; Uses";"Disbursement Schedule",#N/A,FALSE,"Sources &amp; Uses"}</definedName>
    <definedName name="wrn.Perm._.Sources._.and._.Uses." localSheetId="9" hidden="1">{"Sources and Uses with Eligible Basis",#N/A,FALSE,"Sources &amp; Uses";"Disbursement Schedule",#N/A,FALSE,"Sources &amp; Uses"}</definedName>
    <definedName name="wrn.Perm._.Sources._.and._.Uses." localSheetId="10" hidden="1">{"Sources and Uses with Eligible Basis",#N/A,FALSE,"Sources &amp; Uses";"Disbursement Schedule",#N/A,FALSE,"Sources &amp; Uses"}</definedName>
    <definedName name="wrn.Perm._.Sources._.and._.Uses." localSheetId="13" hidden="1">{"Sources and Uses with Eligible Basis",#N/A,FALSE,"Sources &amp; Uses";"Disbursement Schedule",#N/A,FALSE,"Sources &amp; Uses"}</definedName>
    <definedName name="wrn.Perm._.Sources._.and._.Uses." localSheetId="0"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3" hidden="1">{"Sources and Uses with Eligible Basis",#N/A,FALSE,"Sources &amp; Uses";"Disbursement Schedule",#N/A,FALSE,"Sources &amp; Uses"}</definedName>
    <definedName name="wrn.Perm._.Sources._.and._.Uses._1" localSheetId="4" hidden="1">{"Sources and Uses with Eligible Basis",#N/A,FALSE,"Sources &amp; Uses";"Disbursement Schedule",#N/A,FALSE,"Sources &amp; Uses"}</definedName>
    <definedName name="wrn.Perm._.Sources._.and._.Uses._1" localSheetId="5" hidden="1">{"Sources and Uses with Eligible Basis",#N/A,FALSE,"Sources &amp; Uses";"Disbursement Schedule",#N/A,FALSE,"Sources &amp; Uses"}</definedName>
    <definedName name="wrn.Perm._.Sources._.and._.Uses._1" localSheetId="6" hidden="1">{"Sources and Uses with Eligible Basis",#N/A,FALSE,"Sources &amp; Uses";"Disbursement Schedule",#N/A,FALSE,"Sources &amp; Uses"}</definedName>
    <definedName name="wrn.Perm._.Sources._.and._.Uses._1" localSheetId="7" hidden="1">{"Sources and Uses with Eligible Basis",#N/A,FALSE,"Sources &amp; Uses";"Disbursement Schedule",#N/A,FALSE,"Sources &amp; Uses"}</definedName>
    <definedName name="wrn.Perm._.Sources._.and._.Uses._1" localSheetId="8" hidden="1">{"Sources and Uses with Eligible Basis",#N/A,FALSE,"Sources &amp; Uses";"Disbursement Schedule",#N/A,FALSE,"Sources &amp; Uses"}</definedName>
    <definedName name="wrn.Perm._.Sources._.and._.Uses._1" localSheetId="9" hidden="1">{"Sources and Uses with Eligible Basis",#N/A,FALSE,"Sources &amp; Uses";"Disbursement Schedule",#N/A,FALSE,"Sources &amp; Uses"}</definedName>
    <definedName name="wrn.Perm._.Sources._.and._.Uses._1" localSheetId="10" hidden="1">{"Sources and Uses with Eligible Basis",#N/A,FALSE,"Sources &amp; Uses";"Disbursement Schedule",#N/A,FALSE,"Sources &amp; Uses"}</definedName>
    <definedName name="wrn.Perm._.Sources._.and._.Uses._1" localSheetId="13" hidden="1">{"Sources and Uses with Eligible Basis",#N/A,FALSE,"Sources &amp; Uses";"Disbursement Schedule",#N/A,FALSE,"Sources &amp; Uses"}</definedName>
    <definedName name="wrn.Perm._.Sources._.and._.Uses._1" localSheetId="0"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3" hidden="1">{"Rent Calcs - all rents and two subsidies",#N/A,FALSE,"Rent Calcs";"Income Limits and Maximum Rents",#N/A,FALSE,"Rent Calcs"}</definedName>
    <definedName name="wrn.Rent._.Calcs." localSheetId="4" hidden="1">{"Rent Calcs - all rents and two subsidies",#N/A,FALSE,"Rent Calcs";"Income Limits and Maximum Rents",#N/A,FALSE,"Rent Calcs"}</definedName>
    <definedName name="wrn.Rent._.Calcs." localSheetId="5" hidden="1">{"Rent Calcs - all rents and two subsidies",#N/A,FALSE,"Rent Calcs";"Income Limits and Maximum Rents",#N/A,FALSE,"Rent Calcs"}</definedName>
    <definedName name="wrn.Rent._.Calcs." localSheetId="6" hidden="1">{"Rent Calcs - all rents and two subsidies",#N/A,FALSE,"Rent Calcs";"Income Limits and Maximum Rents",#N/A,FALSE,"Rent Calcs"}</definedName>
    <definedName name="wrn.Rent._.Calcs." localSheetId="7" hidden="1">{"Rent Calcs - all rents and two subsidies",#N/A,FALSE,"Rent Calcs";"Income Limits and Maximum Rents",#N/A,FALSE,"Rent Calcs"}</definedName>
    <definedName name="wrn.Rent._.Calcs." localSheetId="8" hidden="1">{"Rent Calcs - all rents and two subsidies",#N/A,FALSE,"Rent Calcs";"Income Limits and Maximum Rents",#N/A,FALSE,"Rent Calcs"}</definedName>
    <definedName name="wrn.Rent._.Calcs." localSheetId="9" hidden="1">{"Rent Calcs - all rents and two subsidies",#N/A,FALSE,"Rent Calcs";"Income Limits and Maximum Rents",#N/A,FALSE,"Rent Calcs"}</definedName>
    <definedName name="wrn.Rent._.Calcs." localSheetId="10" hidden="1">{"Rent Calcs - all rents and two subsidies",#N/A,FALSE,"Rent Calcs";"Income Limits and Maximum Rents",#N/A,FALSE,"Rent Calcs"}</definedName>
    <definedName name="wrn.Rent._.Calcs." localSheetId="13" hidden="1">{"Rent Calcs - all rents and two subsidies",#N/A,FALSE,"Rent Calcs";"Income Limits and Maximum Rents",#N/A,FALSE,"Rent Calcs"}</definedName>
    <definedName name="wrn.Rent._.Calcs." localSheetId="0"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3" hidden="1">{"Rent Calcs - all rents and two subsidies",#N/A,FALSE,"Rent Calcs";"Income Limits and Maximum Rents",#N/A,FALSE,"Rent Calcs"}</definedName>
    <definedName name="wrn.Rent._.Calcs._1" localSheetId="4" hidden="1">{"Rent Calcs - all rents and two subsidies",#N/A,FALSE,"Rent Calcs";"Income Limits and Maximum Rents",#N/A,FALSE,"Rent Calcs"}</definedName>
    <definedName name="wrn.Rent._.Calcs._1" localSheetId="5" hidden="1">{"Rent Calcs - all rents and two subsidies",#N/A,FALSE,"Rent Calcs";"Income Limits and Maximum Rents",#N/A,FALSE,"Rent Calcs"}</definedName>
    <definedName name="wrn.Rent._.Calcs._1" localSheetId="6" hidden="1">{"Rent Calcs - all rents and two subsidies",#N/A,FALSE,"Rent Calcs";"Income Limits and Maximum Rents",#N/A,FALSE,"Rent Calcs"}</definedName>
    <definedName name="wrn.Rent._.Calcs._1" localSheetId="7" hidden="1">{"Rent Calcs - all rents and two subsidies",#N/A,FALSE,"Rent Calcs";"Income Limits and Maximum Rents",#N/A,FALSE,"Rent Calcs"}</definedName>
    <definedName name="wrn.Rent._.Calcs._1" localSheetId="8" hidden="1">{"Rent Calcs - all rents and two subsidies",#N/A,FALSE,"Rent Calcs";"Income Limits and Maximum Rents",#N/A,FALSE,"Rent Calcs"}</definedName>
    <definedName name="wrn.Rent._.Calcs._1" localSheetId="9" hidden="1">{"Rent Calcs - all rents and two subsidies",#N/A,FALSE,"Rent Calcs";"Income Limits and Maximum Rents",#N/A,FALSE,"Rent Calcs"}</definedName>
    <definedName name="wrn.Rent._.Calcs._1" localSheetId="10" hidden="1">{"Rent Calcs - all rents and two subsidies",#N/A,FALSE,"Rent Calcs";"Income Limits and Maximum Rents",#N/A,FALSE,"Rent Calcs"}</definedName>
    <definedName name="wrn.Rent._.Calcs._1" localSheetId="13" hidden="1">{"Rent Calcs - all rents and two subsidies",#N/A,FALSE,"Rent Calcs";"Income Limits and Maximum Rents",#N/A,FALSE,"Rent Calcs"}</definedName>
    <definedName name="wrn.Rent._.Calcs._1" localSheetId="0"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8"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9"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8"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9"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3" hidden="1">{"Sources and Uses",#N/A,FALSE,"Sources &amp; Uses";"Construction Sources &amp; Uses Ex. D",#N/A,FALSE,"Sources &amp; Uses"}</definedName>
    <definedName name="wrn.Sources._.and._.Uses." localSheetId="4" hidden="1">{"Sources and Uses",#N/A,FALSE,"Sources &amp; Uses";"Construction Sources &amp; Uses Ex. D",#N/A,FALSE,"Sources &amp; Uses"}</definedName>
    <definedName name="wrn.Sources._.and._.Uses." localSheetId="5" hidden="1">{"Sources and Uses",#N/A,FALSE,"Sources &amp; Uses";"Construction Sources &amp; Uses Ex. D",#N/A,FALSE,"Sources &amp; Uses"}</definedName>
    <definedName name="wrn.Sources._.and._.Uses." localSheetId="6" hidden="1">{"Sources and Uses",#N/A,FALSE,"Sources &amp; Uses";"Construction Sources &amp; Uses Ex. D",#N/A,FALSE,"Sources &amp; Uses"}</definedName>
    <definedName name="wrn.Sources._.and._.Uses." localSheetId="7" hidden="1">{"Sources and Uses",#N/A,FALSE,"Sources &amp; Uses";"Construction Sources &amp; Uses Ex. D",#N/A,FALSE,"Sources &amp; Uses"}</definedName>
    <definedName name="wrn.Sources._.and._.Uses." localSheetId="8" hidden="1">{"Sources and Uses",#N/A,FALSE,"Sources &amp; Uses";"Construction Sources &amp; Uses Ex. D",#N/A,FALSE,"Sources &amp; Uses"}</definedName>
    <definedName name="wrn.Sources._.and._.Uses." localSheetId="9" hidden="1">{"Sources and Uses",#N/A,FALSE,"Sources &amp; Uses";"Construction Sources &amp; Uses Ex. D",#N/A,FALSE,"Sources &amp; Uses"}</definedName>
    <definedName name="wrn.Sources._.and._.Uses." localSheetId="10" hidden="1">{"Sources and Uses",#N/A,FALSE,"Sources &amp; Uses";"Construction Sources &amp; Uses Ex. D",#N/A,FALSE,"Sources &amp; Uses"}</definedName>
    <definedName name="wrn.Sources._.and._.Uses." localSheetId="13" hidden="1">{"Sources and Uses",#N/A,FALSE,"Sources &amp; Uses";"Construction Sources &amp; Uses Ex. D",#N/A,FALSE,"Sources &amp; Uses"}</definedName>
    <definedName name="wrn.Sources._.and._.Uses." localSheetId="0"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3" hidden="1">{"Sources and Uses",#N/A,FALSE,"Sources &amp; Uses";"Construction Sources &amp; Uses Ex. D",#N/A,FALSE,"Sources &amp; Uses"}</definedName>
    <definedName name="wrn.Sources._.and._.Uses._1" localSheetId="4" hidden="1">{"Sources and Uses",#N/A,FALSE,"Sources &amp; Uses";"Construction Sources &amp; Uses Ex. D",#N/A,FALSE,"Sources &amp; Uses"}</definedName>
    <definedName name="wrn.Sources._.and._.Uses._1" localSheetId="5" hidden="1">{"Sources and Uses",#N/A,FALSE,"Sources &amp; Uses";"Construction Sources &amp; Uses Ex. D",#N/A,FALSE,"Sources &amp; Uses"}</definedName>
    <definedName name="wrn.Sources._.and._.Uses._1" localSheetId="6" hidden="1">{"Sources and Uses",#N/A,FALSE,"Sources &amp; Uses";"Construction Sources &amp; Uses Ex. D",#N/A,FALSE,"Sources &amp; Uses"}</definedName>
    <definedName name="wrn.Sources._.and._.Uses._1" localSheetId="7" hidden="1">{"Sources and Uses",#N/A,FALSE,"Sources &amp; Uses";"Construction Sources &amp; Uses Ex. D",#N/A,FALSE,"Sources &amp; Uses"}</definedName>
    <definedName name="wrn.Sources._.and._.Uses._1" localSheetId="8" hidden="1">{"Sources and Uses",#N/A,FALSE,"Sources &amp; Uses";"Construction Sources &amp; Uses Ex. D",#N/A,FALSE,"Sources &amp; Uses"}</definedName>
    <definedName name="wrn.Sources._.and._.Uses._1" localSheetId="9" hidden="1">{"Sources and Uses",#N/A,FALSE,"Sources &amp; Uses";"Construction Sources &amp; Uses Ex. D",#N/A,FALSE,"Sources &amp; Uses"}</definedName>
    <definedName name="wrn.Sources._.and._.Uses._1" localSheetId="10" hidden="1">{"Sources and Uses",#N/A,FALSE,"Sources &amp; Uses";"Construction Sources &amp; Uses Ex. D",#N/A,FALSE,"Sources &amp; Uses"}</definedName>
    <definedName name="wrn.Sources._.and._.Uses._1" localSheetId="13" hidden="1">{"Sources and Uses",#N/A,FALSE,"Sources &amp; Uses";"Construction Sources &amp; Uses Ex. D",#N/A,FALSE,"Sources &amp; Uses"}</definedName>
    <definedName name="wrn.Sources._.and._.Uses._1" localSheetId="0"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3" hidden="1">{"Subsidy",#N/A,FALSE,"Subisdy"}</definedName>
    <definedName name="wrn.Subsidy._.Costs._.to._.CalHFA." localSheetId="4" hidden="1">{"Subsidy",#N/A,FALSE,"Subisdy"}</definedName>
    <definedName name="wrn.Subsidy._.Costs._.to._.CalHFA." localSheetId="5" hidden="1">{"Subsidy",#N/A,FALSE,"Subisdy"}</definedName>
    <definedName name="wrn.Subsidy._.Costs._.to._.CalHFA." localSheetId="6" hidden="1">{"Subsidy",#N/A,FALSE,"Subisdy"}</definedName>
    <definedName name="wrn.Subsidy._.Costs._.to._.CalHFA." localSheetId="7" hidden="1">{"Subsidy",#N/A,FALSE,"Subisdy"}</definedName>
    <definedName name="wrn.Subsidy._.Costs._.to._.CalHFA." localSheetId="8" hidden="1">{"Subsidy",#N/A,FALSE,"Subisdy"}</definedName>
    <definedName name="wrn.Subsidy._.Costs._.to._.CalHFA." localSheetId="9" hidden="1">{"Subsidy",#N/A,FALSE,"Subisdy"}</definedName>
    <definedName name="wrn.Subsidy._.Costs._.to._.CalHFA." localSheetId="10" hidden="1">{"Subsidy",#N/A,FALSE,"Subisdy"}</definedName>
    <definedName name="wrn.Subsidy._.Costs._.to._.CalHFA." localSheetId="13" hidden="1">{"Subsidy",#N/A,FALSE,"Subisdy"}</definedName>
    <definedName name="wrn.Subsidy._.Costs._.to._.CalHFA." localSheetId="0" hidden="1">{"Subsidy",#N/A,FALSE,"Subisdy"}</definedName>
    <definedName name="wrn.Subsidy._.Costs._.to._.CalHFA." hidden="1">{"Subsidy",#N/A,FALSE,"Subisdy"}</definedName>
    <definedName name="wrn.Subsidy._.Costs._.to._.CalHFA._1" localSheetId="3" hidden="1">{"Subsidy",#N/A,FALSE,"Subisdy"}</definedName>
    <definedName name="wrn.Subsidy._.Costs._.to._.CalHFA._1" localSheetId="4" hidden="1">{"Subsidy",#N/A,FALSE,"Subisdy"}</definedName>
    <definedName name="wrn.Subsidy._.Costs._.to._.CalHFA._1" localSheetId="5" hidden="1">{"Subsidy",#N/A,FALSE,"Subisdy"}</definedName>
    <definedName name="wrn.Subsidy._.Costs._.to._.CalHFA._1" localSheetId="6" hidden="1">{"Subsidy",#N/A,FALSE,"Subisdy"}</definedName>
    <definedName name="wrn.Subsidy._.Costs._.to._.CalHFA._1" localSheetId="7" hidden="1">{"Subsidy",#N/A,FALSE,"Subisdy"}</definedName>
    <definedName name="wrn.Subsidy._.Costs._.to._.CalHFA._1" localSheetId="8" hidden="1">{"Subsidy",#N/A,FALSE,"Subisdy"}</definedName>
    <definedName name="wrn.Subsidy._.Costs._.to._.CalHFA._1" localSheetId="9" hidden="1">{"Subsidy",#N/A,FALSE,"Subisdy"}</definedName>
    <definedName name="wrn.Subsidy._.Costs._.to._.CalHFA._1" localSheetId="10" hidden="1">{"Subsidy",#N/A,FALSE,"Subisdy"}</definedName>
    <definedName name="wrn.Subsidy._.Costs._.to._.CalHFA._1" localSheetId="13" hidden="1">{"Subsidy",#N/A,FALSE,"Subisdy"}</definedName>
    <definedName name="wrn.Subsidy._.Costs._.to._.CalHFA._1" localSheetId="0" hidden="1">{"Subsidy",#N/A,FALSE,"Subisdy"}</definedName>
    <definedName name="wrn.Subsidy._.Costs._.to._.CalHFA._1" hidden="1">{"Subsidy",#N/A,FALSE,"Subisdy"}</definedName>
    <definedName name="wrn.TEFRA._.INFO." localSheetId="3" hidden="1">{"TEFRA INFO",#N/A,FALSE,"Input"}</definedName>
    <definedName name="wrn.TEFRA._.INFO." localSheetId="4" hidden="1">{"TEFRA INFO",#N/A,FALSE,"Input"}</definedName>
    <definedName name="wrn.TEFRA._.INFO." localSheetId="5" hidden="1">{"TEFRA INFO",#N/A,FALSE,"Input"}</definedName>
    <definedName name="wrn.TEFRA._.INFO." localSheetId="6" hidden="1">{"TEFRA INFO",#N/A,FALSE,"Input"}</definedName>
    <definedName name="wrn.TEFRA._.INFO." localSheetId="7" hidden="1">{"TEFRA INFO",#N/A,FALSE,"Input"}</definedName>
    <definedName name="wrn.TEFRA._.INFO." localSheetId="8" hidden="1">{"TEFRA INFO",#N/A,FALSE,"Input"}</definedName>
    <definedName name="wrn.TEFRA._.INFO." localSheetId="9" hidden="1">{"TEFRA INFO",#N/A,FALSE,"Input"}</definedName>
    <definedName name="wrn.TEFRA._.INFO." localSheetId="10" hidden="1">{"TEFRA INFO",#N/A,FALSE,"Input"}</definedName>
    <definedName name="wrn.TEFRA._.INFO." localSheetId="13" hidden="1">{"TEFRA INFO",#N/A,FALSE,"Input"}</definedName>
    <definedName name="wrn.TEFRA._.INFO." localSheetId="0" hidden="1">{"TEFRA INFO",#N/A,FALSE,"Input"}</definedName>
    <definedName name="wrn.TEFRA._.INFO." hidden="1">{"TEFRA INFO",#N/A,FALSE,"Input"}</definedName>
    <definedName name="wrn.TEFRA._.INFO._1" localSheetId="3" hidden="1">{"TEFRA INFO",#N/A,FALSE,"Input"}</definedName>
    <definedName name="wrn.TEFRA._.INFO._1" localSheetId="4" hidden="1">{"TEFRA INFO",#N/A,FALSE,"Input"}</definedName>
    <definedName name="wrn.TEFRA._.INFO._1" localSheetId="5" hidden="1">{"TEFRA INFO",#N/A,FALSE,"Input"}</definedName>
    <definedName name="wrn.TEFRA._.INFO._1" localSheetId="6" hidden="1">{"TEFRA INFO",#N/A,FALSE,"Input"}</definedName>
    <definedName name="wrn.TEFRA._.INFO._1" localSheetId="7" hidden="1">{"TEFRA INFO",#N/A,FALSE,"Input"}</definedName>
    <definedName name="wrn.TEFRA._.INFO._1" localSheetId="8" hidden="1">{"TEFRA INFO",#N/A,FALSE,"Input"}</definedName>
    <definedName name="wrn.TEFRA._.INFO._1" localSheetId="9" hidden="1">{"TEFRA INFO",#N/A,FALSE,"Input"}</definedName>
    <definedName name="wrn.TEFRA._.INFO._1" localSheetId="10" hidden="1">{"TEFRA INFO",#N/A,FALSE,"Input"}</definedName>
    <definedName name="wrn.TEFRA._.INFO._1" localSheetId="13" hidden="1">{"TEFRA INFO",#N/A,FALSE,"Input"}</definedName>
    <definedName name="wrn.TEFRA._.INFO._1" localSheetId="0" hidden="1">{"TEFRA INFO",#N/A,FALSE,"Input"}</definedName>
    <definedName name="wrn.TEFRA._.INFO._1" hidden="1">{"TEFRA INFO",#N/A,FALSE,"Input"}</definedName>
    <definedName name="wrn.Underwriting._.View." localSheetId="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8"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9"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8"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9"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 i="106" l="1"/>
  <c r="E7" i="106"/>
  <c r="D7" i="106"/>
  <c r="C7" i="106"/>
  <c r="G333" i="107"/>
  <c r="D333" i="107"/>
  <c r="B7" i="106"/>
  <c r="E12" i="114"/>
  <c r="E12" i="115"/>
  <c r="E12" i="116"/>
  <c r="E12" i="117"/>
  <c r="E12" i="118"/>
  <c r="E12" i="119"/>
  <c r="E12" i="120"/>
  <c r="E12" i="107"/>
  <c r="B4" i="109"/>
  <c r="K7" i="106"/>
  <c r="H7" i="106"/>
  <c r="G7" i="106"/>
  <c r="G12" i="114"/>
  <c r="H12" i="114"/>
  <c r="I12" i="114"/>
  <c r="G12" i="115"/>
  <c r="H12" i="115"/>
  <c r="I12" i="115"/>
  <c r="G12" i="116"/>
  <c r="H12" i="116"/>
  <c r="I12" i="116"/>
  <c r="G12" i="117"/>
  <c r="H12" i="117"/>
  <c r="I12" i="117"/>
  <c r="G12" i="118"/>
  <c r="H12" i="118"/>
  <c r="I12" i="118"/>
  <c r="G12" i="119"/>
  <c r="H12" i="119"/>
  <c r="I12" i="119"/>
  <c r="G12" i="120"/>
  <c r="H12" i="120"/>
  <c r="I12" i="120"/>
  <c r="G12" i="107"/>
  <c r="H12" i="107"/>
  <c r="I12" i="107"/>
  <c r="F12" i="114"/>
  <c r="F12" i="115"/>
  <c r="F12" i="116"/>
  <c r="F12" i="117"/>
  <c r="F12" i="118"/>
  <c r="F12" i="119"/>
  <c r="F12" i="120"/>
  <c r="F12" i="107"/>
  <c r="C5" i="106"/>
  <c r="J7" i="106"/>
  <c r="I7" i="106"/>
  <c r="G3" i="106"/>
  <c r="D3" i="106"/>
  <c r="I104" i="29"/>
  <c r="G104" i="29"/>
  <c r="E104" i="29"/>
  <c r="C104" i="29"/>
  <c r="I102" i="29"/>
  <c r="G102" i="29"/>
  <c r="E102" i="29"/>
  <c r="C102" i="29"/>
  <c r="I100" i="29"/>
  <c r="G100" i="29"/>
  <c r="E100" i="29"/>
  <c r="C100" i="29"/>
  <c r="I98" i="29"/>
  <c r="G98" i="29"/>
  <c r="E98" i="29"/>
  <c r="C98" i="29"/>
  <c r="J316" i="120"/>
  <c r="J324" i="107"/>
  <c r="J324" i="114"/>
  <c r="J324" i="115"/>
  <c r="J324" i="116"/>
  <c r="J324" i="117"/>
  <c r="J324" i="118"/>
  <c r="J324" i="119"/>
  <c r="J324" i="120"/>
  <c r="J323" i="107"/>
  <c r="J323" i="114"/>
  <c r="J323" i="115"/>
  <c r="J323" i="116"/>
  <c r="J323" i="117"/>
  <c r="J323" i="118"/>
  <c r="J323" i="119"/>
  <c r="J323" i="120"/>
  <c r="J322" i="107"/>
  <c r="J322" i="114"/>
  <c r="J322" i="115"/>
  <c r="J322" i="116"/>
  <c r="J322" i="117"/>
  <c r="J322" i="118"/>
  <c r="J322" i="119"/>
  <c r="J322" i="120"/>
  <c r="J321" i="107"/>
  <c r="J321" i="114"/>
  <c r="J321" i="115"/>
  <c r="J321" i="116"/>
  <c r="J321" i="117"/>
  <c r="J321" i="118"/>
  <c r="J321" i="119"/>
  <c r="J321" i="120"/>
  <c r="J320" i="107"/>
  <c r="J320" i="114"/>
  <c r="J320" i="115"/>
  <c r="J320" i="116"/>
  <c r="J320" i="117"/>
  <c r="J320" i="118"/>
  <c r="J320" i="119"/>
  <c r="J320" i="120"/>
  <c r="J318" i="107"/>
  <c r="J318" i="114"/>
  <c r="J318" i="115"/>
  <c r="J318" i="116"/>
  <c r="J318" i="117"/>
  <c r="J318" i="118"/>
  <c r="J318" i="119"/>
  <c r="J318" i="120"/>
  <c r="J317" i="107"/>
  <c r="J317" i="114"/>
  <c r="J317" i="115"/>
  <c r="J317" i="116"/>
  <c r="J317" i="117"/>
  <c r="J317" i="118"/>
  <c r="J317" i="119"/>
  <c r="J317" i="120"/>
  <c r="J316" i="107"/>
  <c r="J316" i="114"/>
  <c r="J316" i="115"/>
  <c r="J316" i="116"/>
  <c r="J316" i="117"/>
  <c r="J316" i="118"/>
  <c r="J316" i="119"/>
  <c r="J315" i="107"/>
  <c r="J315" i="114"/>
  <c r="J315" i="115"/>
  <c r="J315" i="116"/>
  <c r="J315" i="117"/>
  <c r="J315" i="118"/>
  <c r="J315" i="119"/>
  <c r="J315" i="120"/>
  <c r="J10" i="107"/>
  <c r="J10" i="114"/>
  <c r="J10" i="115"/>
  <c r="J10" i="116"/>
  <c r="J10" i="117"/>
  <c r="J10" i="118"/>
  <c r="J10" i="119"/>
  <c r="J10" i="120"/>
  <c r="C4" i="120"/>
  <c r="C4" i="119"/>
  <c r="C4" i="118"/>
  <c r="C4" i="117"/>
  <c r="C4" i="116"/>
  <c r="C4" i="115"/>
  <c r="D29" i="113"/>
  <c r="D28" i="113"/>
  <c r="C29" i="113"/>
  <c r="C28" i="113"/>
  <c r="I29" i="113"/>
  <c r="I28" i="113"/>
  <c r="I27" i="113"/>
  <c r="J333" i="120"/>
  <c r="H333" i="120"/>
  <c r="D333" i="120"/>
  <c r="G333" i="120"/>
  <c r="K324" i="120"/>
  <c r="I324" i="120"/>
  <c r="H324" i="120"/>
  <c r="G324" i="120"/>
  <c r="F324" i="120"/>
  <c r="E324" i="120"/>
  <c r="D324" i="120"/>
  <c r="C324" i="120"/>
  <c r="K323" i="120"/>
  <c r="I323" i="120"/>
  <c r="H323" i="120"/>
  <c r="G323" i="120"/>
  <c r="F323" i="120"/>
  <c r="E323" i="120"/>
  <c r="D323" i="120"/>
  <c r="C323" i="120"/>
  <c r="K322" i="120"/>
  <c r="I322" i="120"/>
  <c r="H322" i="120"/>
  <c r="G322" i="120"/>
  <c r="F322" i="120"/>
  <c r="E322" i="120"/>
  <c r="D322" i="120"/>
  <c r="C322" i="120"/>
  <c r="K321" i="120"/>
  <c r="I321" i="120"/>
  <c r="H321" i="120"/>
  <c r="G321" i="120"/>
  <c r="F321" i="120"/>
  <c r="E321" i="120"/>
  <c r="D321" i="120"/>
  <c r="C321" i="120"/>
  <c r="K320" i="120"/>
  <c r="I320" i="120"/>
  <c r="H320" i="120"/>
  <c r="G320" i="120"/>
  <c r="F320" i="120"/>
  <c r="E320" i="120"/>
  <c r="D320" i="120"/>
  <c r="C320" i="120"/>
  <c r="K318" i="120"/>
  <c r="I318" i="120"/>
  <c r="H318" i="120"/>
  <c r="G318" i="120"/>
  <c r="F318" i="120"/>
  <c r="E318" i="120"/>
  <c r="D318" i="120"/>
  <c r="C318" i="120"/>
  <c r="K317" i="120"/>
  <c r="I317" i="120"/>
  <c r="H317" i="120"/>
  <c r="G317" i="120"/>
  <c r="F317" i="120"/>
  <c r="E317" i="120"/>
  <c r="D317" i="120"/>
  <c r="C317" i="120"/>
  <c r="K316" i="120"/>
  <c r="I316" i="120"/>
  <c r="H316" i="120"/>
  <c r="G316" i="120"/>
  <c r="F316" i="120"/>
  <c r="E316" i="120"/>
  <c r="D316" i="120"/>
  <c r="C316" i="120"/>
  <c r="K315" i="120"/>
  <c r="I315" i="120"/>
  <c r="H315" i="120"/>
  <c r="G315" i="120"/>
  <c r="F315" i="120"/>
  <c r="E315" i="120"/>
  <c r="D315" i="120"/>
  <c r="C315" i="120"/>
  <c r="H10" i="120"/>
  <c r="F10" i="120"/>
  <c r="D10" i="120"/>
  <c r="D23" i="113"/>
  <c r="D26" i="113"/>
  <c r="D25" i="113"/>
  <c r="C26" i="113"/>
  <c r="C25" i="113"/>
  <c r="I26" i="113"/>
  <c r="I25" i="113"/>
  <c r="I24" i="113"/>
  <c r="J333" i="119"/>
  <c r="H333" i="119"/>
  <c r="D333" i="119"/>
  <c r="G333" i="119"/>
  <c r="K324" i="119"/>
  <c r="I324" i="119"/>
  <c r="H324" i="119"/>
  <c r="G324" i="119"/>
  <c r="F324" i="119"/>
  <c r="E324" i="119"/>
  <c r="D324" i="119"/>
  <c r="C324" i="119"/>
  <c r="K323" i="119"/>
  <c r="I323" i="119"/>
  <c r="H323" i="119"/>
  <c r="G323" i="119"/>
  <c r="F323" i="119"/>
  <c r="E323" i="119"/>
  <c r="D323" i="119"/>
  <c r="C323" i="119"/>
  <c r="K322" i="119"/>
  <c r="I322" i="119"/>
  <c r="H322" i="119"/>
  <c r="G322" i="119"/>
  <c r="F322" i="119"/>
  <c r="E322" i="119"/>
  <c r="D322" i="119"/>
  <c r="C322" i="119"/>
  <c r="K321" i="119"/>
  <c r="I321" i="119"/>
  <c r="H321" i="119"/>
  <c r="G321" i="119"/>
  <c r="F321" i="119"/>
  <c r="E321" i="119"/>
  <c r="D321" i="119"/>
  <c r="C321" i="119"/>
  <c r="K320" i="119"/>
  <c r="I320" i="119"/>
  <c r="H320" i="119"/>
  <c r="G320" i="119"/>
  <c r="F320" i="119"/>
  <c r="E320" i="119"/>
  <c r="D320" i="119"/>
  <c r="C320" i="119"/>
  <c r="K318" i="119"/>
  <c r="I318" i="119"/>
  <c r="H318" i="119"/>
  <c r="G318" i="119"/>
  <c r="F318" i="119"/>
  <c r="E318" i="119"/>
  <c r="D318" i="119"/>
  <c r="C318" i="119"/>
  <c r="K317" i="119"/>
  <c r="I317" i="119"/>
  <c r="H317" i="119"/>
  <c r="G317" i="119"/>
  <c r="F317" i="119"/>
  <c r="E317" i="119"/>
  <c r="D317" i="119"/>
  <c r="C317" i="119"/>
  <c r="K316" i="119"/>
  <c r="I316" i="119"/>
  <c r="H316" i="119"/>
  <c r="G316" i="119"/>
  <c r="F316" i="119"/>
  <c r="E316" i="119"/>
  <c r="D316" i="119"/>
  <c r="C316" i="119"/>
  <c r="K315" i="119"/>
  <c r="I315" i="119"/>
  <c r="H315" i="119"/>
  <c r="G315" i="119"/>
  <c r="F315" i="119"/>
  <c r="E315" i="119"/>
  <c r="D315" i="119"/>
  <c r="C315" i="119"/>
  <c r="H10" i="119"/>
  <c r="F10" i="119"/>
  <c r="D10" i="119"/>
  <c r="C22" i="113"/>
  <c r="D22" i="113"/>
  <c r="C23" i="113"/>
  <c r="I23" i="113"/>
  <c r="I22" i="113"/>
  <c r="I21" i="113"/>
  <c r="J333" i="118"/>
  <c r="H333" i="118"/>
  <c r="D333" i="118"/>
  <c r="G333" i="118"/>
  <c r="K324" i="118"/>
  <c r="I324" i="118"/>
  <c r="H324" i="118"/>
  <c r="G324" i="118"/>
  <c r="F324" i="118"/>
  <c r="E324" i="118"/>
  <c r="D324" i="118"/>
  <c r="C324" i="118"/>
  <c r="K323" i="118"/>
  <c r="I323" i="118"/>
  <c r="H323" i="118"/>
  <c r="G323" i="118"/>
  <c r="F323" i="118"/>
  <c r="E323" i="118"/>
  <c r="D323" i="118"/>
  <c r="C323" i="118"/>
  <c r="K322" i="118"/>
  <c r="I322" i="118"/>
  <c r="H322" i="118"/>
  <c r="G322" i="118"/>
  <c r="F322" i="118"/>
  <c r="E322" i="118"/>
  <c r="D322" i="118"/>
  <c r="C322" i="118"/>
  <c r="K321" i="118"/>
  <c r="I321" i="118"/>
  <c r="H321" i="118"/>
  <c r="G321" i="118"/>
  <c r="F321" i="118"/>
  <c r="E321" i="118"/>
  <c r="D321" i="118"/>
  <c r="C321" i="118"/>
  <c r="K320" i="118"/>
  <c r="I320" i="118"/>
  <c r="H320" i="118"/>
  <c r="G320" i="118"/>
  <c r="F320" i="118"/>
  <c r="E320" i="118"/>
  <c r="D320" i="118"/>
  <c r="C320" i="118"/>
  <c r="K318" i="118"/>
  <c r="I318" i="118"/>
  <c r="H318" i="118"/>
  <c r="G318" i="118"/>
  <c r="F318" i="118"/>
  <c r="E318" i="118"/>
  <c r="D318" i="118"/>
  <c r="C318" i="118"/>
  <c r="K317" i="118"/>
  <c r="I317" i="118"/>
  <c r="H317" i="118"/>
  <c r="G317" i="118"/>
  <c r="F317" i="118"/>
  <c r="E317" i="118"/>
  <c r="D317" i="118"/>
  <c r="C317" i="118"/>
  <c r="K316" i="118"/>
  <c r="I316" i="118"/>
  <c r="H316" i="118"/>
  <c r="G316" i="118"/>
  <c r="F316" i="118"/>
  <c r="E316" i="118"/>
  <c r="D316" i="118"/>
  <c r="C316" i="118"/>
  <c r="K315" i="118"/>
  <c r="I315" i="118"/>
  <c r="H315" i="118"/>
  <c r="G315" i="118"/>
  <c r="F315" i="118"/>
  <c r="E315" i="118"/>
  <c r="D315" i="118"/>
  <c r="C315" i="118"/>
  <c r="H10" i="118"/>
  <c r="F10" i="118"/>
  <c r="D10" i="118"/>
  <c r="D20" i="113"/>
  <c r="D19" i="113"/>
  <c r="C20" i="113"/>
  <c r="C19" i="113"/>
  <c r="I20" i="113"/>
  <c r="I19" i="113"/>
  <c r="I18" i="113"/>
  <c r="J333" i="117"/>
  <c r="H333" i="117"/>
  <c r="D333" i="117"/>
  <c r="G333" i="117"/>
  <c r="K324" i="117"/>
  <c r="I324" i="117"/>
  <c r="H324" i="117"/>
  <c r="G324" i="117"/>
  <c r="F324" i="117"/>
  <c r="E324" i="117"/>
  <c r="D324" i="117"/>
  <c r="C324" i="117"/>
  <c r="K323" i="117"/>
  <c r="I323" i="117"/>
  <c r="H323" i="117"/>
  <c r="G323" i="117"/>
  <c r="F323" i="117"/>
  <c r="E323" i="117"/>
  <c r="D323" i="117"/>
  <c r="C323" i="117"/>
  <c r="K322" i="117"/>
  <c r="I322" i="117"/>
  <c r="H322" i="117"/>
  <c r="G322" i="117"/>
  <c r="F322" i="117"/>
  <c r="E322" i="117"/>
  <c r="D322" i="117"/>
  <c r="C322" i="117"/>
  <c r="K321" i="117"/>
  <c r="I321" i="117"/>
  <c r="H321" i="117"/>
  <c r="G321" i="117"/>
  <c r="F321" i="117"/>
  <c r="E321" i="117"/>
  <c r="D321" i="117"/>
  <c r="C321" i="117"/>
  <c r="K320" i="117"/>
  <c r="I320" i="117"/>
  <c r="H320" i="117"/>
  <c r="G320" i="117"/>
  <c r="F320" i="117"/>
  <c r="E320" i="117"/>
  <c r="D320" i="117"/>
  <c r="C320" i="117"/>
  <c r="K318" i="117"/>
  <c r="I318" i="117"/>
  <c r="H318" i="117"/>
  <c r="G318" i="117"/>
  <c r="F318" i="117"/>
  <c r="E318" i="117"/>
  <c r="D318" i="117"/>
  <c r="C318" i="117"/>
  <c r="K317" i="117"/>
  <c r="I317" i="117"/>
  <c r="H317" i="117"/>
  <c r="G317" i="117"/>
  <c r="F317" i="117"/>
  <c r="E317" i="117"/>
  <c r="D317" i="117"/>
  <c r="C317" i="117"/>
  <c r="K316" i="117"/>
  <c r="I316" i="117"/>
  <c r="H316" i="117"/>
  <c r="G316" i="117"/>
  <c r="F316" i="117"/>
  <c r="E316" i="117"/>
  <c r="D316" i="117"/>
  <c r="C316" i="117"/>
  <c r="K315" i="117"/>
  <c r="I315" i="117"/>
  <c r="H315" i="117"/>
  <c r="G315" i="117"/>
  <c r="F315" i="117"/>
  <c r="E315" i="117"/>
  <c r="D315" i="117"/>
  <c r="C315" i="117"/>
  <c r="H10" i="117"/>
  <c r="F10" i="117"/>
  <c r="D10" i="117"/>
  <c r="I16" i="113"/>
  <c r="I15" i="113"/>
  <c r="D17" i="113"/>
  <c r="C17" i="113"/>
  <c r="D16" i="113"/>
  <c r="C16" i="113"/>
  <c r="I17" i="113"/>
  <c r="J333" i="116"/>
  <c r="H333" i="116"/>
  <c r="D333" i="116"/>
  <c r="G333" i="116"/>
  <c r="K324" i="116"/>
  <c r="I324" i="116"/>
  <c r="H324" i="116"/>
  <c r="G324" i="116"/>
  <c r="F324" i="116"/>
  <c r="E324" i="116"/>
  <c r="D324" i="116"/>
  <c r="C324" i="116"/>
  <c r="K323" i="116"/>
  <c r="I323" i="116"/>
  <c r="H323" i="116"/>
  <c r="G323" i="116"/>
  <c r="F323" i="116"/>
  <c r="E323" i="116"/>
  <c r="D323" i="116"/>
  <c r="C323" i="116"/>
  <c r="K322" i="116"/>
  <c r="I322" i="116"/>
  <c r="H322" i="116"/>
  <c r="G322" i="116"/>
  <c r="F322" i="116"/>
  <c r="E322" i="116"/>
  <c r="D322" i="116"/>
  <c r="C322" i="116"/>
  <c r="K321" i="116"/>
  <c r="I321" i="116"/>
  <c r="H321" i="116"/>
  <c r="G321" i="116"/>
  <c r="F321" i="116"/>
  <c r="E321" i="116"/>
  <c r="D321" i="116"/>
  <c r="C321" i="116"/>
  <c r="K320" i="116"/>
  <c r="I320" i="116"/>
  <c r="H320" i="116"/>
  <c r="G320" i="116"/>
  <c r="F320" i="116"/>
  <c r="E320" i="116"/>
  <c r="D320" i="116"/>
  <c r="C320" i="116"/>
  <c r="K318" i="116"/>
  <c r="I318" i="116"/>
  <c r="H318" i="116"/>
  <c r="G318" i="116"/>
  <c r="F318" i="116"/>
  <c r="E318" i="116"/>
  <c r="D318" i="116"/>
  <c r="C318" i="116"/>
  <c r="K317" i="116"/>
  <c r="I317" i="116"/>
  <c r="H317" i="116"/>
  <c r="G317" i="116"/>
  <c r="F317" i="116"/>
  <c r="E317" i="116"/>
  <c r="D317" i="116"/>
  <c r="C317" i="116"/>
  <c r="K316" i="116"/>
  <c r="I316" i="116"/>
  <c r="H316" i="116"/>
  <c r="G316" i="116"/>
  <c r="F316" i="116"/>
  <c r="E316" i="116"/>
  <c r="D316" i="116"/>
  <c r="C316" i="116"/>
  <c r="K315" i="116"/>
  <c r="I315" i="116"/>
  <c r="H315" i="116"/>
  <c r="G315" i="116"/>
  <c r="F315" i="116"/>
  <c r="E315" i="116"/>
  <c r="D315" i="116"/>
  <c r="C315" i="116"/>
  <c r="H10" i="116"/>
  <c r="F10" i="116"/>
  <c r="D10" i="116"/>
  <c r="D333" i="115"/>
  <c r="G333" i="115"/>
  <c r="D333" i="114"/>
  <c r="G333" i="114"/>
  <c r="H333" i="107"/>
  <c r="K323" i="115"/>
  <c r="I323" i="115"/>
  <c r="H323" i="115"/>
  <c r="G323" i="115"/>
  <c r="F323" i="115"/>
  <c r="E323" i="115"/>
  <c r="D323" i="115"/>
  <c r="C323" i="115"/>
  <c r="K318" i="115"/>
  <c r="I318" i="115"/>
  <c r="H318" i="115"/>
  <c r="G318" i="115"/>
  <c r="F318" i="115"/>
  <c r="E318" i="115"/>
  <c r="D318" i="115"/>
  <c r="C318" i="115"/>
  <c r="K323" i="114"/>
  <c r="I323" i="114"/>
  <c r="H323" i="114"/>
  <c r="G323" i="114"/>
  <c r="F323" i="114"/>
  <c r="E323" i="114"/>
  <c r="D323" i="114"/>
  <c r="C323" i="114"/>
  <c r="K324" i="107"/>
  <c r="K323" i="107"/>
  <c r="I323" i="107"/>
  <c r="H323" i="107"/>
  <c r="G323" i="107"/>
  <c r="F323" i="107"/>
  <c r="E323" i="107"/>
  <c r="D323" i="107"/>
  <c r="C323" i="107"/>
  <c r="K318" i="114"/>
  <c r="I318" i="114"/>
  <c r="H318" i="114"/>
  <c r="G318" i="114"/>
  <c r="F318" i="114"/>
  <c r="E318" i="114"/>
  <c r="D318" i="114"/>
  <c r="C318" i="114"/>
  <c r="I14" i="113"/>
  <c r="I13" i="113"/>
  <c r="D14" i="113"/>
  <c r="C14" i="113"/>
  <c r="D13" i="113"/>
  <c r="C13" i="113"/>
  <c r="I12" i="113"/>
  <c r="J333" i="115"/>
  <c r="H333" i="115"/>
  <c r="K324" i="115"/>
  <c r="I324" i="115"/>
  <c r="H324" i="115"/>
  <c r="G324" i="115"/>
  <c r="F324" i="115"/>
  <c r="E324" i="115"/>
  <c r="D324" i="115"/>
  <c r="C324" i="115"/>
  <c r="K322" i="115"/>
  <c r="I322" i="115"/>
  <c r="H322" i="115"/>
  <c r="G322" i="115"/>
  <c r="F322" i="115"/>
  <c r="E322" i="115"/>
  <c r="D322" i="115"/>
  <c r="C322" i="115"/>
  <c r="K321" i="115"/>
  <c r="I321" i="115"/>
  <c r="H321" i="115"/>
  <c r="G321" i="115"/>
  <c r="F321" i="115"/>
  <c r="E321" i="115"/>
  <c r="D321" i="115"/>
  <c r="C321" i="115"/>
  <c r="K320" i="115"/>
  <c r="I320" i="115"/>
  <c r="H320" i="115"/>
  <c r="G320" i="115"/>
  <c r="F320" i="115"/>
  <c r="E320" i="115"/>
  <c r="D320" i="115"/>
  <c r="C320" i="115"/>
  <c r="K317" i="115"/>
  <c r="I317" i="115"/>
  <c r="H317" i="115"/>
  <c r="G317" i="115"/>
  <c r="F317" i="115"/>
  <c r="E317" i="115"/>
  <c r="D317" i="115"/>
  <c r="C317" i="115"/>
  <c r="K316" i="115"/>
  <c r="I316" i="115"/>
  <c r="H316" i="115"/>
  <c r="G316" i="115"/>
  <c r="F316" i="115"/>
  <c r="E316" i="115"/>
  <c r="D316" i="115"/>
  <c r="C316" i="115"/>
  <c r="K315" i="115"/>
  <c r="I315" i="115"/>
  <c r="H315" i="115"/>
  <c r="G315" i="115"/>
  <c r="F315" i="115"/>
  <c r="E315" i="115"/>
  <c r="D315" i="115"/>
  <c r="C315" i="115"/>
  <c r="H10" i="115"/>
  <c r="F10" i="115"/>
  <c r="D10" i="115"/>
  <c r="K318" i="107"/>
  <c r="I318" i="107"/>
  <c r="H318" i="107"/>
  <c r="G318" i="107"/>
  <c r="F318" i="107"/>
  <c r="E318" i="107"/>
  <c r="D318" i="107"/>
  <c r="C318" i="107"/>
  <c r="I45" i="113"/>
  <c r="I44" i="113"/>
  <c r="I43" i="113"/>
  <c r="I42" i="113"/>
  <c r="I41" i="113"/>
  <c r="I40" i="113"/>
  <c r="I39" i="113"/>
  <c r="I38" i="113"/>
  <c r="D45" i="113"/>
  <c r="C45" i="113"/>
  <c r="D44" i="113"/>
  <c r="C44" i="113"/>
  <c r="D43" i="113"/>
  <c r="C43" i="113"/>
  <c r="D42" i="113"/>
  <c r="C42" i="113"/>
  <c r="D41" i="113"/>
  <c r="C41" i="113"/>
  <c r="D40" i="113"/>
  <c r="C40" i="113"/>
  <c r="D39" i="113"/>
  <c r="C39" i="113"/>
  <c r="D38" i="113"/>
  <c r="C38" i="113"/>
  <c r="I37" i="113"/>
  <c r="I36" i="113"/>
  <c r="I35" i="113"/>
  <c r="I34" i="113"/>
  <c r="I33" i="113"/>
  <c r="I32" i="113"/>
  <c r="I31" i="113"/>
  <c r="I30" i="113"/>
  <c r="D37" i="113"/>
  <c r="C37" i="113"/>
  <c r="D36" i="113"/>
  <c r="C36" i="113"/>
  <c r="D35" i="113"/>
  <c r="C35" i="113"/>
  <c r="D34" i="113"/>
  <c r="C34" i="113"/>
  <c r="D33" i="113"/>
  <c r="C33" i="113"/>
  <c r="D32" i="113"/>
  <c r="C32" i="113"/>
  <c r="D31" i="113"/>
  <c r="C31" i="113"/>
  <c r="D30" i="113"/>
  <c r="C30" i="113"/>
  <c r="D2" i="73"/>
  <c r="M2" i="73"/>
  <c r="D3" i="73"/>
  <c r="I11" i="113"/>
  <c r="C11" i="113"/>
  <c r="D11" i="113"/>
  <c r="I10" i="113"/>
  <c r="D10" i="113"/>
  <c r="C10" i="113"/>
  <c r="C8" i="113"/>
  <c r="D8" i="113"/>
  <c r="D7" i="113"/>
  <c r="C7" i="113"/>
  <c r="I9" i="113"/>
  <c r="C4" i="114"/>
  <c r="I6" i="113"/>
  <c r="J333" i="114"/>
  <c r="H333" i="114"/>
  <c r="K324" i="114"/>
  <c r="I324" i="114"/>
  <c r="H324" i="114"/>
  <c r="G324" i="114"/>
  <c r="F324" i="114"/>
  <c r="E324" i="114"/>
  <c r="D324" i="114"/>
  <c r="C324" i="114"/>
  <c r="K322" i="114"/>
  <c r="I322" i="114"/>
  <c r="H322" i="114"/>
  <c r="G322" i="114"/>
  <c r="F322" i="114"/>
  <c r="E322" i="114"/>
  <c r="D322" i="114"/>
  <c r="C322" i="114"/>
  <c r="K321" i="114"/>
  <c r="I321" i="114"/>
  <c r="H321" i="114"/>
  <c r="G321" i="114"/>
  <c r="F321" i="114"/>
  <c r="E321" i="114"/>
  <c r="D321" i="114"/>
  <c r="C321" i="114"/>
  <c r="K320" i="114"/>
  <c r="I320" i="114"/>
  <c r="H320" i="114"/>
  <c r="G320" i="114"/>
  <c r="F320" i="114"/>
  <c r="E320" i="114"/>
  <c r="D320" i="114"/>
  <c r="C320" i="114"/>
  <c r="K317" i="114"/>
  <c r="I317" i="114"/>
  <c r="H317" i="114"/>
  <c r="G317" i="114"/>
  <c r="F317" i="114"/>
  <c r="E317" i="114"/>
  <c r="D317" i="114"/>
  <c r="C317" i="114"/>
  <c r="K316" i="114"/>
  <c r="I316" i="114"/>
  <c r="H316" i="114"/>
  <c r="G316" i="114"/>
  <c r="F316" i="114"/>
  <c r="E316" i="114"/>
  <c r="D316" i="114"/>
  <c r="C316" i="114"/>
  <c r="K315" i="114"/>
  <c r="I315" i="114"/>
  <c r="H315" i="114"/>
  <c r="G315" i="114"/>
  <c r="F315" i="114"/>
  <c r="E315" i="114"/>
  <c r="D315" i="114"/>
  <c r="C315" i="114"/>
  <c r="H10" i="114"/>
  <c r="F10" i="114"/>
  <c r="D10" i="114"/>
  <c r="F333" i="117" l="1"/>
  <c r="C333" i="117"/>
  <c r="F333" i="116"/>
  <c r="F333" i="120"/>
  <c r="F333" i="118"/>
  <c r="C333" i="118"/>
  <c r="F333" i="119"/>
  <c r="C333" i="116"/>
  <c r="C333" i="120"/>
  <c r="F333" i="114"/>
  <c r="C333" i="115"/>
  <c r="C333" i="114"/>
  <c r="C333" i="119"/>
  <c r="F333" i="115"/>
  <c r="F5" i="113"/>
  <c r="I8" i="113"/>
  <c r="I324" i="107"/>
  <c r="H324" i="107"/>
  <c r="G324" i="107"/>
  <c r="F324" i="107"/>
  <c r="E324" i="107"/>
  <c r="D324" i="107"/>
  <c r="C324" i="107"/>
  <c r="K322" i="107"/>
  <c r="I322" i="107"/>
  <c r="H322" i="107"/>
  <c r="G322" i="107"/>
  <c r="F322" i="107"/>
  <c r="E322" i="107"/>
  <c r="D322" i="107"/>
  <c r="C322" i="107"/>
  <c r="K321" i="107"/>
  <c r="I321" i="107"/>
  <c r="H321" i="107"/>
  <c r="G321" i="107"/>
  <c r="E321" i="107"/>
  <c r="F321" i="107"/>
  <c r="C321" i="107"/>
  <c r="D321" i="107"/>
  <c r="K320" i="107"/>
  <c r="I320" i="107"/>
  <c r="H320" i="107"/>
  <c r="G320" i="107"/>
  <c r="F320" i="107"/>
  <c r="E320" i="107"/>
  <c r="D320" i="107"/>
  <c r="C320" i="107"/>
  <c r="K317" i="107"/>
  <c r="I317" i="107"/>
  <c r="H317" i="107"/>
  <c r="G317" i="107"/>
  <c r="F317" i="107"/>
  <c r="E317" i="107"/>
  <c r="D317" i="107"/>
  <c r="C317" i="107"/>
  <c r="K316" i="107"/>
  <c r="I316" i="107"/>
  <c r="H316" i="107"/>
  <c r="G316" i="107"/>
  <c r="F316" i="107"/>
  <c r="E316" i="107"/>
  <c r="D316" i="107"/>
  <c r="C316" i="107"/>
  <c r="K315" i="107"/>
  <c r="I315" i="107"/>
  <c r="H315" i="107"/>
  <c r="G315" i="107" l="1"/>
  <c r="F315" i="107"/>
  <c r="E315" i="107"/>
  <c r="D315" i="107"/>
  <c r="C315" i="107"/>
  <c r="D10" i="107"/>
  <c r="F10" i="107"/>
  <c r="H10" i="107"/>
  <c r="I5" i="113" l="1" a="1"/>
  <c r="I5" i="113" s="1"/>
  <c r="I7" i="113"/>
  <c r="E5" i="113"/>
  <c r="BJ6" i="113" l="1"/>
  <c r="I5" i="109" l="1"/>
  <c r="I6" i="109"/>
  <c r="I7" i="109"/>
  <c r="I8" i="109"/>
  <c r="I9" i="109"/>
  <c r="I10" i="109"/>
  <c r="I11" i="109"/>
  <c r="I4" i="109"/>
  <c r="B5" i="109"/>
  <c r="B6" i="109"/>
  <c r="B7" i="109"/>
  <c r="B8" i="109"/>
  <c r="B9" i="109"/>
  <c r="B10" i="109"/>
  <c r="B11" i="109"/>
  <c r="H12" i="109"/>
  <c r="G12" i="109"/>
  <c r="F12" i="109"/>
  <c r="D12" i="109"/>
  <c r="C12" i="109" l="1"/>
  <c r="I12" i="109"/>
  <c r="BJ10" i="113" l="1"/>
  <c r="Q3" i="113" s="1"/>
  <c r="BJ9" i="113"/>
  <c r="P3" i="113" s="1"/>
  <c r="BJ8" i="113"/>
  <c r="O3" i="113" s="1"/>
  <c r="BJ7" i="113"/>
  <c r="N3" i="113" s="1"/>
  <c r="L3" i="113"/>
  <c r="BJ4" i="113"/>
  <c r="M3" i="113" s="1"/>
  <c r="K27" i="113" l="1"/>
  <c r="G27" i="113" s="1"/>
  <c r="K28" i="113"/>
  <c r="G28" i="113" s="1"/>
  <c r="K29" i="113"/>
  <c r="G29" i="113" s="1"/>
  <c r="K24" i="113"/>
  <c r="G24" i="113" s="1"/>
  <c r="K26" i="113"/>
  <c r="G26" i="113" s="1"/>
  <c r="K25" i="113"/>
  <c r="G25" i="113" s="1"/>
  <c r="K21" i="113"/>
  <c r="G21" i="113" s="1"/>
  <c r="K22" i="113"/>
  <c r="G22" i="113" s="1"/>
  <c r="K23" i="113"/>
  <c r="G23" i="113" s="1"/>
  <c r="K20" i="113"/>
  <c r="G20" i="113" s="1"/>
  <c r="K18" i="113"/>
  <c r="G18" i="113" s="1"/>
  <c r="K19" i="113"/>
  <c r="G19" i="113" s="1"/>
  <c r="K15" i="113"/>
  <c r="G15" i="113" s="1"/>
  <c r="K16" i="113"/>
  <c r="G16" i="113" s="1"/>
  <c r="K17" i="113"/>
  <c r="G17" i="113" s="1"/>
  <c r="K12" i="113"/>
  <c r="G12" i="113" s="1"/>
  <c r="K13" i="113"/>
  <c r="G13" i="113" s="1"/>
  <c r="K14" i="113"/>
  <c r="G14" i="113" s="1"/>
  <c r="K40" i="113"/>
  <c r="G40" i="113" s="1"/>
  <c r="K39" i="113"/>
  <c r="G39" i="113" s="1"/>
  <c r="K41" i="113"/>
  <c r="G41" i="113" s="1"/>
  <c r="K42" i="113"/>
  <c r="G42" i="113" s="1"/>
  <c r="K43" i="113"/>
  <c r="G43" i="113" s="1"/>
  <c r="K45" i="113"/>
  <c r="G45" i="113" s="1"/>
  <c r="K38" i="113"/>
  <c r="G38" i="113" s="1"/>
  <c r="K44" i="113"/>
  <c r="G44" i="113" s="1"/>
  <c r="K36" i="113"/>
  <c r="G36" i="113" s="1"/>
  <c r="K37" i="113"/>
  <c r="G37" i="113" s="1"/>
  <c r="K35" i="113"/>
  <c r="G35" i="113" s="1"/>
  <c r="K33" i="113"/>
  <c r="G33" i="113" s="1"/>
  <c r="K31" i="113"/>
  <c r="G31" i="113" s="1"/>
  <c r="K34" i="113"/>
  <c r="G34" i="113" s="1"/>
  <c r="K32" i="113"/>
  <c r="G32" i="113" s="1"/>
  <c r="K11" i="113"/>
  <c r="G11" i="113" s="1"/>
  <c r="K10" i="113"/>
  <c r="G10" i="113" s="1"/>
  <c r="K30" i="113"/>
  <c r="G30" i="113" s="1"/>
  <c r="K9" i="113"/>
  <c r="G9" i="113" s="1"/>
  <c r="K8" i="113"/>
  <c r="G8" i="113" s="1"/>
  <c r="K6" i="113"/>
  <c r="G6" i="113" s="1"/>
  <c r="K5" i="113"/>
  <c r="G5" i="113" s="1"/>
  <c r="K7" i="113"/>
  <c r="G7" i="113" s="1"/>
  <c r="M20" i="108"/>
  <c r="M21" i="108"/>
  <c r="M22" i="108"/>
  <c r="M23" i="108"/>
  <c r="M24" i="108"/>
  <c r="M25" i="108"/>
  <c r="M26" i="108"/>
  <c r="J20" i="108"/>
  <c r="K20" i="108"/>
  <c r="L20" i="108"/>
  <c r="J21" i="108"/>
  <c r="K21" i="108"/>
  <c r="L21" i="108"/>
  <c r="J22" i="108"/>
  <c r="K22" i="108"/>
  <c r="L22" i="108"/>
  <c r="J23" i="108"/>
  <c r="K23" i="108"/>
  <c r="L23" i="108"/>
  <c r="J24" i="108"/>
  <c r="K24" i="108"/>
  <c r="L24" i="108"/>
  <c r="J25" i="108"/>
  <c r="K25" i="108"/>
  <c r="L25" i="108"/>
  <c r="J26" i="108"/>
  <c r="K26" i="108"/>
  <c r="L26" i="108"/>
  <c r="H20" i="108"/>
  <c r="H21" i="108"/>
  <c r="H22" i="108"/>
  <c r="H23" i="108"/>
  <c r="H24" i="108"/>
  <c r="H25" i="108"/>
  <c r="H26" i="108"/>
  <c r="G20" i="108"/>
  <c r="G21" i="108"/>
  <c r="G22" i="108"/>
  <c r="G23" i="108"/>
  <c r="G24" i="108"/>
  <c r="G25" i="108"/>
  <c r="G26" i="108"/>
  <c r="F20" i="108"/>
  <c r="F21" i="108"/>
  <c r="F22" i="108"/>
  <c r="F23" i="108"/>
  <c r="F24" i="108"/>
  <c r="F25" i="108"/>
  <c r="F26" i="108"/>
  <c r="B20" i="108"/>
  <c r="B21" i="108"/>
  <c r="B22" i="108"/>
  <c r="B23" i="108"/>
  <c r="B24" i="108"/>
  <c r="B25" i="108"/>
  <c r="B26" i="108"/>
  <c r="D20" i="108"/>
  <c r="D21" i="108"/>
  <c r="D22" i="108"/>
  <c r="D23" i="108"/>
  <c r="D24" i="108"/>
  <c r="D25" i="108"/>
  <c r="D26" i="108"/>
  <c r="D19" i="108"/>
  <c r="M19" i="108"/>
  <c r="L19" i="108"/>
  <c r="K19" i="108"/>
  <c r="J19" i="108"/>
  <c r="H19" i="108"/>
  <c r="G19" i="108"/>
  <c r="F19" i="108"/>
  <c r="B19" i="108"/>
  <c r="J333" i="107"/>
  <c r="C4" i="107"/>
  <c r="F28" i="108"/>
  <c r="I3" i="106"/>
  <c r="D28" i="108"/>
  <c r="F333" i="107" l="1"/>
  <c r="C333" i="107"/>
  <c r="B28" i="108"/>
  <c r="M28" i="108"/>
  <c r="J28" i="108"/>
  <c r="H28" i="108"/>
  <c r="G28" i="108"/>
  <c r="L28" i="108" l="1"/>
  <c r="K28" i="108"/>
  <c r="AJ2" i="99" l="1"/>
  <c r="S2" i="99"/>
  <c r="R2" i="99"/>
  <c r="Q2" i="99"/>
  <c r="P2" i="99"/>
  <c r="O2" i="99"/>
  <c r="N2" i="99"/>
  <c r="M2" i="99"/>
  <c r="L2" i="99"/>
  <c r="G2" i="99"/>
  <c r="A2" i="99"/>
  <c r="D2" i="99" l="1"/>
  <c r="F2" i="99"/>
  <c r="C2" i="99"/>
  <c r="J2" i="99" l="1"/>
  <c r="I2" i="99"/>
  <c r="H2" i="99"/>
  <c r="C3" i="85" l="1"/>
  <c r="C4" i="85"/>
  <c r="C5" i="85"/>
  <c r="C6" i="85"/>
  <c r="C7" i="85"/>
  <c r="C8" i="85"/>
  <c r="C9" i="85"/>
  <c r="C10" i="85"/>
  <c r="C11" i="85"/>
  <c r="C2" i="85"/>
  <c r="B2" i="85" l="1"/>
  <c r="A2" i="85"/>
  <c r="D2" i="85"/>
  <c r="AZ2" i="85" a="1"/>
  <c r="BK2" i="85" a="1"/>
  <c r="U2" i="85" a="1"/>
  <c r="Y2" i="85" a="1"/>
  <c r="AG2" i="85" a="1"/>
  <c r="BD2" i="85" a="1"/>
  <c r="P2" i="85" a="1"/>
  <c r="AT2" i="85" a="1"/>
  <c r="W2" i="85" a="1"/>
  <c r="AV2" i="85" a="1"/>
  <c r="AD2" i="85" a="1"/>
  <c r="R2" i="85" a="1"/>
  <c r="BE2" i="85" a="1"/>
  <c r="X2" i="85" a="1"/>
  <c r="BL2" i="85" a="1"/>
  <c r="S2" i="85" a="1"/>
  <c r="AW2" i="85" a="1"/>
  <c r="BO2" i="85" a="1"/>
  <c r="BF2" i="85" a="1"/>
  <c r="CK2" i="85" a="1"/>
  <c r="AM2" i="85" a="1"/>
  <c r="BJ2" i="85" a="1"/>
  <c r="AF2" i="85" a="1"/>
  <c r="AS2" i="85" a="1"/>
  <c r="BA2" i="85" a="1"/>
  <c r="T2" i="85" a="1"/>
  <c r="AI2" i="85" a="1"/>
  <c r="O2" i="85" a="1"/>
  <c r="AY2" i="85" a="1"/>
  <c r="AP2" i="85" a="1"/>
  <c r="AX2" i="85" a="1"/>
  <c r="AC2" i="85" a="1"/>
  <c r="AA2" i="85" a="1"/>
  <c r="BS2" i="85" a="1"/>
  <c r="AJ2" i="85" a="1"/>
  <c r="AB2" i="85" a="1"/>
  <c r="AE2" i="85" a="1"/>
  <c r="AU2" i="85" a="1"/>
  <c r="Z2" i="85" a="1"/>
  <c r="BG2" i="85" a="1"/>
  <c r="AN2" i="85" a="1"/>
  <c r="AK2" i="85" a="1"/>
  <c r="V2" i="85" a="1"/>
  <c r="BH2" i="85" a="1"/>
  <c r="BC2" i="85" a="1"/>
  <c r="BQ2" i="85" a="1"/>
  <c r="AQ2" i="85" a="1"/>
  <c r="BN2" i="85" a="1"/>
  <c r="BM2" i="85" a="1"/>
  <c r="AL2" i="85" a="1"/>
  <c r="N2" i="85" a="1"/>
  <c r="BB2" i="85" a="1"/>
  <c r="BR2" i="85" a="1"/>
  <c r="AR2" i="85" a="1"/>
  <c r="BP2" i="85" a="1"/>
  <c r="CJ2" i="85" a="1"/>
  <c r="AO2" i="85" a="1"/>
  <c r="AH2" i="85" a="1"/>
  <c r="H2" i="85" a="1"/>
  <c r="Q2" i="85" a="1"/>
  <c r="BI2" i="85" a="1"/>
  <c r="CJ2" i="85" l="1"/>
  <c r="CK2" i="85"/>
  <c r="AR2" i="85"/>
  <c r="BA2" i="85"/>
  <c r="AN2" i="85"/>
  <c r="AM2" i="85"/>
  <c r="BD2" i="85"/>
  <c r="AO2" i="85"/>
  <c r="BM2" i="85"/>
  <c r="AV2" i="85"/>
  <c r="BN2" i="85"/>
  <c r="AS2" i="85"/>
  <c r="AW2" i="85"/>
  <c r="AY2" i="85"/>
  <c r="AX2" i="85"/>
  <c r="BH2" i="85"/>
  <c r="BC2" i="85"/>
  <c r="BK2" i="85"/>
  <c r="AT2" i="85"/>
  <c r="BG2" i="85"/>
  <c r="BB2" i="85"/>
  <c r="AQ2" i="85"/>
  <c r="BF2" i="85"/>
  <c r="BI2" i="85"/>
  <c r="BL2" i="85"/>
  <c r="AL2" i="85"/>
  <c r="AJ2" i="85"/>
  <c r="AI2" i="85"/>
  <c r="AH2" i="85"/>
  <c r="AG2" i="85"/>
  <c r="AE2" i="85"/>
  <c r="AC2" i="85"/>
  <c r="AD2" i="85"/>
  <c r="AB2" i="85"/>
  <c r="AA2" i="85"/>
  <c r="Z2" i="85"/>
  <c r="BS2" i="85"/>
  <c r="Y2" i="85"/>
  <c r="V2" i="85"/>
  <c r="S2" i="85"/>
  <c r="BR2" i="85"/>
  <c r="BP2" i="85"/>
  <c r="BJ2" i="85"/>
  <c r="BE2" i="85"/>
  <c r="AZ2" i="85"/>
  <c r="AU2" i="85"/>
  <c r="AP2" i="85"/>
  <c r="AK2" i="85"/>
  <c r="AF2" i="85"/>
  <c r="X2" i="85"/>
  <c r="W2" i="85"/>
  <c r="U2" i="85"/>
  <c r="T2" i="85"/>
  <c r="N2" i="85"/>
  <c r="O2" i="85"/>
  <c r="Q2" i="85"/>
  <c r="R2" i="85"/>
  <c r="P2" i="85"/>
  <c r="BQ2" i="85"/>
  <c r="BO2" i="85"/>
  <c r="CH2" i="85"/>
  <c r="CF2" i="85"/>
  <c r="CG2" i="85"/>
  <c r="H2" i="85"/>
  <c r="G2" i="85"/>
  <c r="BT2" i="85"/>
  <c r="BU2" i="85"/>
  <c r="BV2" i="85"/>
  <c r="BW2" i="85"/>
  <c r="BX2" i="85"/>
  <c r="BY2" i="85"/>
  <c r="CA2" i="85"/>
  <c r="CB2" i="85"/>
  <c r="CD2" i="85"/>
  <c r="CE2" i="85"/>
  <c r="B3" i="85"/>
  <c r="A3" i="85"/>
  <c r="D3" i="85"/>
  <c r="B4" i="85"/>
  <c r="A4" i="85"/>
  <c r="D4" i="85"/>
  <c r="B5" i="85"/>
  <c r="CI2" i="85" s="1"/>
  <c r="A5" i="85"/>
  <c r="D5" i="85"/>
  <c r="CF5" i="85" l="1"/>
  <c r="CH5" i="85"/>
  <c r="CG5" i="85"/>
  <c r="CF4" i="85"/>
  <c r="CG4" i="85"/>
  <c r="CH4" i="85"/>
  <c r="CG3" i="85"/>
  <c r="CH3" i="85"/>
  <c r="CF3" i="85"/>
  <c r="BX4" i="85"/>
  <c r="BW4" i="85"/>
  <c r="CD3" i="85"/>
  <c r="CA3" i="85"/>
  <c r="BY3" i="85"/>
  <c r="BU3" i="85"/>
  <c r="BU4" i="85"/>
  <c r="CE4" i="85"/>
  <c r="BT4" i="85"/>
  <c r="BX3" i="85"/>
  <c r="CB4" i="85"/>
  <c r="CA4" i="85"/>
  <c r="G4" i="85"/>
  <c r="BV3" i="85"/>
  <c r="BY4" i="85"/>
  <c r="BT3" i="85"/>
  <c r="CD4" i="85"/>
  <c r="BV4" i="85"/>
  <c r="CB3" i="85"/>
  <c r="G3" i="85"/>
  <c r="CE3" i="85"/>
  <c r="BW3" i="85"/>
  <c r="G5" i="85"/>
  <c r="BT5" i="85"/>
  <c r="BU5" i="85"/>
  <c r="BV5" i="85"/>
  <c r="BW5" i="85"/>
  <c r="BX5" i="85"/>
  <c r="BY5" i="85"/>
  <c r="CA5" i="85"/>
  <c r="CB5" i="85"/>
  <c r="CD5" i="85"/>
  <c r="CE5" i="85"/>
  <c r="B6" i="85"/>
  <c r="CI3" i="85" s="1"/>
  <c r="A6" i="85"/>
  <c r="D6" i="85"/>
  <c r="B7" i="85"/>
  <c r="CI4" i="85" s="1"/>
  <c r="A7" i="85"/>
  <c r="D7" i="85"/>
  <c r="B8" i="85"/>
  <c r="CI5" i="85" s="1"/>
  <c r="A8" i="85"/>
  <c r="D8" i="85"/>
  <c r="B9" i="85"/>
  <c r="A9" i="85"/>
  <c r="D9" i="85"/>
  <c r="B10" i="85"/>
  <c r="A10" i="85"/>
  <c r="D10" i="85"/>
  <c r="B11" i="85"/>
  <c r="A11" i="85"/>
  <c r="D11" i="85"/>
  <c r="CI9" i="85" l="1"/>
  <c r="CI11" i="85"/>
  <c r="CI8" i="85"/>
  <c r="CI10" i="85"/>
  <c r="CI7" i="85"/>
  <c r="CI6" i="85"/>
  <c r="CH10" i="85"/>
  <c r="CF10" i="85"/>
  <c r="CG10" i="85"/>
  <c r="CG7" i="85"/>
  <c r="CF7" i="85"/>
  <c r="CH7" i="85"/>
  <c r="CH8" i="85"/>
  <c r="CG8" i="85"/>
  <c r="CF8" i="85"/>
  <c r="CF9" i="85"/>
  <c r="CH9" i="85"/>
  <c r="CG9" i="85"/>
  <c r="CG11" i="85"/>
  <c r="CH11" i="85"/>
  <c r="CF11" i="85"/>
  <c r="CG6" i="85"/>
  <c r="CF6" i="85"/>
  <c r="CH6" i="85"/>
  <c r="BX7" i="85"/>
  <c r="BU6" i="85"/>
  <c r="BT10" i="85"/>
  <c r="CA10" i="85"/>
  <c r="BV10" i="85"/>
  <c r="BX11" i="85"/>
  <c r="CA7" i="85"/>
  <c r="CE10" i="85"/>
  <c r="BU11" i="85"/>
  <c r="BU10" i="85"/>
  <c r="G7" i="85"/>
  <c r="BV7" i="85"/>
  <c r="CE7" i="85"/>
  <c r="BY10" i="85"/>
  <c r="BW10" i="85"/>
  <c r="CB7" i="85"/>
  <c r="CD10" i="85"/>
  <c r="G10" i="85"/>
  <c r="BV8" i="85"/>
  <c r="BW11" i="85"/>
  <c r="G8" i="85"/>
  <c r="BU7" i="85"/>
  <c r="G6" i="85"/>
  <c r="G11" i="85"/>
  <c r="CB10" i="85"/>
  <c r="BY7" i="85"/>
  <c r="BT8" i="85"/>
  <c r="BT11" i="85"/>
  <c r="CD8" i="85"/>
  <c r="CE11" i="85"/>
  <c r="CA8" i="85"/>
  <c r="BW7" i="85"/>
  <c r="CA11" i="85"/>
  <c r="BX10" i="85"/>
  <c r="BX8" i="85"/>
  <c r="CD7" i="85"/>
  <c r="BT7" i="85"/>
  <c r="BX6" i="85"/>
  <c r="CB9" i="85"/>
  <c r="BT9" i="85"/>
  <c r="BU8" i="85"/>
  <c r="CE6" i="85"/>
  <c r="BW6" i="85"/>
  <c r="BY11" i="85"/>
  <c r="CA9" i="85"/>
  <c r="G9" i="85"/>
  <c r="CB8" i="85"/>
  <c r="CD6" i="85"/>
  <c r="BV6" i="85"/>
  <c r="BY9" i="85"/>
  <c r="CB6" i="85"/>
  <c r="BT6" i="85"/>
  <c r="CD11" i="85"/>
  <c r="BV11" i="85"/>
  <c r="BX9" i="85"/>
  <c r="BY8" i="85"/>
  <c r="CA6" i="85"/>
  <c r="CE9" i="85"/>
  <c r="BW9" i="85"/>
  <c r="CB11" i="85"/>
  <c r="CD9" i="85"/>
  <c r="BV9" i="85"/>
  <c r="CE8" i="85"/>
  <c r="BW8" i="85"/>
  <c r="BY6" i="85"/>
  <c r="BU9" i="85"/>
  <c r="K2" i="99"/>
  <c r="B2" i="99"/>
  <c r="BQ8" i="85" a="1"/>
  <c r="AJ7" i="85" a="1"/>
  <c r="AM7" i="85" a="1"/>
  <c r="S5" i="85" a="1"/>
  <c r="AM9" i="85" a="1"/>
  <c r="BL8" i="85" a="1"/>
  <c r="BM5" i="85" a="1"/>
  <c r="CJ5" i="85" a="1"/>
  <c r="AU4" i="85" a="1"/>
  <c r="H9" i="85" a="1"/>
  <c r="X4" i="85" a="1"/>
  <c r="AP7" i="85" a="1"/>
  <c r="T10" i="85" a="1"/>
  <c r="AW11" i="85" a="1"/>
  <c r="AY10" i="85" a="1"/>
  <c r="AS5" i="85" a="1"/>
  <c r="W6" i="85" a="1"/>
  <c r="AD8" i="85" a="1"/>
  <c r="E10" i="85" a="1"/>
  <c r="H11" i="85" a="1"/>
  <c r="BC11" i="85" a="1"/>
  <c r="BQ5" i="85" a="1"/>
  <c r="AX7" i="85" a="1"/>
  <c r="X6" i="85" a="1"/>
  <c r="AM10" i="85" a="1"/>
  <c r="AK11" i="85" a="1"/>
  <c r="BP10" i="85" a="1"/>
  <c r="AR9" i="85" a="1"/>
  <c r="Z10" i="85" a="1"/>
  <c r="AW3" i="85" a="1"/>
  <c r="BA7" i="85" a="1"/>
  <c r="BJ11" i="85" a="1"/>
  <c r="M6" i="85" a="1"/>
  <c r="T9" i="85" a="1"/>
  <c r="U10" i="85" a="1"/>
  <c r="AG4" i="85" a="1"/>
  <c r="AB7" i="85" a="1"/>
  <c r="AL3" i="85" a="1"/>
  <c r="CK4" i="85" a="1"/>
  <c r="BM3" i="85" a="1"/>
  <c r="V9" i="85" a="1"/>
  <c r="L5" i="85" a="1"/>
  <c r="S10" i="85" a="1"/>
  <c r="F8" i="85" a="1"/>
  <c r="AT5" i="85" a="1"/>
  <c r="AE3" i="85" a="1"/>
  <c r="BK9" i="85" a="1"/>
  <c r="I3" i="85" a="1"/>
  <c r="BR7" i="85" a="1"/>
  <c r="AD7" i="85" a="1"/>
  <c r="AZ10" i="85" a="1"/>
  <c r="AD5" i="85" a="1"/>
  <c r="AH6" i="85" a="1"/>
  <c r="BE6" i="85" a="1"/>
  <c r="AZ3" i="85" a="1"/>
  <c r="AY4" i="85" a="1"/>
  <c r="AZ4" i="85" a="1"/>
  <c r="BM9" i="85" a="1"/>
  <c r="BC9" i="85" a="1"/>
  <c r="S7" i="85" a="1"/>
  <c r="BN9" i="85" a="1"/>
  <c r="AE11" i="85" a="1"/>
  <c r="AW10" i="85" a="1"/>
  <c r="AI9" i="85" a="1"/>
  <c r="S11" i="85" a="1"/>
  <c r="BK4" i="85" a="1"/>
  <c r="L8" i="85" a="1"/>
  <c r="BS5" i="85" a="1"/>
  <c r="CJ6" i="85" a="1"/>
  <c r="AB8" i="85" a="1"/>
  <c r="BL10" i="85" a="1"/>
  <c r="J10" i="85" a="1"/>
  <c r="M2" i="85" a="1"/>
  <c r="BO10" i="85" a="1"/>
  <c r="AA7" i="85" a="1"/>
  <c r="BS6" i="85" a="1"/>
  <c r="BJ7" i="85" a="1"/>
  <c r="F9" i="85" a="1"/>
  <c r="BG7" i="85" a="1"/>
  <c r="R11" i="85" a="1"/>
  <c r="AD10" i="85" a="1"/>
  <c r="O3" i="85" a="1"/>
  <c r="AN9" i="85" a="1"/>
  <c r="N8" i="85" a="1"/>
  <c r="BL11" i="85" a="1"/>
  <c r="BP7" i="85" a="1"/>
  <c r="H10" i="85" a="1"/>
  <c r="AI8" i="85" a="1"/>
  <c r="BB7" i="85" a="1"/>
  <c r="BD8" i="85" a="1"/>
  <c r="AT8" i="85" a="1"/>
  <c r="R3" i="85" a="1"/>
  <c r="BK6" i="85" a="1"/>
  <c r="H5" i="85" a="1"/>
  <c r="AT4" i="85" a="1"/>
  <c r="AV10" i="85" a="1"/>
  <c r="BQ4" i="85" a="1"/>
  <c r="BA3" i="85" a="1"/>
  <c r="AU8" i="85" a="1"/>
  <c r="AF3" i="85" a="1"/>
  <c r="L4" i="85" a="1"/>
  <c r="AJ9" i="85" a="1"/>
  <c r="BO6" i="85" a="1"/>
  <c r="AV4" i="85" a="1"/>
  <c r="X5" i="85" a="1"/>
  <c r="AR11" i="85" a="1"/>
  <c r="Q7" i="85" a="1"/>
  <c r="AU9" i="85" a="1"/>
  <c r="AQ11" i="85" a="1"/>
  <c r="O10" i="85" a="1"/>
  <c r="AM5" i="85" a="1"/>
  <c r="L9" i="85" a="1"/>
  <c r="BC3" i="85" a="1"/>
  <c r="AI4" i="85" a="1"/>
  <c r="BK5" i="85" a="1"/>
  <c r="AQ7" i="85" a="1"/>
  <c r="O6" i="85" a="1"/>
  <c r="AC7" i="85" a="1"/>
  <c r="BM8" i="85" a="1"/>
  <c r="AS4" i="85" a="1"/>
  <c r="M3" i="85" a="1"/>
  <c r="AF10" i="85" a="1"/>
  <c r="AD4" i="85" a="1"/>
  <c r="AK3" i="85" a="1"/>
  <c r="S9" i="85" a="1"/>
  <c r="BG3" i="85" a="1"/>
  <c r="E4" i="85" a="1"/>
  <c r="AF8" i="85" a="1"/>
  <c r="BA4" i="85" a="1"/>
  <c r="U8" i="85" a="1"/>
  <c r="BB11" i="85" a="1"/>
  <c r="AI10" i="85" a="1"/>
  <c r="AK5" i="85" a="1"/>
  <c r="K6" i="85" a="1"/>
  <c r="Y4" i="85" a="1"/>
  <c r="O7" i="85" a="1"/>
  <c r="AO7" i="85" a="1"/>
  <c r="AZ7" i="85" a="1"/>
  <c r="BJ3" i="85" a="1"/>
  <c r="BL3" i="85" a="1"/>
  <c r="Q4" i="85" a="1"/>
  <c r="AI3" i="85" a="1"/>
  <c r="H8" i="85" a="1"/>
  <c r="U7" i="85" a="1"/>
  <c r="BM10" i="85" a="1"/>
  <c r="M9" i="85" a="1"/>
  <c r="V7" i="85" a="1"/>
  <c r="CJ3" i="85" a="1"/>
  <c r="AE6" i="85" a="1"/>
  <c r="AH3" i="85" a="1"/>
  <c r="BD4" i="85" a="1"/>
  <c r="AI11" i="85" a="1"/>
  <c r="AK8" i="85" a="1"/>
  <c r="AR6" i="85" a="1"/>
  <c r="BN4" i="85" a="1"/>
  <c r="S8" i="85" a="1"/>
  <c r="AS10" i="85" a="1"/>
  <c r="U4" i="85" a="1"/>
  <c r="AH5" i="85" a="1"/>
  <c r="AT10" i="85" a="1"/>
  <c r="AX3" i="85" a="1"/>
  <c r="CK11" i="85" a="1"/>
  <c r="AD11" i="85" a="1"/>
  <c r="T8" i="85" a="1"/>
  <c r="X7" i="85" a="1"/>
  <c r="AW8" i="85" a="1"/>
  <c r="R8" i="85" a="1"/>
  <c r="BB5" i="85" a="1"/>
  <c r="BE7" i="85" a="1"/>
  <c r="U5" i="85" a="1"/>
  <c r="BD10" i="85" a="1"/>
  <c r="BG10" i="85" a="1"/>
  <c r="H4" i="85" a="1"/>
  <c r="BD7" i="85" a="1"/>
  <c r="AH4" i="85" a="1"/>
  <c r="AN6" i="85" a="1"/>
  <c r="M4" i="85" a="1"/>
  <c r="BQ11" i="85" a="1"/>
  <c r="N5" i="85" a="1"/>
  <c r="U11" i="85" a="1"/>
  <c r="AF9" i="85" a="1"/>
  <c r="W9" i="85" a="1"/>
  <c r="AA4" i="85" a="1"/>
  <c r="AP6" i="85" a="1"/>
  <c r="BL7" i="85" a="1"/>
  <c r="AC4" i="85" a="1"/>
  <c r="BF7" i="85" a="1"/>
  <c r="BC10" i="85" a="1"/>
  <c r="BH8" i="85" a="1"/>
  <c r="E9" i="85" a="1"/>
  <c r="BG5" i="85" a="1"/>
  <c r="BJ10" i="85" a="1"/>
  <c r="AR8" i="85" a="1"/>
  <c r="F2" i="85" a="1"/>
  <c r="BA5" i="85" a="1"/>
  <c r="AZ11" i="85" a="1"/>
  <c r="BL4" i="85" a="1"/>
  <c r="J3" i="85" a="1"/>
  <c r="AB10" i="85" a="1"/>
  <c r="AJ3" i="85" a="1"/>
  <c r="L6" i="85" a="1"/>
  <c r="BG8" i="85" a="1"/>
  <c r="I9" i="85" a="1"/>
  <c r="BE11" i="85" a="1"/>
  <c r="AQ10" i="85" a="1"/>
  <c r="AY7" i="85" a="1"/>
  <c r="AO5" i="85" a="1"/>
  <c r="AO6" i="85" a="1"/>
  <c r="AK4" i="85" a="1"/>
  <c r="Q11" i="85" a="1"/>
  <c r="AQ3" i="85" a="1"/>
  <c r="BE9" i="85" a="1"/>
  <c r="J9" i="85" a="1"/>
  <c r="F3" i="85" a="1"/>
  <c r="AV7" i="85" a="1"/>
  <c r="BH9" i="85" a="1"/>
  <c r="O4" i="85" a="1"/>
  <c r="Z4" i="85" a="1"/>
  <c r="AS11" i="85" a="1"/>
  <c r="BO5" i="85" a="1"/>
  <c r="AG9" i="85" a="1"/>
  <c r="AA8" i="85" a="1"/>
  <c r="AF5" i="85" a="1"/>
  <c r="AW5" i="85" a="1"/>
  <c r="S3" i="85" a="1"/>
  <c r="BI11" i="85" a="1"/>
  <c r="AD9" i="85" a="1"/>
  <c r="BN10" i="85" a="1"/>
  <c r="AA9" i="85" a="1"/>
  <c r="BC6" i="85" a="1"/>
  <c r="BP5" i="85" a="1"/>
  <c r="AQ6" i="85" a="1"/>
  <c r="AI6" i="85" a="1"/>
  <c r="AC10" i="85" a="1"/>
  <c r="M10" i="85" a="1"/>
  <c r="P11" i="85" a="1"/>
  <c r="AP9" i="85" a="1"/>
  <c r="AL6" i="85" a="1"/>
  <c r="AW4" i="85" a="1"/>
  <c r="U3" i="85" a="1"/>
  <c r="Z8" i="85" a="1"/>
  <c r="AC5" i="85" a="1"/>
  <c r="Y11" i="85" a="1"/>
  <c r="BA6" i="85" a="1"/>
  <c r="BE5" i="85" a="1"/>
  <c r="AO8" i="85" a="1"/>
  <c r="AT11" i="85" a="1"/>
  <c r="BG11" i="85" a="1"/>
  <c r="AJ11" i="85" a="1"/>
  <c r="T5" i="85" a="1"/>
  <c r="AR3" i="85" a="1"/>
  <c r="BO11" i="85" a="1"/>
  <c r="Z9" i="85" a="1"/>
  <c r="O5" i="85" a="1"/>
  <c r="BH11" i="85" a="1"/>
  <c r="Y3" i="85" a="1"/>
  <c r="CK7" i="85" a="1"/>
  <c r="BR10" i="85" a="1"/>
  <c r="BR8" i="85" a="1"/>
  <c r="K11" i="85" a="1"/>
  <c r="X3" i="85" a="1"/>
  <c r="BF6" i="85" a="1"/>
  <c r="AV6" i="85" a="1"/>
  <c r="AY8" i="85" a="1"/>
  <c r="Y9" i="85" a="1"/>
  <c r="BD5" i="85" a="1"/>
  <c r="BI6" i="85" a="1"/>
  <c r="BQ10" i="85" a="1"/>
  <c r="BI7" i="85" a="1"/>
  <c r="K7" i="85" a="1"/>
  <c r="BK8" i="85" a="1"/>
  <c r="AY5" i="85" a="1"/>
  <c r="BB4" i="85" a="1"/>
  <c r="V8" i="85" a="1"/>
  <c r="BI4" i="85" a="1"/>
  <c r="T4" i="85" a="1"/>
  <c r="BQ3" i="85" a="1"/>
  <c r="BM6" i="85" a="1"/>
  <c r="W3" i="85" a="1"/>
  <c r="BK7" i="85" a="1"/>
  <c r="BH3" i="85" a="1"/>
  <c r="BI10" i="85" a="1"/>
  <c r="AL4" i="85" a="1"/>
  <c r="AO11" i="85" a="1"/>
  <c r="AV9" i="85" a="1"/>
  <c r="BA10" i="85" a="1"/>
  <c r="AZ9" i="85" a="1"/>
  <c r="T3" i="85" a="1"/>
  <c r="BN8" i="85" a="1"/>
  <c r="AG6" i="85" a="1"/>
  <c r="F5" i="85" a="1"/>
  <c r="Y6" i="85" a="1"/>
  <c r="L11" i="85" a="1"/>
  <c r="AM8" i="85" a="1"/>
  <c r="AK10" i="85" a="1"/>
  <c r="BF8" i="85" a="1"/>
  <c r="CK9" i="85" a="1"/>
  <c r="AL11" i="85" a="1"/>
  <c r="F6" i="85" a="1"/>
  <c r="BH5" i="85" a="1"/>
  <c r="AH8" i="85" a="1"/>
  <c r="AN3" i="85" a="1"/>
  <c r="AU11" i="85" a="1"/>
  <c r="AS3" i="85" a="1"/>
  <c r="BL6" i="85" a="1"/>
  <c r="AY9" i="85" a="1"/>
  <c r="X8" i="85" a="1"/>
  <c r="BL9" i="85" a="1"/>
  <c r="Y8" i="85" a="1"/>
  <c r="P7" i="85" a="1"/>
  <c r="AQ8" i="85" a="1"/>
  <c r="BF5" i="85" a="1"/>
  <c r="V6" i="85" a="1"/>
  <c r="J4" i="85" a="1"/>
  <c r="U9" i="85" a="1"/>
  <c r="Q6" i="85" a="1"/>
  <c r="BI3" i="85" a="1"/>
  <c r="AA6" i="85" a="1"/>
  <c r="AP5" i="85" a="1"/>
  <c r="AB6" i="85" a="1"/>
  <c r="Q10" i="85" a="1"/>
  <c r="AF7" i="85" a="1"/>
  <c r="AN10" i="85" a="1"/>
  <c r="AV11" i="85" a="1"/>
  <c r="BG6" i="85" a="1"/>
  <c r="BC5" i="85" a="1"/>
  <c r="L7" i="85" a="1"/>
  <c r="BK11" i="85" a="1"/>
  <c r="Z11" i="85" a="1"/>
  <c r="BR6" i="85" a="1"/>
  <c r="BE3" i="85" a="1"/>
  <c r="AO3" i="85" a="1"/>
  <c r="U6" i="85" a="1"/>
  <c r="AG8" i="85" a="1"/>
  <c r="V10" i="85" a="1"/>
  <c r="BH10" i="85" a="1"/>
  <c r="F11" i="85" a="1"/>
  <c r="AE8" i="85" a="1"/>
  <c r="W10" i="85" a="1"/>
  <c r="R10" i="85" a="1"/>
  <c r="N11" i="85" a="1"/>
  <c r="P3" i="85" a="1"/>
  <c r="BK3" i="85" a="1"/>
  <c r="AV5" i="85" a="1"/>
  <c r="K5" i="85" a="1"/>
  <c r="AE10" i="85" a="1"/>
  <c r="BS4" i="85" a="1"/>
  <c r="CK8" i="85" a="1"/>
  <c r="AO9" i="85" a="1"/>
  <c r="AF4" i="85" a="1"/>
  <c r="Q8" i="85" a="1"/>
  <c r="AN11" i="85" a="1"/>
  <c r="AZ5" i="85" a="1"/>
  <c r="BR3" i="85" a="1"/>
  <c r="BM11" i="85" a="1"/>
  <c r="Z6" i="85" a="1"/>
  <c r="AT7" i="85" a="1"/>
  <c r="W11" i="85" a="1"/>
  <c r="AR7" i="85" a="1"/>
  <c r="BH7" i="85" a="1"/>
  <c r="BP11" i="85" a="1"/>
  <c r="AP3" i="85" a="1"/>
  <c r="W8" i="85" a="1"/>
  <c r="R7" i="85" a="1"/>
  <c r="AL7" i="85" a="1"/>
  <c r="BD6" i="85" a="1"/>
  <c r="BM4" i="85" a="1"/>
  <c r="N6" i="85" a="1"/>
  <c r="V3" i="85" a="1"/>
  <c r="J7" i="85" a="1"/>
  <c r="BS7" i="85" a="1"/>
  <c r="BP6" i="85" a="1"/>
  <c r="CK5" i="85" a="1"/>
  <c r="AA5" i="85" a="1"/>
  <c r="CK6" i="85" a="1"/>
  <c r="AL9" i="85" a="1"/>
  <c r="Z7" i="85" a="1"/>
  <c r="BP8" i="85" a="1"/>
  <c r="P8" i="85" a="1"/>
  <c r="X11" i="85" a="1"/>
  <c r="BF10" i="85" a="1"/>
  <c r="AM11" i="85" a="1"/>
  <c r="AN4" i="85" a="1"/>
  <c r="P9" i="85" a="1"/>
  <c r="AZ8" i="85" a="1"/>
  <c r="AH11" i="85" a="1"/>
  <c r="AE5" i="85" a="1"/>
  <c r="T6" i="85" a="1"/>
  <c r="BN11" i="85" a="1"/>
  <c r="AO4" i="85" a="1"/>
  <c r="BJ8" i="85" a="1"/>
  <c r="BI5" i="85" a="1"/>
  <c r="Y5" i="85" a="1"/>
  <c r="K2" i="85" a="1"/>
  <c r="AI5" i="85" a="1"/>
  <c r="BS10" i="85" a="1"/>
  <c r="AP4" i="85" a="1"/>
  <c r="AL8" i="85" a="1"/>
  <c r="AD6" i="85" a="1"/>
  <c r="O11" i="85" a="1"/>
  <c r="AN7" i="85" a="1"/>
  <c r="AD3" i="85" a="1"/>
  <c r="H3" i="85" a="1"/>
  <c r="AX11" i="85" a="1"/>
  <c r="W4" i="85" a="1"/>
  <c r="AS6" i="85" a="1"/>
  <c r="CJ10" i="85" a="1"/>
  <c r="AX4" i="85" a="1"/>
  <c r="AY6" i="85" a="1"/>
  <c r="R9" i="85" a="1"/>
  <c r="AZ6" i="85" a="1"/>
  <c r="AQ5" i="85" a="1"/>
  <c r="E3" i="85" a="1"/>
  <c r="BC7" i="85" a="1"/>
  <c r="N10" i="85" a="1"/>
  <c r="AS9" i="85" a="1"/>
  <c r="AX5" i="85" a="1"/>
  <c r="I4" i="85" a="1"/>
  <c r="AU5" i="85" a="1"/>
  <c r="AB5" i="85" a="1"/>
  <c r="AJ5" i="85" a="1"/>
  <c r="N3" i="85" a="1"/>
  <c r="AJ8" i="85" a="1"/>
  <c r="M5" i="85" a="1"/>
  <c r="L3" i="85" a="1"/>
  <c r="AS7" i="85" a="1"/>
  <c r="AH9" i="85" a="1"/>
  <c r="AG5" i="85" a="1"/>
  <c r="BO7" i="85" a="1"/>
  <c r="P5" i="85" a="1"/>
  <c r="AE9" i="85" a="1"/>
  <c r="BN7" i="85" a="1"/>
  <c r="J11" i="85" a="1"/>
  <c r="BH4" i="85" a="1"/>
  <c r="AK6" i="85" a="1"/>
  <c r="R6" i="85" a="1"/>
  <c r="E6" i="85" a="1"/>
  <c r="R5" i="85" a="1"/>
  <c r="P4" i="85" a="1"/>
  <c r="T11" i="85" a="1"/>
  <c r="F10" i="85" a="1"/>
  <c r="E7" i="85" a="1"/>
  <c r="BN5" i="85" a="1"/>
  <c r="AR10" i="85" a="1"/>
  <c r="L2" i="85" a="1"/>
  <c r="AA10" i="85" a="1"/>
  <c r="BP4" i="85" a="1"/>
  <c r="CJ8" i="85" a="1"/>
  <c r="AU6" i="85" a="1"/>
  <c r="J2" i="85" a="1"/>
  <c r="BR9" i="85" a="1"/>
  <c r="BB6" i="85" a="1"/>
  <c r="E5" i="85" a="1"/>
  <c r="AS8" i="85" a="1"/>
  <c r="AW9" i="85" a="1"/>
  <c r="J5" i="85" a="1"/>
  <c r="V4" i="85" a="1"/>
  <c r="AC3" i="85" a="1"/>
  <c r="P10" i="85" a="1"/>
  <c r="Q9" i="85" a="1"/>
  <c r="AL10" i="85" a="1"/>
  <c r="J8" i="85" a="1"/>
  <c r="AK9" i="85" a="1"/>
  <c r="K4" i="85" a="1"/>
  <c r="BR5" i="85" a="1"/>
  <c r="BE8" i="85" a="1"/>
  <c r="BG9" i="85" a="1"/>
  <c r="H7" i="85" a="1"/>
  <c r="AH7" i="85" a="1"/>
  <c r="AC9" i="85" a="1"/>
  <c r="AX6" i="85" a="1"/>
  <c r="Q5" i="85" a="1"/>
  <c r="W7" i="85" a="1"/>
  <c r="BL5" i="85" a="1"/>
  <c r="AI7" i="85" a="1"/>
  <c r="BS8" i="85" a="1"/>
  <c r="CJ7" i="85" a="1"/>
  <c r="AU7" i="85" a="1"/>
  <c r="AX10" i="85" a="1"/>
  <c r="AP10" i="85" a="1"/>
  <c r="AB4" i="85" a="1"/>
  <c r="Z3" i="85" a="1"/>
  <c r="BS9" i="85" a="1"/>
  <c r="H6" i="85" a="1"/>
  <c r="N9" i="85" a="1"/>
  <c r="BE4" i="85" a="1"/>
  <c r="BE10" i="85" a="1"/>
  <c r="BA8" i="85" a="1"/>
  <c r="BF3" i="85" a="1"/>
  <c r="BI8" i="85" a="1"/>
  <c r="AO10" i="85" a="1"/>
  <c r="R4" i="85" a="1"/>
  <c r="T7" i="85" a="1"/>
  <c r="I5" i="85" a="1"/>
  <c r="BJ5" i="85" a="1"/>
  <c r="V5" i="85" a="1"/>
  <c r="AM3" i="85" a="1"/>
  <c r="BA9" i="85" a="1"/>
  <c r="AA11" i="85" a="1"/>
  <c r="Z5" i="85" a="1"/>
  <c r="I8" i="85" a="1"/>
  <c r="AX9" i="85" a="1"/>
  <c r="BR11" i="85" a="1"/>
  <c r="AY11" i="85" a="1"/>
  <c r="AY3" i="85" a="1"/>
  <c r="BF9" i="85" a="1"/>
  <c r="K9" i="85" a="1"/>
  <c r="AG11" i="85" a="1"/>
  <c r="BO4" i="85" a="1"/>
  <c r="E2" i="85" a="1"/>
  <c r="E11" i="85" a="1"/>
  <c r="BQ9" i="85" a="1"/>
  <c r="AA3" i="85" a="1"/>
  <c r="AP8" i="85" a="1"/>
  <c r="BD11" i="85" a="1"/>
  <c r="Y10" i="85" a="1"/>
  <c r="AQ4" i="85" a="1"/>
  <c r="BA11" i="85" a="1"/>
  <c r="CJ9" i="85" a="1"/>
  <c r="AF11" i="85" a="1"/>
  <c r="AG3" i="85" a="1"/>
  <c r="BS11" i="85" a="1"/>
  <c r="Q3" i="85" a="1"/>
  <c r="F7" i="85" a="1"/>
  <c r="BB9" i="85" a="1"/>
  <c r="AJ4" i="85" a="1"/>
  <c r="BB8" i="85" a="1"/>
  <c r="BQ6" i="85" a="1"/>
  <c r="AC6" i="85" a="1"/>
  <c r="BN6" i="85" a="1"/>
  <c r="E8" i="85" a="1"/>
  <c r="BF4" i="85" a="1"/>
  <c r="I7" i="85" a="1"/>
  <c r="AR5" i="85" a="1"/>
  <c r="BO3" i="85" a="1"/>
  <c r="BO8" i="85" a="1"/>
  <c r="AC8" i="85" a="1"/>
  <c r="AG7" i="85" a="1"/>
  <c r="I2" i="85" a="1"/>
  <c r="BI9" i="85" a="1"/>
  <c r="BG4" i="85" a="1"/>
  <c r="M11" i="85" a="1"/>
  <c r="AT9" i="85" a="1"/>
  <c r="K10" i="85" a="1"/>
  <c r="I11" i="85" a="1"/>
  <c r="AJ6" i="85" a="1"/>
  <c r="AM6" i="85" a="1"/>
  <c r="AV8" i="85" a="1"/>
  <c r="O9" i="85" a="1"/>
  <c r="AB9" i="85" a="1"/>
  <c r="K8" i="85" a="1"/>
  <c r="CJ4" i="85" a="1"/>
  <c r="AV3" i="85" a="1"/>
  <c r="AE4" i="85" a="1"/>
  <c r="CJ11" i="85" a="1"/>
  <c r="BP9" i="85" a="1"/>
  <c r="Y7" i="85" a="1"/>
  <c r="AK7" i="85" a="1"/>
  <c r="AC11" i="85" a="1"/>
  <c r="AB3" i="85" a="1"/>
  <c r="AR4" i="85" a="1"/>
  <c r="AQ9" i="85" a="1"/>
  <c r="BN3" i="85" a="1"/>
  <c r="AJ10" i="85" a="1"/>
  <c r="M8" i="85" a="1"/>
  <c r="CK10" i="85" a="1"/>
  <c r="AU10" i="85" a="1"/>
  <c r="CK3" i="85" a="1"/>
  <c r="AF6" i="85" a="1"/>
  <c r="BR4" i="85" a="1"/>
  <c r="AU3" i="85" a="1"/>
  <c r="AG10" i="85" a="1"/>
  <c r="AW7" i="85" a="1"/>
  <c r="BH6" i="85" a="1"/>
  <c r="X10" i="85" a="1"/>
  <c r="BS3" i="85" a="1"/>
  <c r="AM4" i="85" a="1"/>
  <c r="BB3" i="85" a="1"/>
  <c r="F4" i="85" a="1"/>
  <c r="AL5" i="85" a="1"/>
  <c r="N7" i="85" a="1"/>
  <c r="AE7" i="85" a="1"/>
  <c r="O8" i="85" a="1"/>
  <c r="BO9" i="85" a="1"/>
  <c r="AX8" i="85" a="1"/>
  <c r="N4" i="85" a="1"/>
  <c r="K3" i="85" a="1"/>
  <c r="I6" i="85" a="1"/>
  <c r="BM7" i="85" a="1"/>
  <c r="AB11" i="85" a="1"/>
  <c r="BF11" i="85" a="1"/>
  <c r="BJ4" i="85" a="1"/>
  <c r="BJ9" i="85" a="1"/>
  <c r="X9" i="85" a="1"/>
  <c r="V11" i="85" a="1"/>
  <c r="S6" i="85" a="1"/>
  <c r="BB10" i="85" a="1"/>
  <c r="I10" i="85" a="1"/>
  <c r="M7" i="85" a="1"/>
  <c r="BQ7" i="85" a="1"/>
  <c r="L10" i="85" a="1"/>
  <c r="BC4" i="85" a="1"/>
  <c r="BP3" i="85" a="1"/>
  <c r="BD9" i="85" a="1"/>
  <c r="J6" i="85" a="1"/>
  <c r="BJ6" i="85" a="1"/>
  <c r="BC8" i="85" a="1"/>
  <c r="AP11" i="85" a="1"/>
  <c r="AN5" i="85" a="1"/>
  <c r="P6" i="85" a="1"/>
  <c r="BD3" i="85" a="1"/>
  <c r="W5" i="85" a="1"/>
  <c r="AW6" i="85" a="1"/>
  <c r="AT6" i="85" a="1"/>
  <c r="BK10" i="85" a="1"/>
  <c r="AH10" i="85" a="1"/>
  <c r="S4" i="85" a="1"/>
  <c r="AN8" i="85" a="1"/>
  <c r="AT3" i="85" a="1"/>
  <c r="BS3" i="85" l="1"/>
  <c r="W7" i="85"/>
  <c r="R11" i="85"/>
  <c r="J2" i="85"/>
  <c r="AY9" i="85"/>
  <c r="AT11" i="85"/>
  <c r="AX5" i="85"/>
  <c r="CK8" i="85"/>
  <c r="H6" i="85"/>
  <c r="AN4" i="85"/>
  <c r="BC11" i="85"/>
  <c r="BH7" i="85"/>
  <c r="CJ3" i="85"/>
  <c r="AE4" i="85"/>
  <c r="AE8" i="85"/>
  <c r="AZ3" i="85"/>
  <c r="K2" i="85"/>
  <c r="AS3" i="85"/>
  <c r="AV3" i="85"/>
  <c r="BH3" i="85"/>
  <c r="BB6" i="85"/>
  <c r="AW5" i="85"/>
  <c r="AO8" i="85"/>
  <c r="K3" i="85"/>
  <c r="U9" i="85"/>
  <c r="BE9" i="85"/>
  <c r="AL10" i="85"/>
  <c r="BH8" i="85"/>
  <c r="BE4" i="85"/>
  <c r="Y3" i="85"/>
  <c r="AS10" i="85"/>
  <c r="BJ5" i="85"/>
  <c r="AF5" i="85"/>
  <c r="AD4" i="85"/>
  <c r="BS7" i="85"/>
  <c r="AF3" i="85"/>
  <c r="BA11" i="85"/>
  <c r="AK3" i="85"/>
  <c r="E8" i="85"/>
  <c r="W4" i="85"/>
  <c r="K6" i="85"/>
  <c r="Y9" i="85"/>
  <c r="Y6" i="85"/>
  <c r="BD10" i="85"/>
  <c r="AI4" i="85"/>
  <c r="L4" i="85"/>
  <c r="BK4" i="85"/>
  <c r="BC5" i="85"/>
  <c r="BQ6" i="85"/>
  <c r="BJ11" i="85"/>
  <c r="AJ3" i="85"/>
  <c r="AU4" i="85"/>
  <c r="BO4" i="85"/>
  <c r="V5" i="85"/>
  <c r="I10" i="85"/>
  <c r="AC10" i="85"/>
  <c r="S10" i="85"/>
  <c r="AJ10" i="85"/>
  <c r="AM5" i="85"/>
  <c r="BG4" i="85"/>
  <c r="F3" i="85"/>
  <c r="U4" i="85"/>
  <c r="BF9" i="85"/>
  <c r="BM10" i="85"/>
  <c r="X10" i="85"/>
  <c r="Q5" i="85"/>
  <c r="BN7" i="85"/>
  <c r="AU6" i="85"/>
  <c r="BI7" i="85"/>
  <c r="J8" i="85"/>
  <c r="AS9" i="85"/>
  <c r="E6" i="85"/>
  <c r="BS9" i="85"/>
  <c r="AM11" i="85"/>
  <c r="H11" i="85"/>
  <c r="AR7" i="85"/>
  <c r="BS10" i="85"/>
  <c r="R8" i="85"/>
  <c r="F11" i="85"/>
  <c r="BE6" i="85"/>
  <c r="Y5" i="85"/>
  <c r="AU11" i="85"/>
  <c r="CJ4" i="85"/>
  <c r="BK7" i="85"/>
  <c r="AP3" i="85"/>
  <c r="Y4" i="85"/>
  <c r="BE5" i="85"/>
  <c r="N4" i="85"/>
  <c r="J4" i="85"/>
  <c r="AQ3" i="85"/>
  <c r="Q9" i="85"/>
  <c r="BC10" i="85"/>
  <c r="AG5" i="85"/>
  <c r="BP6" i="85"/>
  <c r="S8" i="85"/>
  <c r="I5" i="85"/>
  <c r="AA8" i="85"/>
  <c r="AF10" i="85"/>
  <c r="J7" i="85"/>
  <c r="AU8" i="85"/>
  <c r="AU5" i="85"/>
  <c r="AT3" i="85"/>
  <c r="K7" i="85"/>
  <c r="AX11" i="85"/>
  <c r="AK5" i="85"/>
  <c r="H4" i="85"/>
  <c r="F5" i="85"/>
  <c r="BF6" i="85"/>
  <c r="S9" i="85"/>
  <c r="H10" i="85"/>
  <c r="S11" i="85"/>
  <c r="BG6" i="85"/>
  <c r="AT6" i="85"/>
  <c r="BA7" i="85"/>
  <c r="AB10" i="85"/>
  <c r="CJ5" i="85"/>
  <c r="BG10" i="85"/>
  <c r="AS6" i="85"/>
  <c r="BB10" i="85"/>
  <c r="AI6" i="85"/>
  <c r="L5" i="85"/>
  <c r="BN3" i="85"/>
  <c r="O10" i="85"/>
  <c r="BI9" i="85"/>
  <c r="AZ4" i="85"/>
  <c r="BI6" i="85"/>
  <c r="AY3" i="85"/>
  <c r="U7" i="85"/>
  <c r="BH6" i="85"/>
  <c r="AX6" i="85"/>
  <c r="AV6" i="85"/>
  <c r="CJ8" i="85"/>
  <c r="BI3" i="85"/>
  <c r="BH4" i="85"/>
  <c r="N10" i="85"/>
  <c r="BL11" i="85"/>
  <c r="Z3" i="85"/>
  <c r="BF10" i="85"/>
  <c r="E10" i="85"/>
  <c r="W11" i="85"/>
  <c r="AL4" i="85"/>
  <c r="AV5" i="85"/>
  <c r="BH10" i="85"/>
  <c r="AH6" i="85"/>
  <c r="BI5" i="85"/>
  <c r="AN3" i="85"/>
  <c r="K8" i="85"/>
  <c r="W3" i="85"/>
  <c r="BK3" i="85"/>
  <c r="BS6" i="85"/>
  <c r="BA6" i="85"/>
  <c r="AX8" i="85"/>
  <c r="V6" i="85"/>
  <c r="Q11" i="85"/>
  <c r="P10" i="85"/>
  <c r="BF7" i="85"/>
  <c r="W10" i="85"/>
  <c r="BC8" i="85"/>
  <c r="BN4" i="85"/>
  <c r="T7" i="85"/>
  <c r="AG9" i="85"/>
  <c r="M3" i="85"/>
  <c r="V3" i="85"/>
  <c r="BA3" i="85"/>
  <c r="O3" i="85"/>
  <c r="Y10" i="85"/>
  <c r="AO9" i="85"/>
  <c r="H3" i="85"/>
  <c r="AI10" i="85"/>
  <c r="AJ4" i="85"/>
  <c r="AG6" i="85"/>
  <c r="BO7" i="85"/>
  <c r="AX7" i="85"/>
  <c r="AS7" i="85"/>
  <c r="AI9" i="85"/>
  <c r="AV11" i="85"/>
  <c r="AN9" i="85"/>
  <c r="AW3" i="85"/>
  <c r="J3" i="85"/>
  <c r="BM5" i="85"/>
  <c r="BM7" i="85"/>
  <c r="X3" i="85"/>
  <c r="S6" i="85"/>
  <c r="AQ6" i="85"/>
  <c r="V9" i="85"/>
  <c r="AQ9" i="85"/>
  <c r="AQ11" i="85"/>
  <c r="I2" i="85"/>
  <c r="BG5" i="85"/>
  <c r="BH11" i="85"/>
  <c r="AY11" i="85"/>
  <c r="H8" i="85"/>
  <c r="AW7" i="85"/>
  <c r="AC9" i="85"/>
  <c r="F7" i="85"/>
  <c r="BP4" i="85"/>
  <c r="S3" i="85"/>
  <c r="AW8" i="85"/>
  <c r="BC7" i="85"/>
  <c r="AN6" i="85"/>
  <c r="AB4" i="85"/>
  <c r="X11" i="85"/>
  <c r="AD8" i="85"/>
  <c r="AT7" i="85"/>
  <c r="BG11" i="85"/>
  <c r="T11" i="85"/>
  <c r="V10" i="85"/>
  <c r="AD5" i="85"/>
  <c r="BJ8" i="85"/>
  <c r="AH8" i="85"/>
  <c r="AB9" i="85"/>
  <c r="BM6" i="85"/>
  <c r="CK7" i="85"/>
  <c r="AA7" i="85"/>
  <c r="Y11" i="85"/>
  <c r="BO9" i="85"/>
  <c r="BF5" i="85"/>
  <c r="AK4" i="85"/>
  <c r="AC3" i="85"/>
  <c r="AC4" i="85"/>
  <c r="T9" i="85"/>
  <c r="CJ9" i="85"/>
  <c r="AR6" i="85"/>
  <c r="R4" i="85"/>
  <c r="BO5" i="85"/>
  <c r="AS4" i="85"/>
  <c r="N6" i="85"/>
  <c r="BQ4" i="85"/>
  <c r="CJ11" i="85"/>
  <c r="BD11" i="85"/>
  <c r="BQ11" i="85"/>
  <c r="AD3" i="85"/>
  <c r="BB11" i="85"/>
  <c r="W5" i="85"/>
  <c r="BN8" i="85"/>
  <c r="BJ7" i="85"/>
  <c r="AM3" i="85"/>
  <c r="L3" i="85"/>
  <c r="AW10" i="85"/>
  <c r="AN10" i="85"/>
  <c r="AK6" i="85"/>
  <c r="Z10" i="85"/>
  <c r="BL4" i="85"/>
  <c r="BL8" i="85"/>
  <c r="AJ9" i="85"/>
  <c r="P3" i="85"/>
  <c r="V11" i="85"/>
  <c r="BP5" i="85"/>
  <c r="BM3" i="85"/>
  <c r="AR4" i="85"/>
  <c r="AU9" i="85"/>
  <c r="AG7" i="85"/>
  <c r="AH5" i="85"/>
  <c r="O5" i="85"/>
  <c r="BR11" i="85"/>
  <c r="AI3" i="85"/>
  <c r="AG10" i="85"/>
  <c r="AH7" i="85"/>
  <c r="P6" i="85"/>
  <c r="AA10" i="85"/>
  <c r="BB5" i="85"/>
  <c r="X7" i="85"/>
  <c r="E3" i="85"/>
  <c r="AC6" i="85"/>
  <c r="AP10" i="85"/>
  <c r="P8" i="85"/>
  <c r="W6" i="85"/>
  <c r="Z6" i="85"/>
  <c r="O7" i="85"/>
  <c r="AI8" i="85"/>
  <c r="AG8" i="85"/>
  <c r="AZ10" i="85"/>
  <c r="AO4" i="85"/>
  <c r="BH5" i="85"/>
  <c r="O9" i="85"/>
  <c r="BQ3" i="85"/>
  <c r="CK10" i="85"/>
  <c r="BO10" i="85"/>
  <c r="AC5" i="85"/>
  <c r="O8" i="85"/>
  <c r="AQ8" i="85"/>
  <c r="AO6" i="85"/>
  <c r="V4" i="85"/>
  <c r="BL7" i="85"/>
  <c r="AK9" i="85"/>
  <c r="BJ6" i="85"/>
  <c r="AK8" i="85"/>
  <c r="AO10" i="85"/>
  <c r="AS11" i="85"/>
  <c r="BM8" i="85"/>
  <c r="BM4" i="85"/>
  <c r="AV10" i="85"/>
  <c r="CJ10" i="85"/>
  <c r="AP8" i="85"/>
  <c r="S4" i="85"/>
  <c r="AN7" i="85"/>
  <c r="U8" i="85"/>
  <c r="K5" i="85"/>
  <c r="T3" i="85"/>
  <c r="BS11" i="85"/>
  <c r="P5" i="85"/>
  <c r="M5" i="85"/>
  <c r="AE11" i="85"/>
  <c r="AF7" i="85"/>
  <c r="BD7" i="85"/>
  <c r="AR9" i="85"/>
  <c r="AZ11" i="85"/>
  <c r="AM9" i="85"/>
  <c r="P4" i="85"/>
  <c r="BE7" i="85"/>
  <c r="X9" i="85"/>
  <c r="BC6" i="85"/>
  <c r="CK4" i="85"/>
  <c r="AB3" i="85"/>
  <c r="Q7" i="85"/>
  <c r="AC8" i="85"/>
  <c r="U11" i="85"/>
  <c r="Z9" i="85"/>
  <c r="AX9" i="85"/>
  <c r="Q4" i="85"/>
  <c r="AU3" i="85"/>
  <c r="H7" i="85"/>
  <c r="BG7" i="85"/>
  <c r="L2" i="85"/>
  <c r="BS4" i="85"/>
  <c r="T8" i="85"/>
  <c r="AQ5" i="85"/>
  <c r="BQ10" i="85"/>
  <c r="AX10" i="85"/>
  <c r="BP8" i="85"/>
  <c r="AS5" i="85"/>
  <c r="BM11" i="85"/>
  <c r="BL5" i="85"/>
  <c r="AF4" i="85"/>
  <c r="U6" i="85"/>
  <c r="AD7" i="85"/>
  <c r="BN11" i="85"/>
  <c r="F6" i="85"/>
  <c r="AV8" i="85"/>
  <c r="T4" i="85"/>
  <c r="CK5" i="85"/>
  <c r="M2" i="85"/>
  <c r="Z8" i="85"/>
  <c r="AE7" i="85"/>
  <c r="P7" i="85"/>
  <c r="AO5" i="85"/>
  <c r="J5" i="85"/>
  <c r="AP6" i="85"/>
  <c r="BK11" i="85"/>
  <c r="J6" i="85"/>
  <c r="AI11" i="85"/>
  <c r="BI8" i="85"/>
  <c r="Z4" i="85"/>
  <c r="AC7" i="85"/>
  <c r="BD6" i="85"/>
  <c r="AT4" i="85"/>
  <c r="BS5" i="85"/>
  <c r="AA3" i="85"/>
  <c r="BP7" i="85"/>
  <c r="O11" i="85"/>
  <c r="BA4" i="85"/>
  <c r="AD10" i="85"/>
  <c r="AZ9" i="85"/>
  <c r="AP11" i="85"/>
  <c r="X4" i="85"/>
  <c r="AJ8" i="85"/>
  <c r="BN9" i="85"/>
  <c r="Q10" i="85"/>
  <c r="BD5" i="85"/>
  <c r="BP10" i="85"/>
  <c r="BA5" i="85"/>
  <c r="S5" i="85"/>
  <c r="AT5" i="85"/>
  <c r="K11" i="85"/>
  <c r="BJ9" i="85"/>
  <c r="AA9" i="85"/>
  <c r="AL3" i="85"/>
  <c r="AC11" i="85"/>
  <c r="AR11" i="85"/>
  <c r="BO8" i="85"/>
  <c r="AG3" i="85"/>
  <c r="BO11" i="85"/>
  <c r="I8" i="85"/>
  <c r="BL3" i="85"/>
  <c r="BR4" i="85"/>
  <c r="BG9" i="85"/>
  <c r="AE9" i="85"/>
  <c r="AR10" i="85"/>
  <c r="AM8" i="85"/>
  <c r="AD11" i="85"/>
  <c r="AZ6" i="85"/>
  <c r="BK10" i="85"/>
  <c r="AU7" i="85"/>
  <c r="Z7" i="85"/>
  <c r="AY10" i="85"/>
  <c r="BR3" i="85"/>
  <c r="P9" i="85"/>
  <c r="BF4" i="85"/>
  <c r="AO3" i="85"/>
  <c r="BR7" i="85"/>
  <c r="T6" i="85"/>
  <c r="AL11" i="85"/>
  <c r="AM6" i="85"/>
  <c r="BI4" i="85"/>
  <c r="P11" i="85"/>
  <c r="J10" i="85"/>
  <c r="U3" i="85"/>
  <c r="N7" i="85"/>
  <c r="Y8" i="85"/>
  <c r="AY7" i="85"/>
  <c r="AW9" i="85"/>
  <c r="AA4" i="85"/>
  <c r="BQ7" i="85"/>
  <c r="BD9" i="85"/>
  <c r="BD4" i="85"/>
  <c r="BF3" i="85"/>
  <c r="O4" i="85"/>
  <c r="O6" i="85"/>
  <c r="AL7" i="85"/>
  <c r="H5" i="85"/>
  <c r="AT9" i="85"/>
  <c r="BQ9" i="85"/>
  <c r="R5" i="85"/>
  <c r="AD6" i="85"/>
  <c r="AF8" i="85"/>
  <c r="J11" i="85"/>
  <c r="BA10" i="85"/>
  <c r="AT8" i="85"/>
  <c r="AF11" i="85"/>
  <c r="N3" i="85"/>
  <c r="S7" i="85"/>
  <c r="AB6" i="85"/>
  <c r="BB8" i="85"/>
  <c r="AK11" i="85"/>
  <c r="F2" i="85"/>
  <c r="AM7" i="85"/>
  <c r="AM4" i="85"/>
  <c r="N11" i="85"/>
  <c r="BJ4" i="85"/>
  <c r="BN10" i="85"/>
  <c r="AB7" i="85"/>
  <c r="AK7" i="85"/>
  <c r="X5" i="85"/>
  <c r="BO3" i="85"/>
  <c r="BG8" i="85"/>
  <c r="AR3" i="85"/>
  <c r="Z5" i="85"/>
  <c r="BJ3" i="85"/>
  <c r="AF6" i="85"/>
  <c r="BE8" i="85"/>
  <c r="Q3" i="85"/>
  <c r="BN5" i="85"/>
  <c r="BL6" i="85"/>
  <c r="CK11" i="85"/>
  <c r="R9" i="85"/>
  <c r="R6" i="85"/>
  <c r="CJ7" i="85"/>
  <c r="AL9" i="85"/>
  <c r="AW11" i="85"/>
  <c r="AZ5" i="85"/>
  <c r="AG11" i="85"/>
  <c r="BK8" i="85"/>
  <c r="BE3" i="85"/>
  <c r="I3" i="85"/>
  <c r="AE5" i="85"/>
  <c r="CK9" i="85"/>
  <c r="AJ6" i="85"/>
  <c r="V8" i="85"/>
  <c r="V7" i="85"/>
  <c r="BL10" i="85"/>
  <c r="AW4" i="85"/>
  <c r="AL5" i="85"/>
  <c r="BL9" i="85"/>
  <c r="AQ10" i="85"/>
  <c r="AS8" i="85"/>
  <c r="W9" i="85"/>
  <c r="BR9" i="85"/>
  <c r="BP3" i="85"/>
  <c r="AH3" i="85"/>
  <c r="BA8" i="85"/>
  <c r="BH9" i="85"/>
  <c r="AQ7" i="85"/>
  <c r="R7" i="85"/>
  <c r="BK6" i="85"/>
  <c r="N9" i="85"/>
  <c r="E11" i="85"/>
  <c r="BN6" i="85"/>
  <c r="AL8" i="85"/>
  <c r="E4" i="85"/>
  <c r="AY8" i="85"/>
  <c r="AV9" i="85"/>
  <c r="BD8" i="85"/>
  <c r="BC3" i="85"/>
  <c r="AJ5" i="85"/>
  <c r="BC9" i="85"/>
  <c r="AP5" i="85"/>
  <c r="AE10" i="85"/>
  <c r="AM10" i="85"/>
  <c r="AR8" i="85"/>
  <c r="AJ7" i="85"/>
  <c r="AQ4" i="85"/>
  <c r="BR8" i="85"/>
  <c r="BF11" i="85"/>
  <c r="AD9" i="85"/>
  <c r="AG4" i="85"/>
  <c r="Y7" i="85"/>
  <c r="AV4" i="85"/>
  <c r="AR5" i="85"/>
  <c r="I4" i="85"/>
  <c r="T5" i="85"/>
  <c r="AA11" i="85"/>
  <c r="AZ7" i="85"/>
  <c r="CK3" i="85"/>
  <c r="BR5" i="85"/>
  <c r="AN5" i="85"/>
  <c r="E7" i="85"/>
  <c r="AH10" i="85"/>
  <c r="AX3" i="85"/>
  <c r="AY6" i="85"/>
  <c r="N8" i="85"/>
  <c r="BS8" i="85"/>
  <c r="CK6" i="85"/>
  <c r="T10" i="85"/>
  <c r="AN11" i="85"/>
  <c r="BP11" i="85"/>
  <c r="N5" i="85"/>
  <c r="BR6" i="85"/>
  <c r="BK9" i="85"/>
  <c r="AH11" i="85"/>
  <c r="BF8" i="85"/>
  <c r="I11" i="85"/>
  <c r="BB4" i="85"/>
  <c r="AI5" i="85"/>
  <c r="AB8" i="85"/>
  <c r="AL6" i="85"/>
  <c r="F4" i="85"/>
  <c r="X8" i="85"/>
  <c r="BE11" i="85"/>
  <c r="E5" i="85"/>
  <c r="AF9" i="85"/>
  <c r="BD3" i="85"/>
  <c r="BC4" i="85"/>
  <c r="AE6" i="85"/>
  <c r="BE10" i="85"/>
  <c r="AV7" i="85"/>
  <c r="BK5" i="85"/>
  <c r="W8" i="85"/>
  <c r="R3" i="85"/>
  <c r="AH9" i="85"/>
  <c r="E2" i="85"/>
  <c r="M4" i="85"/>
  <c r="AP4" i="85"/>
  <c r="BG3" i="85"/>
  <c r="BB9" i="85"/>
  <c r="AO11" i="85"/>
  <c r="BB7" i="85"/>
  <c r="BR10" i="85"/>
  <c r="AB5" i="85"/>
  <c r="BM9" i="85"/>
  <c r="AA6" i="85"/>
  <c r="AW6" i="85"/>
  <c r="X6" i="85"/>
  <c r="BJ10" i="85"/>
  <c r="BQ8" i="85"/>
  <c r="AY4" i="85"/>
  <c r="R10" i="85"/>
  <c r="AB11" i="85"/>
  <c r="BI11" i="85"/>
  <c r="U10" i="85"/>
  <c r="BP9" i="85"/>
  <c r="BO6" i="85"/>
  <c r="I7" i="85"/>
  <c r="Q6" i="85"/>
  <c r="AJ11" i="85"/>
  <c r="BA9" i="85"/>
  <c r="AO7" i="85"/>
  <c r="AU10" i="85"/>
  <c r="K4" i="85"/>
  <c r="F9" i="85"/>
  <c r="F10" i="85"/>
  <c r="BI10" i="85"/>
  <c r="AT10" i="85"/>
  <c r="AX4" i="85"/>
  <c r="AH4" i="85"/>
  <c r="AI7" i="85"/>
  <c r="AA5" i="85"/>
  <c r="AP7" i="85"/>
  <c r="Q8" i="85"/>
  <c r="U5" i="85"/>
  <c r="AN8" i="85"/>
  <c r="Z11" i="85"/>
  <c r="AE3" i="85"/>
  <c r="AZ8" i="85"/>
  <c r="AK10" i="85"/>
  <c r="K10" i="85"/>
  <c r="AY5" i="85"/>
  <c r="BQ5" i="85"/>
  <c r="CJ6" i="85"/>
  <c r="AP9" i="85"/>
  <c r="BB3" i="85"/>
  <c r="M10" i="85"/>
  <c r="M8" i="85"/>
  <c r="L8" i="85"/>
  <c r="L10" i="85"/>
  <c r="I6" i="85"/>
  <c r="L11" i="85"/>
  <c r="M6" i="85"/>
  <c r="M7" i="85"/>
  <c r="K9" i="85"/>
  <c r="F8" i="85"/>
  <c r="M11" i="85"/>
  <c r="L7" i="85"/>
  <c r="E9" i="85"/>
  <c r="J9" i="85"/>
  <c r="I9" i="85"/>
  <c r="L9" i="85"/>
  <c r="H9" i="85"/>
  <c r="M9" i="85"/>
  <c r="L6" i="85"/>
  <c r="BZ3" i="85"/>
  <c r="T2" i="99" l="1"/>
  <c r="AF2" i="99"/>
  <c r="AH2" i="99"/>
  <c r="AG2" i="99"/>
  <c r="AE2" i="99"/>
  <c r="AI2" i="99"/>
  <c r="AD2" i="99"/>
  <c r="AB2" i="99"/>
  <c r="AC2" i="99"/>
  <c r="W2" i="99"/>
  <c r="Z2" i="99"/>
  <c r="X2" i="99"/>
  <c r="AA2" i="99"/>
  <c r="Y2" i="99"/>
  <c r="V2" i="99"/>
  <c r="U2" i="99"/>
  <c r="BZ4" i="85"/>
  <c r="BZ5" i="85"/>
  <c r="BZ6" i="85"/>
  <c r="BZ7" i="85"/>
  <c r="BZ8" i="85"/>
  <c r="BZ9" i="85"/>
  <c r="BZ10" i="85"/>
  <c r="BZ11" i="85"/>
  <c r="CC3" i="85" l="1"/>
  <c r="CC4" i="85"/>
  <c r="CC5" i="85"/>
  <c r="CC6" i="85"/>
  <c r="CC7" i="85"/>
  <c r="CC8" i="85"/>
  <c r="CC9" i="85"/>
  <c r="CC10" i="85"/>
  <c r="CC11" i="85"/>
  <c r="CC2" i="85"/>
  <c r="BZ2" i="85"/>
  <c r="E2" i="9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10" authorId="0" shapeId="0" xr:uid="{10A6BA51-C652-4E4A-AF95-DCE96291AF39}">
      <text>
        <r>
          <rPr>
            <b/>
            <sz val="9"/>
            <color indexed="81"/>
            <rFont val="Tahoma"/>
            <family val="2"/>
          </rPr>
          <t>1 Project is displayed, but user may type up to 8 Projects for additional rows to be visible.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BD36AC46-5729-467E-8CDB-E4DA80F55FF5}">
      <text>
        <r>
          <rPr>
            <b/>
            <sz val="9"/>
            <color indexed="81"/>
            <rFont val="Tahoma"/>
            <family val="2"/>
          </rPr>
          <t>Needs a list of: Recorded Certificate of Occupancy, Recorded Certificate of Completion.</t>
        </r>
      </text>
    </comment>
    <comment ref="B10" authorId="0" shapeId="0" xr:uid="{3F2B726D-5989-4DB9-A933-B08D66225432}">
      <text>
        <r>
          <rPr>
            <b/>
            <sz val="9"/>
            <color indexed="81"/>
            <rFont val="Tahoma"/>
            <family val="2"/>
          </rPr>
          <t>10 rows are shown, but user may type as many up to 300 to make these rows visible.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10" authorId="0" shapeId="0" xr:uid="{C071D2DA-79FE-4841-A042-FBFF2A782C35}">
      <text>
        <r>
          <rPr>
            <b/>
            <sz val="9"/>
            <color indexed="81"/>
            <rFont val="Tahoma"/>
            <family val="2"/>
          </rPr>
          <t>10 rows are shown, but user may type as many up to 300 to make these rows visible.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10" authorId="0" shapeId="0" xr:uid="{B8DA9E9F-5CDD-43A7-884C-F9634200AAA1}">
      <text>
        <r>
          <rPr>
            <b/>
            <sz val="9"/>
            <color indexed="81"/>
            <rFont val="Tahoma"/>
            <family val="2"/>
          </rPr>
          <t>10 rows are shown, but user may type as many up to 300 to make these rows visible.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5DDB1ABF-04CD-4B58-ABDE-CCBCB6879C13}">
      <text>
        <r>
          <rPr>
            <b/>
            <sz val="9"/>
            <color indexed="81"/>
            <rFont val="Tahoma"/>
            <family val="2"/>
          </rPr>
          <t>Needs a list of: Recorded Certificate of Occupancy, Recorded Certificate of Completion.</t>
        </r>
      </text>
    </comment>
    <comment ref="B10" authorId="0" shapeId="0" xr:uid="{BA6D4557-3356-4D87-8BB3-30F0B9A3DE55}">
      <text>
        <r>
          <rPr>
            <b/>
            <sz val="9"/>
            <color indexed="81"/>
            <rFont val="Tahoma"/>
            <family val="2"/>
          </rPr>
          <t>10 rows are shown, but user may type as many up to 300 to make these rows visible.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01DA7031-CAD4-4EC7-A77F-19E731351F35}">
      <text>
        <r>
          <rPr>
            <b/>
            <sz val="9"/>
            <color indexed="81"/>
            <rFont val="Tahoma"/>
            <family val="2"/>
          </rPr>
          <t>Needs a list of: Recorded Certificate of Occupancy, Recorded Certificate of Completion.</t>
        </r>
      </text>
    </comment>
    <comment ref="B10" authorId="0" shapeId="0" xr:uid="{36761FD2-E436-4A17-87D6-274DA69A0E21}">
      <text>
        <r>
          <rPr>
            <b/>
            <sz val="9"/>
            <color indexed="81"/>
            <rFont val="Tahoma"/>
            <family val="2"/>
          </rPr>
          <t>10 rows are shown, but user may type as many up to 300 to make these rows visible.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05CAC734-D8E2-4CE2-8338-0E875113DF37}">
      <text>
        <r>
          <rPr>
            <b/>
            <sz val="9"/>
            <color indexed="81"/>
            <rFont val="Tahoma"/>
            <family val="2"/>
          </rPr>
          <t>Needs a list of: Recorded Certificate of Occupancy, Recorded Certificate of Completion.</t>
        </r>
      </text>
    </comment>
    <comment ref="B10" authorId="0" shapeId="0" xr:uid="{6B94613A-2B87-4530-AB44-7CD2748634B5}">
      <text>
        <r>
          <rPr>
            <b/>
            <sz val="9"/>
            <color indexed="81"/>
            <rFont val="Tahoma"/>
            <family val="2"/>
          </rPr>
          <t>10 rows are shown, but user may type as many up to 300 to make these rows visible.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9DA3844C-B5FB-4231-BC43-2B0BF9FBF9EB}">
      <text>
        <r>
          <rPr>
            <b/>
            <sz val="9"/>
            <color indexed="81"/>
            <rFont val="Tahoma"/>
            <family val="2"/>
          </rPr>
          <t>Needs a list of: Recorded Certificate of Occupancy, Recorded Certificate of Completion.</t>
        </r>
      </text>
    </comment>
    <comment ref="B10" authorId="0" shapeId="0" xr:uid="{036F7A20-306C-4E86-9559-42FF1A7748ED}">
      <text>
        <r>
          <rPr>
            <b/>
            <sz val="9"/>
            <color indexed="81"/>
            <rFont val="Tahoma"/>
            <family val="2"/>
          </rPr>
          <t>10 rows are shown, but user may type as many up to 300 to make these rows visible.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B7" authorId="0" shapeId="0" xr:uid="{655626F0-90B1-497A-8BE6-F6505810BD3C}">
      <text>
        <r>
          <rPr>
            <b/>
            <sz val="9"/>
            <color indexed="81"/>
            <rFont val="Tahoma"/>
            <family val="2"/>
          </rPr>
          <t>Needs a list of: Recorded Certificate of Occupancy, Recorded Certificate of Completion.</t>
        </r>
      </text>
    </comment>
    <comment ref="B10" authorId="0" shapeId="0" xr:uid="{F626F795-6E7A-4691-9444-E645ADAAA5A5}">
      <text>
        <r>
          <rPr>
            <b/>
            <sz val="9"/>
            <color indexed="81"/>
            <rFont val="Tahoma"/>
            <family val="2"/>
          </rPr>
          <t>10 rows are shown, but user may type as many up to 300 to make these rows visible.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<sst xmlns="http://schemas.openxmlformats.org/spreadsheetml/2006/main" count="1248" uniqueCount="507">
  <si>
    <t>LOCAL HOUSING TRUST FUND (LHTF) PROGRAM</t>
  </si>
  <si>
    <t>Annual Report</t>
  </si>
  <si>
    <t>Please Select</t>
  </si>
  <si>
    <t>HCD Contract Number:</t>
  </si>
  <si>
    <t>Grantee Name:</t>
  </si>
  <si>
    <t>Preparer Name and Title:</t>
  </si>
  <si>
    <t>Preparer Phone Number:</t>
  </si>
  <si>
    <t>Preparer Email:</t>
  </si>
  <si>
    <t>Reporting Period:</t>
  </si>
  <si>
    <t>The Department reserves the right to request other forms or reports as may be necessary or required to verify the information provided in this Annual Report.</t>
  </si>
  <si>
    <t>1. Please summarize the work undertaken or completed in the reporting period, including the number, type, and unit count of Eligible Projects receiving Program Funds, pursuant to Guidelines §112(a)(1)</t>
  </si>
  <si>
    <t>7/1/25 - 6/30/26</t>
  </si>
  <si>
    <t>7/1/26 - 6/30/27</t>
  </si>
  <si>
    <t>7/1/27 - 6/30/28</t>
  </si>
  <si>
    <t>7/1/28 - 6/30/29</t>
  </si>
  <si>
    <t>7/1/29 - 6/30/30</t>
  </si>
  <si>
    <t>7/1/30 - 6/30/31</t>
  </si>
  <si>
    <t>7/1/31 - 6/30/32</t>
  </si>
  <si>
    <t>7/1/32 - 6/30/33</t>
  </si>
  <si>
    <t>7/1/33 - 6/30/34</t>
  </si>
  <si>
    <t>7/1/34 - 6/30/35</t>
  </si>
  <si>
    <t>2. Please summarize the activities planned to be undertaken in the next reporting period, pursuant to Guidelines §112(a)(2)</t>
  </si>
  <si>
    <t>3. Please describe any problems encountered in Program implementation.  Include a description of the solution and when it will be implemented, pursuant to Guidelines §112(a)(3)</t>
  </si>
  <si>
    <t>4. Please describe how the problems referenced in question #3 above may impact the ability to complete or fulfill obligations under the Standard Agreement, pursuant to Guidelines §112(a)(4)</t>
  </si>
  <si>
    <t>7. Please share any success stories you've had from HCD LHTF-funded projects.</t>
  </si>
  <si>
    <t>8. We attest that the Ongoing Revenues identified in the LHTF application based on the definitions below are still ongoing as of the signature date of this annual report.</t>
  </si>
  <si>
    <t xml:space="preserve">       Rental Housing Projects (including Permanent Supportive Housing)</t>
  </si>
  <si>
    <t>Total number of units for Extremely Low Income (up to 30% AMI)</t>
  </si>
  <si>
    <t>Total number of units for Lower Income (up to 60% AMI)</t>
  </si>
  <si>
    <t>Total number of units for Lower Income (up to 80% AMI)</t>
  </si>
  <si>
    <t>Total number of units for Moderate Income (up to 120% AMI)</t>
  </si>
  <si>
    <t xml:space="preserve">       Emergency Shelter or Transitional Housing</t>
  </si>
  <si>
    <t xml:space="preserve">       Homeownership Projects</t>
  </si>
  <si>
    <t xml:space="preserve">       ADU/JADU</t>
  </si>
  <si>
    <t xml:space="preserve">LOCAL HOUSING TRUST FUND (LHTF) PROGRAM
Annual Report
Financial Summary </t>
  </si>
  <si>
    <t xml:space="preserve">HCD Contract Number: </t>
  </si>
  <si>
    <t xml:space="preserve">Reporting Period: </t>
  </si>
  <si>
    <t>Total Amount of Program Funds Awarded:</t>
  </si>
  <si>
    <t xml:space="preserve">Maximum Allowable Program Funds for Admin: </t>
  </si>
  <si>
    <t>Type of Loan</t>
  </si>
  <si>
    <t>Loan Status</t>
  </si>
  <si>
    <t>LHTF Program Funds</t>
  </si>
  <si>
    <t>Matching Funds</t>
  </si>
  <si>
    <t>Select One</t>
  </si>
  <si>
    <t>Additional Comments</t>
  </si>
  <si>
    <t>Developer Name:</t>
  </si>
  <si>
    <t>Project Type:</t>
  </si>
  <si>
    <t>Project Activity:</t>
  </si>
  <si>
    <t>Project Status:</t>
  </si>
  <si>
    <r>
      <t xml:space="preserve">*Failure to meet reporting requirements will result in notice to the Grantee that it must satisfactorily cure any deficiencies within three months of the notice, or it will be ineligible for any additional LHTF award (LHTF Final Guidelines </t>
    </r>
    <r>
      <rPr>
        <sz val="12"/>
        <color theme="1"/>
        <rFont val="Arial"/>
        <family val="2"/>
      </rPr>
      <t>§</t>
    </r>
    <r>
      <rPr>
        <i/>
        <sz val="12"/>
        <color theme="1"/>
        <rFont val="Arial"/>
        <family val="2"/>
      </rPr>
      <t>111 (c)) 
**The Department may, as it deems appropriate or necessary, request the repayment of funds from a Grantee, or pursue any other remedies available to it by law for failure to comply with these Guidelines and/or the terms and conditions of the Standard Agreement. (LHTF Final Guidelines §111 (d)) 
***By signing this request, I certify to the best of my knowledge and belief that the request is true, complete, and accurate, and the expenditures, disbursements and cash receipts will be  for the purposes and objectives set forth in the terms and conditions of the State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r>
  </si>
  <si>
    <t xml:space="preserve">Signature Method: </t>
  </si>
  <si>
    <t>Name of Authorized Person</t>
  </si>
  <si>
    <t xml:space="preserve">Title of Authorized Person </t>
  </si>
  <si>
    <t xml:space="preserve">Signature of Authorized Person </t>
  </si>
  <si>
    <t>Date</t>
  </si>
  <si>
    <t>Grantee Name</t>
  </si>
  <si>
    <t>Response</t>
  </si>
  <si>
    <t>Comments</t>
  </si>
  <si>
    <t>Activity</t>
  </si>
  <si>
    <t>Project Category</t>
  </si>
  <si>
    <t>Project Status</t>
  </si>
  <si>
    <t>Project Activity</t>
  </si>
  <si>
    <t>Issue</t>
  </si>
  <si>
    <t>Action Taken</t>
  </si>
  <si>
    <t xml:space="preserve">HCD Contract </t>
  </si>
  <si>
    <t>HCD Rep</t>
  </si>
  <si>
    <t>Project Name</t>
  </si>
  <si>
    <t>Address</t>
  </si>
  <si>
    <t>Developer</t>
  </si>
  <si>
    <t>Project Type</t>
  </si>
  <si>
    <t>Date of Completion</t>
  </si>
  <si>
    <t>Date Affordability Covenant Begins</t>
  </si>
  <si>
    <t>Date of Affordability Covenant Expiration</t>
  </si>
  <si>
    <t>Total Units</t>
  </si>
  <si>
    <t>ELI Units</t>
  </si>
  <si>
    <t>Mod Units</t>
  </si>
  <si>
    <t># 3BR</t>
  </si>
  <si>
    <t># 4 BR</t>
  </si>
  <si>
    <t>Non Residential Match Expended this Period</t>
  </si>
  <si>
    <t>%Non Residential Match Total
See NOFA pg 4</t>
  </si>
  <si>
    <t>Residential Match Expended this Period</t>
  </si>
  <si>
    <t>%Residential Match Total</t>
  </si>
  <si>
    <t>LHTF Funds Committed Project</t>
  </si>
  <si>
    <t>LHTF Funds Committed Admin</t>
  </si>
  <si>
    <t>Matching Funds On Deposit - PROJECT</t>
  </si>
  <si>
    <t>Matching Funds on Deposit - ADMIN</t>
  </si>
  <si>
    <t>Total Program Funds spent on ELI</t>
  </si>
  <si>
    <t>Total Matching Funds spent on ELI</t>
  </si>
  <si>
    <t>% All Funds Expended on ELI</t>
  </si>
  <si>
    <t>Total Program Funds spent on LI</t>
  </si>
  <si>
    <t>Total Matching Funds spent on LI</t>
  </si>
  <si>
    <t>% All Funds Spent on LI</t>
  </si>
  <si>
    <t>Total Program Funds spent on Mod</t>
  </si>
  <si>
    <t>Total Matching Funds spent on Mod</t>
  </si>
  <si>
    <t>%All funds spent on Mod</t>
  </si>
  <si>
    <t>Total LHTF Award</t>
  </si>
  <si>
    <t>Match on Deposit</t>
  </si>
  <si>
    <t>LHTF Expended to Date</t>
  </si>
  <si>
    <t>Program Admin Expended to Date</t>
  </si>
  <si>
    <t>Matching Admin Expended to Date</t>
  </si>
  <si>
    <t>PI generated this period</t>
  </si>
  <si>
    <t>Total PI Balance</t>
  </si>
  <si>
    <t>Appx. Households Assisted w PI</t>
  </si>
  <si>
    <t>Reporting Period</t>
  </si>
  <si>
    <t>1. Please summarize the work undertaken or completed in the reporting period, including the number, type, and unit count of Eligible Projects receiving Program Funds</t>
  </si>
  <si>
    <t>2. Please summarize the activities planned to be undertaken in the next reporting period</t>
  </si>
  <si>
    <t>3. Please describe any problems encountered in Program implementation.  Include a description of the solution and when it will be implemented</t>
  </si>
  <si>
    <t>4. Please describe how the problems described in question #3 above may impact the ability to complete or fulfill obligations under the Standard Agreement</t>
  </si>
  <si>
    <t>5. Please describe additional revenue generated from program funding (e.g. loan repayments, interest, fees) in this reporting period</t>
  </si>
  <si>
    <t>6. Please outline the steps for completing your public noticing and hearing process. Attach required documentation of the website posting and any relevant records of the public hearing</t>
  </si>
  <si>
    <t>9. Cumulative Rental Housing Projects (including permanent supportive housing) for ELI up to 30% AMI</t>
  </si>
  <si>
    <t>9. Cumulative Rental Housing Projects (including permanent supportive housing) for LI up to 60% AMI</t>
  </si>
  <si>
    <t>9. Cumulative Rental Housing Projects (including permanent supportive housing) for LI up to 80% AMI</t>
  </si>
  <si>
    <t>9. Cumulative Rental Housing Projects (including permanent supportive housing) for MI up to 120% AMI</t>
  </si>
  <si>
    <t>9. Cumulative Emergency Shelter or Transitional Housing for ELI up to 30% AMI</t>
  </si>
  <si>
    <t>9. Cumulative Emergency Shelter or Transitional Housing for LI up to 60% AMI</t>
  </si>
  <si>
    <t>9. Cumulative Emergency Shelter or Transitional Housing for LI up to 80% AMI</t>
  </si>
  <si>
    <t>9. Cumulative Emergency Shelter or Transitional Housing for MI up to 120% AMI</t>
  </si>
  <si>
    <t>9. Cumulative Homeownership Projects for ELI up to 30% AMI</t>
  </si>
  <si>
    <t>9. Cumulative Homeownership Projects for LI up to 60% AMI</t>
  </si>
  <si>
    <t>9. Cumulative Homeownership Projects for LI up to 80% AMI</t>
  </si>
  <si>
    <t>9. Cumulative Homeownership Projects for MI up to 120% AMI</t>
  </si>
  <si>
    <t>9. Cumulative ADU/JADU for ELI up to 30% AMI</t>
  </si>
  <si>
    <t>9. Cumulative ADU/JADU for LI up to 60% AMI</t>
  </si>
  <si>
    <t>9. Cumulative ADU/JADU for LI up to 80% AMI</t>
  </si>
  <si>
    <t>9. Cumulative ADU/JADU for MI up to 120% AMI</t>
  </si>
  <si>
    <t>Additional Comments for Financial Summary</t>
  </si>
  <si>
    <t>Reporting Period Due Date</t>
  </si>
  <si>
    <t>Description</t>
  </si>
  <si>
    <t>I2</t>
  </si>
  <si>
    <t>July 1, 2020- June 30, 2021, Due July 31, 2021</t>
  </si>
  <si>
    <t>Please list which appropriate evidence of completion is attached to this report</t>
  </si>
  <si>
    <t>July 1, 2021- June 30, 2022, Due July 31, 2022</t>
  </si>
  <si>
    <t>Submitted with this report</t>
  </si>
  <si>
    <t>July 1, 2022- June 30, 2023, Due July 31, 2023</t>
  </si>
  <si>
    <t>Not submitted with this report</t>
  </si>
  <si>
    <t>July 1, 2023- June 30, 2024, Due July 31, 2024</t>
  </si>
  <si>
    <t>July 1, 2024- June 30, 2025, Due July 31, 2025</t>
  </si>
  <si>
    <t>Number of Bedrooms</t>
  </si>
  <si>
    <t>Single Family Residence</t>
  </si>
  <si>
    <t>Emergency Shelter</t>
  </si>
  <si>
    <t>Studio</t>
  </si>
  <si>
    <t>One-bedroom</t>
  </si>
  <si>
    <t>Two-bedroom</t>
  </si>
  <si>
    <t>Three-bedroom</t>
  </si>
  <si>
    <t>Four-bedroom</t>
  </si>
  <si>
    <t>Manager Unit</t>
  </si>
  <si>
    <t>Restricted Income Level</t>
  </si>
  <si>
    <t>Extremely Low Income (up to 30% AMI)</t>
  </si>
  <si>
    <t>Lower Income (up to 60% AMI)</t>
  </si>
  <si>
    <t>Lower Income (up to 80% AMI)</t>
  </si>
  <si>
    <t>Moderate Income (up to 120% AMI)</t>
  </si>
  <si>
    <t>Documentation Attached of Matching Funds, including amount by source</t>
  </si>
  <si>
    <t>Yes</t>
  </si>
  <si>
    <t>No</t>
  </si>
  <si>
    <t>Emergency Shelter or Transitional Housing</t>
  </si>
  <si>
    <t>Homeownership Projects</t>
  </si>
  <si>
    <t>ADU/JADU</t>
  </si>
  <si>
    <t>Trust Fund Loan Committed</t>
  </si>
  <si>
    <t>Under Construction</t>
  </si>
  <si>
    <t>Construction Completed</t>
  </si>
  <si>
    <t>Permanent Loan Closed</t>
  </si>
  <si>
    <t>Construction Loan</t>
  </si>
  <si>
    <t>Permanent Financing Loan</t>
  </si>
  <si>
    <t>Both Const/Perm</t>
  </si>
  <si>
    <t>Evidence of Completion</t>
  </si>
  <si>
    <t xml:space="preserve"> </t>
  </si>
  <si>
    <t>New Construction</t>
  </si>
  <si>
    <t xml:space="preserve">Certificate of Occupancy </t>
  </si>
  <si>
    <t>Rehabilitation</t>
  </si>
  <si>
    <t>Certificate of Completion</t>
  </si>
  <si>
    <t>Conversion</t>
  </si>
  <si>
    <t>Repair</t>
  </si>
  <si>
    <t>Reconstruction</t>
  </si>
  <si>
    <t>Purchase</t>
  </si>
  <si>
    <t>Recorded Deed of Trust</t>
  </si>
  <si>
    <t>Match Source</t>
  </si>
  <si>
    <t>Residential Impact Fees</t>
  </si>
  <si>
    <t>Residential In-Lieu Fees</t>
  </si>
  <si>
    <t>Commercial Impact Fees</t>
  </si>
  <si>
    <t>Commercial In-lieu Fees</t>
  </si>
  <si>
    <t>Special Taxes (i.e. Hotel tax)</t>
  </si>
  <si>
    <t>General Obligation Bond</t>
  </si>
  <si>
    <t>Public General Fund Contribution</t>
  </si>
  <si>
    <t>Private Donation</t>
  </si>
  <si>
    <t>Repayments of HTF Loans</t>
  </si>
  <si>
    <t>Permanent Local Housing Allocation (PLHA)</t>
  </si>
  <si>
    <t>Land Donation</t>
  </si>
  <si>
    <t>Proof of Completion</t>
  </si>
  <si>
    <t>Certificate of Occupancy</t>
  </si>
  <si>
    <t>Recorded Regulatory Agreement</t>
  </si>
  <si>
    <t>Other Evidence of Completion</t>
  </si>
  <si>
    <t>Rental Housing Project with All Permanent Supportive Housing Units</t>
  </si>
  <si>
    <t>Rental Housing Project with No Permanent Supportive Housing Units</t>
  </si>
  <si>
    <t>Rental Housing Project with Mixed Permanent Supportive Housing Units</t>
  </si>
  <si>
    <t>Matching Expended this Reporting Period</t>
  </si>
  <si>
    <t>LHTF Expended this Reporting Period</t>
  </si>
  <si>
    <t>LHTF Expended on ELI this Report</t>
  </si>
  <si>
    <t>Match Expended on ELI this Report</t>
  </si>
  <si>
    <t>Match Expended on Mod this Report</t>
  </si>
  <si>
    <t>LHTF Expended on Mod this Report</t>
  </si>
  <si>
    <t>Addtl Comments</t>
  </si>
  <si>
    <t>Non-LHTF Units in Project</t>
  </si>
  <si>
    <t>LI Units-60%</t>
  </si>
  <si>
    <t>LHTF Expended on LI-60% this Report</t>
  </si>
  <si>
    <t>Match Expended on LI-60% this Report</t>
  </si>
  <si>
    <t>LI-80% Units</t>
  </si>
  <si>
    <t>LHTF Expended on LI-80% this Report</t>
  </si>
  <si>
    <t>Match Expended on LI-80% this Report</t>
  </si>
  <si>
    <t>Total LHTF Expended</t>
  </si>
  <si>
    <t>Total Match Expended</t>
  </si>
  <si>
    <t>Total Program Units</t>
  </si>
  <si>
    <t>Unrestricted</t>
  </si>
  <si>
    <t>#SF ELI</t>
  </si>
  <si>
    <t>#SF Low 80%</t>
  </si>
  <si>
    <t xml:space="preserve">#SF Mod </t>
  </si>
  <si>
    <t># SF Homes TOTAL</t>
  </si>
  <si>
    <t># Emergency Shelters TOTAL</t>
  </si>
  <si>
    <t>#ES ELI</t>
  </si>
  <si>
    <t>#ES Low 50%</t>
  </si>
  <si>
    <t>#ES Low 80%</t>
  </si>
  <si>
    <t># Studios ELI</t>
  </si>
  <si>
    <t># Studios TOTAL</t>
  </si>
  <si>
    <t># Studios Low 60%</t>
  </si>
  <si>
    <t># Studios Low 80%</t>
  </si>
  <si>
    <t># Studios Mod</t>
  </si>
  <si>
    <t>#1BR ELI</t>
  </si>
  <si>
    <t>#1BR Low 60%</t>
  </si>
  <si>
    <t>#1BR Low 80%</t>
  </si>
  <si>
    <t>#1BR Mod</t>
  </si>
  <si>
    <t>#2BR ELI</t>
  </si>
  <si>
    <t>#2BR Low 60%</t>
  </si>
  <si>
    <t>#2BR Low 80%</t>
  </si>
  <si>
    <t>#2BR Mod</t>
  </si>
  <si>
    <t>#1 BR TOTAL</t>
  </si>
  <si>
    <t># 2BR TOTAL</t>
  </si>
  <si>
    <t>Project 1</t>
  </si>
  <si>
    <t>Project 2</t>
  </si>
  <si>
    <t>Project 3</t>
  </si>
  <si>
    <t>Project 4</t>
  </si>
  <si>
    <t>Project 5</t>
  </si>
  <si>
    <t>Project 6</t>
  </si>
  <si>
    <t>Project 7</t>
  </si>
  <si>
    <t>Project 8</t>
  </si>
  <si>
    <t>#SF Low 60%</t>
  </si>
  <si>
    <t>#ES Mod</t>
  </si>
  <si>
    <t>#3BR ELI</t>
  </si>
  <si>
    <t>#3BR Low 60%</t>
  </si>
  <si>
    <t>#3BR Low 80%</t>
  </si>
  <si>
    <t>#3BR Mod</t>
  </si>
  <si>
    <t>#4BR ELI</t>
  </si>
  <si>
    <t>#4BR Low 60%</t>
  </si>
  <si>
    <t>#4BR Low 80%</t>
  </si>
  <si>
    <t>#4BR Mod</t>
  </si>
  <si>
    <t># Liens on Project</t>
  </si>
  <si>
    <t>HCD Contract #</t>
  </si>
  <si>
    <t>Total Non-LHTF Units in Project</t>
  </si>
  <si>
    <t>5. Please outline the steps for completing your public noticing and hearing process. Attach required documentation of the website posting and any relevant records of the public hearing, pursuant to Guidelines §108(c)</t>
  </si>
  <si>
    <t>6. Please share any success stories you've had from HCD LHTF-funded projects.</t>
  </si>
  <si>
    <t>7. Please describe how you are adhering to Housing First Practices, if applicable to any projects funded with LHTF Program Funds.</t>
  </si>
  <si>
    <t>10. Additional Notes - Provide any additional comments in the section below (including if there is a No for cells H96 through H98).</t>
  </si>
  <si>
    <t>Percentage of Program Funds Expended on Moderate Income Households
(Up to 120% AMI)</t>
  </si>
  <si>
    <t>Total Amount of Matching Funds Expended on Admin to date:</t>
  </si>
  <si>
    <t>Total Amount of Program Funds Expended on Admin to date:</t>
  </si>
  <si>
    <t xml:space="preserve">Project Address: </t>
  </si>
  <si>
    <t>Total number of LHTF units for Extremely Low Income (up to 30% AMI)</t>
  </si>
  <si>
    <t>Total number of LHTF units for Lower Income (up to 60% AMI)</t>
  </si>
  <si>
    <t>Total number of LHTF units for Lower Income (up to 80% AMI)</t>
  </si>
  <si>
    <t xml:space="preserve">Name of Matching Funds Approved </t>
  </si>
  <si>
    <t xml:space="preserve">Residential Sources </t>
  </si>
  <si>
    <t>Amount of LHTF Program Funds Expended In this Reporting Period</t>
  </si>
  <si>
    <t>AMI Level</t>
  </si>
  <si>
    <t>Market Rate</t>
  </si>
  <si>
    <t>Date of Project Completion:</t>
  </si>
  <si>
    <t>Total Amount of Matching Funds Expended in this Report Period</t>
  </si>
  <si>
    <t>Source of Matching Funds Approved</t>
  </si>
  <si>
    <t>Total =</t>
  </si>
  <si>
    <t xml:space="preserve">Deeper Inome Targeting </t>
  </si>
  <si>
    <t>Comments/Notes</t>
  </si>
  <si>
    <t>Outcomes</t>
  </si>
  <si>
    <t>LHTF Funds</t>
  </si>
  <si>
    <t>Did the Grantee meet their public noticing and hearing Requirement?</t>
  </si>
  <si>
    <t>Local Housing Trust Fund (LHTF) Program 
Annual Report Review Worksheet</t>
  </si>
  <si>
    <t>Rep and Manager Review Notes</t>
  </si>
  <si>
    <t>Standard Agreement and Guideline Review and Audit</t>
  </si>
  <si>
    <t>SA and Guideline Requirements</t>
  </si>
  <si>
    <t>Is this a Regional or a Local Housing Trust Fund</t>
  </si>
  <si>
    <t>Guidelines Section 105(c-e)</t>
  </si>
  <si>
    <t>Guidelines Section 104(a)</t>
  </si>
  <si>
    <t>Meeting Requirement</t>
  </si>
  <si>
    <t>Points Received in App</t>
  </si>
  <si>
    <t>Is the Grantee adhering to Housing First Practices?</t>
  </si>
  <si>
    <t>Increasing the Supply of Lower-Income Rental Housing</t>
  </si>
  <si>
    <t>Percent of Matching Funds Expended on Lower Income  Households 
(Up to 80% AMI)</t>
  </si>
  <si>
    <t>Percentage of Matching Funds Expended on Moderate Income Households
(Up to 120% AMI)</t>
  </si>
  <si>
    <t>Date Affordability Covenant Expires:</t>
  </si>
  <si>
    <t>Please select evidence of completion type submitted:</t>
  </si>
  <si>
    <t xml:space="preserve">Amount of Matching Funds Expended in this Reporting </t>
  </si>
  <si>
    <t>SGM Rep. Name:</t>
  </si>
  <si>
    <t>SGM Manager Name:</t>
  </si>
  <si>
    <t>Review Start Date:</t>
  </si>
  <si>
    <t>Review End Date:</t>
  </si>
  <si>
    <t>Return to SGM Manager Date:</t>
  </si>
  <si>
    <t>Return to SGM Rep. Date:</t>
  </si>
  <si>
    <t>If facing difficulty in deploying repayment / payment funds into new projects, what obstacles are impeding forward progress?</t>
  </si>
  <si>
    <t>What action is being taken to promote and spend LHTF repayment / payment funds?</t>
  </si>
  <si>
    <t>Total Contracts</t>
  </si>
  <si>
    <t>To Date Amount of Fee Payments Received</t>
  </si>
  <si>
    <t>To Date Amount of Interest Repayments Received</t>
  </si>
  <si>
    <t xml:space="preserve">To Date Amount of Loan Repayments Received </t>
  </si>
  <si>
    <r>
      <rPr>
        <b/>
        <sz val="12"/>
        <color rgb="FF000000"/>
        <rFont val="Arial"/>
        <family val="2"/>
      </rPr>
      <t>DEPARTMENT OF HOUSING AND COMMUNITY DEVELOPMENT
DIVISION OF STATE FINANCIAL ASSISTANCE 
STATE GRANT IMPLEMENTATION and MANAGEMENT</t>
    </r>
    <r>
      <rPr>
        <b/>
        <sz val="12"/>
        <color indexed="8"/>
        <rFont val="Arial"/>
        <family val="2"/>
      </rPr>
      <t xml:space="preserve">
</t>
    </r>
    <r>
      <rPr>
        <b/>
        <sz val="12"/>
        <color rgb="FF000000"/>
        <rFont val="Arial"/>
        <family val="2"/>
      </rPr>
      <t xml:space="preserve">651 Bannon Street, 8th Floor
Sacramento, CA  95811
LHTFSGM@HCD.CA.GOV </t>
    </r>
  </si>
  <si>
    <t>Total Amount of Matching Funds Required to be On Deposit:
**Excluding Admin**</t>
  </si>
  <si>
    <t>Total Amount of Matching Funds Required to be on Deposit for Admin:</t>
  </si>
  <si>
    <t>Total Amount of Program Funds Expended including Admin:</t>
  </si>
  <si>
    <t>Total Amount of Program Funds Disbursed for Admin By HCD:</t>
  </si>
  <si>
    <t>Certificate Issue Date:</t>
  </si>
  <si>
    <t>Total LHTF Studio Units:</t>
  </si>
  <si>
    <t>Total LHTF MGR Units:</t>
  </si>
  <si>
    <t>Total LHTF SFR Units:</t>
  </si>
  <si>
    <t>Total LHTF E.S. Units:</t>
  </si>
  <si>
    <t>Total LHTF ADU/JADU Units:</t>
  </si>
  <si>
    <t>Up to 30%</t>
  </si>
  <si>
    <t>Up to 60%</t>
  </si>
  <si>
    <t>Up to 80%</t>
  </si>
  <si>
    <t>Amount of LHTF Program Funds Expended To Date</t>
  </si>
  <si>
    <t>Amount of LHTF Matching Funds Expended To Date</t>
  </si>
  <si>
    <t>Total Amount of Matching Funds Expended To Date</t>
  </si>
  <si>
    <t xml:space="preserve">Executed &amp; Recorded Loan Documents for the Project </t>
  </si>
  <si>
    <t>Name of Lender</t>
  </si>
  <si>
    <t xml:space="preserve">Promissory Note </t>
  </si>
  <si>
    <t xml:space="preserve">Deed of Trust </t>
  </si>
  <si>
    <t xml:space="preserve">Loan Agreement </t>
  </si>
  <si>
    <t xml:space="preserve">Regulatory Agreement </t>
  </si>
  <si>
    <t xml:space="preserve">Other Documentation </t>
  </si>
  <si>
    <t xml:space="preserve">Did the Grantee submit a Project Contact Form this year? </t>
  </si>
  <si>
    <t>Review and Audit Overall Comments/Notes</t>
  </si>
  <si>
    <t>Total Amount of Repayments / Payments</t>
  </si>
  <si>
    <t xml:space="preserve">Amount of Funds Expended on Low-Income  Households (up to 80% AMI)
to Date. 
</t>
  </si>
  <si>
    <r>
      <t xml:space="preserve">Matching Sources
</t>
    </r>
    <r>
      <rPr>
        <sz val="11"/>
        <color theme="1"/>
        <rFont val="Arial"/>
        <family val="2"/>
      </rPr>
      <t>Please input the source of each Matching Funds used and amount expended on this project</t>
    </r>
  </si>
  <si>
    <t xml:space="preserve">Total Percentage: </t>
  </si>
  <si>
    <r>
      <rPr>
        <b/>
        <sz val="11"/>
        <color theme="1"/>
        <rFont val="Arial"/>
        <family val="2"/>
      </rPr>
      <t>Permanent Sources:</t>
    </r>
    <r>
      <rPr>
        <sz val="11"/>
        <rFont val="Arial"/>
        <family val="2"/>
      </rPr>
      <t xml:space="preserve"> Please note, documents submitted should be saved under the Name of Lender as listed below and the name of the document.  </t>
    </r>
    <r>
      <rPr>
        <sz val="12"/>
        <rFont val="Arial"/>
        <family val="2"/>
      </rPr>
      <t xml:space="preserve">
</t>
    </r>
  </si>
  <si>
    <r>
      <rPr>
        <b/>
        <sz val="11"/>
        <color theme="1"/>
        <rFont val="Arial"/>
        <family val="2"/>
      </rPr>
      <t>Construction Sources:</t>
    </r>
    <r>
      <rPr>
        <sz val="11"/>
        <rFont val="Arial"/>
        <family val="2"/>
      </rPr>
      <t xml:space="preserve"> Please note, documents submitted should be saved under the Name of Lender as listed below and the name of the document.  
</t>
    </r>
  </si>
  <si>
    <r>
      <t xml:space="preserve">Section 1 - Loan Repayment, Interest Repayment , and Fee Payment Derived from Loans as required by Section 109(b) of the Guidelines
</t>
    </r>
    <r>
      <rPr>
        <sz val="11"/>
        <color theme="1"/>
        <rFont val="Arial"/>
        <family val="2"/>
      </rPr>
      <t>Individual Repayment / Payment Project Information from current Standard Agreement (Whole Numbers Only)</t>
    </r>
  </si>
  <si>
    <r>
      <t xml:space="preserve">Section 2 - Narrative
</t>
    </r>
    <r>
      <rPr>
        <sz val="12"/>
        <color theme="1"/>
        <rFont val="Arial"/>
        <family val="2"/>
      </rPr>
      <t>Instructions: Please provide answers and information for each question below</t>
    </r>
  </si>
  <si>
    <t>Project Name:</t>
  </si>
  <si>
    <t>Total Remaining Balance LHTF Funds</t>
  </si>
  <si>
    <t>Total LHTF Funds Expended</t>
  </si>
  <si>
    <t>Total Matching Funds Expended</t>
  </si>
  <si>
    <t>Total LHTF Funds Expended Percentage For ELI</t>
  </si>
  <si>
    <t>Total Matching Funds Expended Percentage For ELI</t>
  </si>
  <si>
    <t>Total LHTF Funds Expended Percentage For LI</t>
  </si>
  <si>
    <t>Total Matching Funds Expended Percentage For LI</t>
  </si>
  <si>
    <t>Total LHTF Funds Expended Percentage For MOD</t>
  </si>
  <si>
    <t>Total Matching Funds Expended Percentage For MOD</t>
  </si>
  <si>
    <t>LHTF Funds Committed</t>
  </si>
  <si>
    <t>Matching Funds Committed</t>
  </si>
  <si>
    <t>Total LHTF and Matching Funds Expended on ELI (up to 30%)</t>
  </si>
  <si>
    <t>Total LHTF and Matching Funds Expended on LI (up to 80%)</t>
  </si>
  <si>
    <t>Total LHTF and Matching Funds Expended on MOD (up to 120%)</t>
  </si>
  <si>
    <t>Hide Based on Characteristic</t>
  </si>
  <si>
    <t>Hide / Unhide Based program</t>
  </si>
  <si>
    <t>ComponentVisibility</t>
  </si>
  <si>
    <t>Hide Row(s)</t>
  </si>
  <si>
    <t>Hide Colum(s)</t>
  </si>
  <si>
    <t>IsPrograms</t>
  </si>
  <si>
    <t>SheetName</t>
  </si>
  <si>
    <t>StartRow</t>
  </si>
  <si>
    <t>EndRow</t>
  </si>
  <si>
    <t>StartCol</t>
  </si>
  <si>
    <t>EndCol</t>
  </si>
  <si>
    <t>Visible</t>
  </si>
  <si>
    <t>Force True</t>
  </si>
  <si>
    <t>Force False</t>
  </si>
  <si>
    <t>Program True</t>
  </si>
  <si>
    <t>IIG</t>
  </si>
  <si>
    <t>Serna</t>
  </si>
  <si>
    <t>MHP</t>
  </si>
  <si>
    <t>TOD</t>
  </si>
  <si>
    <t>VHHP</t>
  </si>
  <si>
    <t>SHMHP</t>
  </si>
  <si>
    <r>
      <t>Multifamily Housing Program (</t>
    </r>
    <r>
      <rPr>
        <b/>
        <sz val="11"/>
        <color rgb="FF0000FF"/>
        <rFont val="Arial"/>
        <family val="2"/>
      </rPr>
      <t>MHP</t>
    </r>
    <r>
      <rPr>
        <sz val="11"/>
        <color theme="1"/>
        <rFont val="Arial"/>
        <family val="2"/>
      </rPr>
      <t>)</t>
    </r>
  </si>
  <si>
    <r>
      <t>Incentive Grant Program of 2007 (</t>
    </r>
    <r>
      <rPr>
        <b/>
        <sz val="11"/>
        <color rgb="FF0000FF"/>
        <rFont val="Arial"/>
        <family val="2"/>
      </rPr>
      <t>IIG-2007</t>
    </r>
    <r>
      <rPr>
        <sz val="11"/>
        <color theme="1"/>
        <rFont val="Arial"/>
        <family val="2"/>
      </rPr>
      <t>) and Infill Infrastructure Grant Program of 2019 (</t>
    </r>
    <r>
      <rPr>
        <b/>
        <sz val="11"/>
        <color rgb="FF0000FF"/>
        <rFont val="Arial"/>
        <family val="2"/>
      </rPr>
      <t>IIG-2019</t>
    </r>
    <r>
      <rPr>
        <sz val="11"/>
        <color theme="1"/>
        <rFont val="Arial"/>
        <family val="2"/>
      </rPr>
      <t>)</t>
    </r>
  </si>
  <si>
    <t>IsSerna</t>
  </si>
  <si>
    <r>
      <t>Transit-Oriented Development (</t>
    </r>
    <r>
      <rPr>
        <b/>
        <sz val="11"/>
        <color rgb="FF0000FF"/>
        <rFont val="Arial"/>
        <family val="2"/>
      </rPr>
      <t>TOD</t>
    </r>
    <r>
      <rPr>
        <sz val="11"/>
        <color theme="1"/>
        <rFont val="Arial"/>
        <family val="2"/>
      </rPr>
      <t>) Housing Program</t>
    </r>
  </si>
  <si>
    <r>
      <t>Supportive Housing Multifamily Housing Program (</t>
    </r>
    <r>
      <rPr>
        <b/>
        <sz val="11"/>
        <color rgb="FF0000FF"/>
        <rFont val="Arial"/>
        <family val="2"/>
      </rPr>
      <t>SHMHP</t>
    </r>
    <r>
      <rPr>
        <sz val="11"/>
        <color theme="1"/>
        <rFont val="Arial"/>
        <family val="2"/>
      </rPr>
      <t>)</t>
    </r>
  </si>
  <si>
    <t>IsIig</t>
  </si>
  <si>
    <t>IsMhp</t>
  </si>
  <si>
    <r>
      <t>Joe Serna, Jr. Farmworker Housing Grant (</t>
    </r>
    <r>
      <rPr>
        <b/>
        <sz val="11"/>
        <color rgb="FF0000FF"/>
        <rFont val="Arial"/>
        <family val="2"/>
      </rPr>
      <t>FWHG</t>
    </r>
    <r>
      <rPr>
        <sz val="11"/>
        <color theme="1"/>
        <rFont val="Arial"/>
        <family val="2"/>
      </rPr>
      <t>) Program</t>
    </r>
  </si>
  <si>
    <r>
      <t>Veterans Housing and Homelessness Prevention (</t>
    </r>
    <r>
      <rPr>
        <b/>
        <sz val="11"/>
        <color rgb="FF0000FF"/>
        <rFont val="Arial"/>
        <family val="2"/>
      </rPr>
      <t>VHHP</t>
    </r>
    <r>
      <rPr>
        <sz val="11"/>
        <rFont val="Arial"/>
        <family val="2"/>
      </rPr>
      <t xml:space="preserve">) Program </t>
    </r>
  </si>
  <si>
    <t>IsTod</t>
  </si>
  <si>
    <t>IsVhhp</t>
  </si>
  <si>
    <t>IsShmhp</t>
  </si>
  <si>
    <t>LHTF Program Project Name</t>
  </si>
  <si>
    <r>
      <t xml:space="preserve">Total LHTF Program Funds  Loan </t>
    </r>
    <r>
      <rPr>
        <b/>
        <sz val="12"/>
        <rFont val="Arial"/>
        <family val="2"/>
      </rPr>
      <t>Amount</t>
    </r>
  </si>
  <si>
    <t xml:space="preserve">Initial Loan or Interest Repayment and / or Fee Payment Due Date
</t>
  </si>
  <si>
    <t>LHTF Repayments</t>
  </si>
  <si>
    <r>
      <rPr>
        <b/>
        <sz val="14"/>
        <color theme="1"/>
        <rFont val="Arial"/>
        <family val="2"/>
      </rPr>
      <t>LHTF &amp; Non LHTF Project Unit Information:</t>
    </r>
    <r>
      <rPr>
        <sz val="14"/>
        <color theme="1"/>
        <rFont val="Arial"/>
        <family val="2"/>
      </rPr>
      <t xml:space="preserve">
</t>
    </r>
    <r>
      <rPr>
        <sz val="11"/>
        <rFont val="Arial"/>
        <family val="2"/>
      </rPr>
      <t>Please fill out the below table with information regarding LHTF-funded and Non LHTF-Funded units in this project, pursuant to §112 (c) of the guidelines.</t>
    </r>
  </si>
  <si>
    <t>Local Housing Trust Fund (LHTF) Program
Annual Report Project Worksheet</t>
  </si>
  <si>
    <t>LHTF Program and Matching Funds Unit AMI</t>
  </si>
  <si>
    <t>Studio ELI Up to 30%</t>
  </si>
  <si>
    <t>Studio LI Up to 60%</t>
  </si>
  <si>
    <t>Studio LI Up to 80%</t>
  </si>
  <si>
    <t>1-Bedroom ELI up to 30%</t>
  </si>
  <si>
    <t>1-Bedroom LI up to 60%</t>
  </si>
  <si>
    <t>1-Bedroom LI up to 80%</t>
  </si>
  <si>
    <t>2-Bedroom ELI up to 30%</t>
  </si>
  <si>
    <t>2-Bedroom LI up to 60%</t>
  </si>
  <si>
    <t>2-Bedroom LI up to 80%</t>
  </si>
  <si>
    <t>3-Bedroom ELI up to 30%</t>
  </si>
  <si>
    <t>3-Bedroom LI up to 60%</t>
  </si>
  <si>
    <t>3-Bedroom LI up to 80%</t>
  </si>
  <si>
    <t>4-Bedroom ELI up to 30%</t>
  </si>
  <si>
    <t>4-Bedroom LI up to 60%</t>
  </si>
  <si>
    <t>4-Bedroom LI up to 80%</t>
  </si>
  <si>
    <t>Single Family Residence ELI up to 30%</t>
  </si>
  <si>
    <t>Single Family Residence LI up to 60%</t>
  </si>
  <si>
    <t>Single Family Residence LI up to 80%</t>
  </si>
  <si>
    <t>How many rows will the user need? Type 1-300</t>
  </si>
  <si>
    <r>
      <t xml:space="preserve">Select the total amount of units Funded with LHTF Program Funds
</t>
    </r>
    <r>
      <rPr>
        <b/>
        <i/>
        <u/>
        <sz val="11"/>
        <color theme="1"/>
        <rFont val="Arial"/>
        <family val="2"/>
      </rPr>
      <t>**This will populate individual rows for each unit below required to be completed**</t>
    </r>
  </si>
  <si>
    <t>MGR Unit ELI up to 30%</t>
  </si>
  <si>
    <t>MGR Unit LI up to 60%</t>
  </si>
  <si>
    <t>MGR Unit LI up to 80%</t>
  </si>
  <si>
    <t>ADU ELI up to 30%</t>
  </si>
  <si>
    <t>JADU ELI up to 30%</t>
  </si>
  <si>
    <t>ADU LI up to 60%</t>
  </si>
  <si>
    <t>ADU LI up to 80%</t>
  </si>
  <si>
    <t>JADU LI up to 60%</t>
  </si>
  <si>
    <t>JADU LI up to 80%</t>
  </si>
  <si>
    <t>Unrestricted - 1-Bedroom</t>
  </si>
  <si>
    <t>Unrestricted - 2-Bedroom</t>
  </si>
  <si>
    <t>Unrestricted - 3-Bedroom</t>
  </si>
  <si>
    <t>Unrestricted - 4-Bedroom</t>
  </si>
  <si>
    <t>Unrestricted - MGR Unit</t>
  </si>
  <si>
    <t>Unrestricted - Single Family Residence</t>
  </si>
  <si>
    <t>Unrestricted - ADU</t>
  </si>
  <si>
    <t>Unrestricted - JADU</t>
  </si>
  <si>
    <t>Unrestricted - Studio</t>
  </si>
  <si>
    <r>
      <t xml:space="preserve">
9</t>
    </r>
    <r>
      <rPr>
        <b/>
        <sz val="12"/>
        <rFont val="Arial"/>
        <family val="2"/>
      </rPr>
      <t xml:space="preserve">. We attest that the Local Housing Trust Fund is currently in operation per Guidelines §108(b).
</t>
    </r>
    <r>
      <rPr>
        <sz val="12"/>
        <rFont val="Arial"/>
        <family val="2"/>
      </rPr>
      <t xml:space="preserve">- Grantee must continue the operation of the Local Housing Trust Fund for at least five years after the Program Funds award date.
</t>
    </r>
  </si>
  <si>
    <r>
      <rPr>
        <u/>
        <sz val="12"/>
        <rFont val="Arial"/>
        <family val="2"/>
      </rPr>
      <t xml:space="preserve">Ongoing Revenue Definitions: </t>
    </r>
    <r>
      <rPr>
        <sz val="12"/>
        <rFont val="Arial"/>
        <family val="2"/>
      </rPr>
      <t xml:space="preserve">
-Existing Housing Trust Fund Sources: public or private source(s) of revenue totaling at least an average of $100,000 per year for three years after the date of the Program Award.
-New Housing Trust Fund Sources: sufficient public or private source(s) of revenue to pay for the Trust Fund's operating costs for a minimum of five years after the date of the Program Award. 
</t>
    </r>
    <r>
      <rPr>
        <i/>
        <sz val="12"/>
        <rFont val="Arial"/>
        <family val="2"/>
      </rPr>
      <t>Note: Ongoing Revenues may not include one-time donations, such as land donations or large bequests.</t>
    </r>
  </si>
  <si>
    <t>Last Revised 07/25/2026</t>
  </si>
  <si>
    <t>LHTF Program and Matching Funds Unit Size</t>
  </si>
  <si>
    <t>LHTF Program and Matching Funds Unit Number</t>
  </si>
  <si>
    <r>
      <t xml:space="preserve">Project(s) Names
</t>
    </r>
    <r>
      <rPr>
        <i/>
        <sz val="14"/>
        <rFont val="Arial"/>
        <family val="2"/>
      </rPr>
      <t>**</t>
    </r>
    <r>
      <rPr>
        <i/>
        <u/>
        <sz val="14"/>
        <rFont val="Arial"/>
        <family val="2"/>
      </rPr>
      <t>Please list all projects awarded from this allocation of LHTF including completed projects</t>
    </r>
    <r>
      <rPr>
        <i/>
        <sz val="14"/>
        <rFont val="Arial"/>
        <family val="2"/>
      </rPr>
      <t>**</t>
    </r>
  </si>
  <si>
    <r>
      <t xml:space="preserve">Total Amount of Program Funds Committed 
</t>
    </r>
    <r>
      <rPr>
        <i/>
        <sz val="14"/>
        <rFont val="Arial"/>
        <family val="2"/>
      </rPr>
      <t>**</t>
    </r>
    <r>
      <rPr>
        <i/>
        <u/>
        <sz val="14"/>
        <rFont val="Arial"/>
        <family val="2"/>
      </rPr>
      <t>Excluding Admin</t>
    </r>
    <r>
      <rPr>
        <i/>
        <sz val="14"/>
        <rFont val="Arial"/>
        <family val="2"/>
      </rPr>
      <t>**</t>
    </r>
  </si>
  <si>
    <r>
      <t xml:space="preserve">Total Amount of Matching Funds Committed 
</t>
    </r>
    <r>
      <rPr>
        <i/>
        <sz val="14"/>
        <rFont val="Arial"/>
        <family val="2"/>
      </rPr>
      <t>**</t>
    </r>
    <r>
      <rPr>
        <i/>
        <u/>
        <sz val="14"/>
        <rFont val="Arial"/>
        <family val="2"/>
      </rPr>
      <t>Excluding Admin</t>
    </r>
    <r>
      <rPr>
        <i/>
        <sz val="14"/>
        <rFont val="Arial"/>
        <family val="2"/>
      </rPr>
      <t>**</t>
    </r>
  </si>
  <si>
    <r>
      <t xml:space="preserve">Total Amont of Program Funds Disbursed By HCD
</t>
    </r>
    <r>
      <rPr>
        <i/>
        <u/>
        <sz val="14"/>
        <rFont val="Arial"/>
        <family val="2"/>
      </rPr>
      <t xml:space="preserve">
**Excluding Admin**</t>
    </r>
  </si>
  <si>
    <r>
      <t>Amount of Funds Expended on Extremely Low-Income (ELI) Households (up to 30% AMI)
to Date. 
**</t>
    </r>
    <r>
      <rPr>
        <u/>
        <sz val="14"/>
        <rFont val="Arial"/>
        <family val="2"/>
      </rPr>
      <t>Must be at least 30% of expended funds</t>
    </r>
    <r>
      <rPr>
        <sz val="14"/>
        <rFont val="Arial"/>
        <family val="2"/>
      </rPr>
      <t>**</t>
    </r>
  </si>
  <si>
    <r>
      <t xml:space="preserve">Amount of Funds Expended on Moderate-Income Households (up to 120% AMI) 
to Date
</t>
    </r>
    <r>
      <rPr>
        <u/>
        <sz val="14"/>
        <rFont val="Arial"/>
        <family val="2"/>
      </rPr>
      <t>**Must not exceed 20% of expended funds**</t>
    </r>
  </si>
  <si>
    <r>
      <rPr>
        <sz val="3"/>
        <color theme="4" tint="0.79998168889431442"/>
        <rFont val="Arial"/>
        <family val="2"/>
      </rPr>
      <t>beginning of certification sheet</t>
    </r>
    <r>
      <rPr>
        <sz val="18"/>
        <color theme="1"/>
        <rFont val="Arial"/>
        <family val="2"/>
      </rPr>
      <t xml:space="preserve">
CERTIFICATION
</t>
    </r>
  </si>
  <si>
    <t>Rep Worksheet</t>
  </si>
  <si>
    <t>Total number of LHTF units for Moderate Income (up to 120% AMI)</t>
  </si>
  <si>
    <t>1-Bedroom Mod 80% - 120%</t>
  </si>
  <si>
    <t>2-Bedroom Mod 80% - 120%</t>
  </si>
  <si>
    <t>3-Bedroom Mod 80% - 120%</t>
  </si>
  <si>
    <t>4-Bedroom Mod 80% - 120%</t>
  </si>
  <si>
    <t>ADU Mod 80% - 120%</t>
  </si>
  <si>
    <t>JADU Mod 80% - 120%</t>
  </si>
  <si>
    <t>MGR Unit Mod 80% - 120%</t>
  </si>
  <si>
    <t>Single Family Residence Mod 80% - 120%</t>
  </si>
  <si>
    <t>Studio Mod 80% - 120%</t>
  </si>
  <si>
    <t>80% to 120%</t>
  </si>
  <si>
    <t>General Review Comments</t>
  </si>
  <si>
    <t>General Review Question</t>
  </si>
  <si>
    <t>Were there any concerns with responses entered in specific cells?</t>
  </si>
  <si>
    <t>Encumbrance Deadline Date:</t>
  </si>
  <si>
    <t>Did the disbursement tracker info match the expenditure info?</t>
  </si>
  <si>
    <t>Financial Summary and Project tab</t>
  </si>
  <si>
    <t>Guidelines 107(b)</t>
  </si>
  <si>
    <t>Application Points Score Review and Audit</t>
  </si>
  <si>
    <t>Application Scoring Criteria</t>
  </si>
  <si>
    <t>Non-Residential Matching Funds</t>
  </si>
  <si>
    <t>Status 
(resolved, awaiting grantee response, awaiting manager input, etc.)</t>
  </si>
  <si>
    <t>Do you have a plan in place to expend the loan and interest repayments and/or Fee Payments received?</t>
  </si>
  <si>
    <t xml:space="preserve">Non-Residential Sources </t>
  </si>
  <si>
    <t>Have any of the loan documents for this project been executed and recorded?</t>
  </si>
  <si>
    <t>Emergency Shelter ELI up to 30% AMI</t>
  </si>
  <si>
    <t>Emergency Shelter LI up to 60% AMI</t>
  </si>
  <si>
    <t>Emergency Shelter LI up to 80% AMI</t>
  </si>
  <si>
    <t>Emergency Shelter Mod 80% - 120%</t>
  </si>
  <si>
    <t>Unrestricted - Emergency Shelter</t>
  </si>
  <si>
    <t>Total Amount of Program Funds Committed to Admin:</t>
  </si>
  <si>
    <t>Total Amount of Matching Funds Committed to Admin:</t>
  </si>
  <si>
    <t>Percent of Program Funds Expended on Extremely Low Income Households 
(up to 30% AMI)</t>
  </si>
  <si>
    <t>Percent of Matching Funds Expended on Extremely Low Income Households 
(up to 30% AMI)</t>
  </si>
  <si>
    <t>Percent of Program Funds Expended on Lower Income  Households 
(Up to 80% AMI)</t>
  </si>
  <si>
    <r>
      <rPr>
        <b/>
        <u/>
        <sz val="12"/>
        <rFont val="Arial"/>
        <family val="2"/>
      </rPr>
      <t>Summary of cumulative</t>
    </r>
    <r>
      <rPr>
        <b/>
        <sz val="12"/>
        <rFont val="Arial"/>
        <family val="2"/>
      </rPr>
      <t xml:space="preserve"> number of units produced based on the total assistance funded with LHTF Program Funds and Matching Funds under this contract. </t>
    </r>
    <r>
      <rPr>
        <b/>
        <i/>
        <sz val="12"/>
        <rFont val="Arial"/>
        <family val="2"/>
      </rPr>
      <t xml:space="preserve">Data taken from information input into project-specific tabs. If numbers below appear inaccurate, check information on the corresponding project tab. </t>
    </r>
  </si>
  <si>
    <r>
      <rPr>
        <b/>
        <sz val="11"/>
        <color rgb="FFC00000"/>
        <rFont val="Arial"/>
        <family val="2"/>
      </rPr>
      <t>Non</t>
    </r>
    <r>
      <rPr>
        <b/>
        <sz val="11"/>
        <rFont val="Arial"/>
        <family val="2"/>
      </rPr>
      <t>-</t>
    </r>
    <r>
      <rPr>
        <b/>
        <sz val="11"/>
        <color theme="1"/>
        <rFont val="Arial"/>
        <family val="2"/>
      </rPr>
      <t>LHTF Units Unit Size and AMI Restriction</t>
    </r>
  </si>
  <si>
    <r>
      <t>Non</t>
    </r>
    <r>
      <rPr>
        <b/>
        <sz val="11"/>
        <rFont val="Arial"/>
        <family val="2"/>
      </rPr>
      <t>-</t>
    </r>
    <r>
      <rPr>
        <b/>
        <sz val="11"/>
        <color theme="1"/>
        <rFont val="Arial"/>
        <family val="2"/>
      </rPr>
      <t>LHTF Units Unit Size and AMI Restriction</t>
    </r>
  </si>
  <si>
    <r>
      <rPr>
        <b/>
        <sz val="11"/>
        <color rgb="FFC00000"/>
        <rFont val="Arial"/>
        <family val="2"/>
      </rPr>
      <t>Non</t>
    </r>
    <r>
      <rPr>
        <b/>
        <sz val="11"/>
        <color theme="1"/>
        <rFont val="Arial"/>
        <family val="2"/>
      </rPr>
      <t xml:space="preserve">-LHTF Aggregated Number of  Restricted Units in Project </t>
    </r>
  </si>
  <si>
    <r>
      <t>Non</t>
    </r>
    <r>
      <rPr>
        <b/>
        <sz val="11"/>
        <color theme="1"/>
        <rFont val="Arial"/>
        <family val="2"/>
      </rPr>
      <t xml:space="preserve">-LHTF Aggregated Number of  Restricted Units in Project </t>
    </r>
  </si>
  <si>
    <r>
      <t xml:space="preserve">Total </t>
    </r>
    <r>
      <rPr>
        <b/>
        <sz val="11"/>
        <color rgb="FFC00000"/>
        <rFont val="Arial"/>
        <family val="2"/>
      </rPr>
      <t>Non</t>
    </r>
    <r>
      <rPr>
        <b/>
        <sz val="11"/>
        <color theme="1"/>
        <rFont val="Arial"/>
        <family val="2"/>
      </rPr>
      <t>-LHTF Studio Units:</t>
    </r>
  </si>
  <si>
    <r>
      <t xml:space="preserve">Total </t>
    </r>
    <r>
      <rPr>
        <b/>
        <sz val="11"/>
        <color rgb="FFC00000"/>
        <rFont val="Arial"/>
        <family val="2"/>
      </rPr>
      <t>Non</t>
    </r>
    <r>
      <rPr>
        <b/>
        <sz val="11"/>
        <color theme="1"/>
        <rFont val="Arial"/>
        <family val="2"/>
      </rPr>
      <t>-LHTF MGR Units:</t>
    </r>
  </si>
  <si>
    <r>
      <t xml:space="preserve">Total </t>
    </r>
    <r>
      <rPr>
        <b/>
        <sz val="11"/>
        <color rgb="FFC00000"/>
        <rFont val="Arial"/>
        <family val="2"/>
      </rPr>
      <t>Non</t>
    </r>
    <r>
      <rPr>
        <b/>
        <sz val="11"/>
        <color theme="1"/>
        <rFont val="Arial"/>
        <family val="2"/>
      </rPr>
      <t>-LHTF SFR Units:</t>
    </r>
  </si>
  <si>
    <r>
      <t xml:space="preserve">Total </t>
    </r>
    <r>
      <rPr>
        <b/>
        <sz val="11"/>
        <color rgb="FFC00000"/>
        <rFont val="Arial"/>
        <family val="2"/>
      </rPr>
      <t>Non</t>
    </r>
    <r>
      <rPr>
        <b/>
        <sz val="11"/>
        <color theme="1"/>
        <rFont val="Arial"/>
        <family val="2"/>
      </rPr>
      <t>-LHTF E.S. Units:</t>
    </r>
  </si>
  <si>
    <r>
      <t xml:space="preserve">Total </t>
    </r>
    <r>
      <rPr>
        <b/>
        <sz val="11"/>
        <color rgb="FFC00000"/>
        <rFont val="Arial"/>
        <family val="2"/>
      </rPr>
      <t>Non</t>
    </r>
    <r>
      <rPr>
        <b/>
        <sz val="11"/>
        <color theme="1"/>
        <rFont val="Arial"/>
        <family val="2"/>
      </rPr>
      <t>-LHTF ADU/JADU Units:</t>
    </r>
  </si>
  <si>
    <r>
      <t>Avg AMI for LHTF Program and Matching Fund Units in the Project (</t>
    </r>
    <r>
      <rPr>
        <b/>
        <sz val="11"/>
        <color rgb="FFC00000"/>
        <rFont val="Arial"/>
        <family val="2"/>
      </rPr>
      <t>Enter Actual % AMI Levels</t>
    </r>
    <r>
      <rPr>
        <b/>
        <sz val="11"/>
        <color theme="1"/>
        <rFont val="Arial"/>
        <family val="2"/>
      </rPr>
      <t>)</t>
    </r>
  </si>
  <si>
    <t>Total Amount of Program Funds Committed all Projects including admin.</t>
  </si>
  <si>
    <t>Total Amount of Matching Funds Committed all Projects including admin.</t>
  </si>
  <si>
    <t>Total Amount of Matching Funds Expended including Admin.</t>
  </si>
  <si>
    <t>Total LHTF 
1 Bdr Units:</t>
  </si>
  <si>
    <t>Total LHTF 
2 Bdr Units:</t>
  </si>
  <si>
    <t>Total LHTF 
3 Bdr Units:</t>
  </si>
  <si>
    <t>Total LHTF 
4 Bdr Units:</t>
  </si>
  <si>
    <r>
      <t xml:space="preserve">Total </t>
    </r>
    <r>
      <rPr>
        <b/>
        <sz val="11"/>
        <color rgb="FFC00000"/>
        <rFont val="Arial"/>
        <family val="2"/>
      </rPr>
      <t>Non</t>
    </r>
    <r>
      <rPr>
        <b/>
        <sz val="11"/>
        <color theme="1"/>
        <rFont val="Arial"/>
        <family val="2"/>
      </rPr>
      <t>-LHTF 
1 Bdr Units:</t>
    </r>
  </si>
  <si>
    <r>
      <t xml:space="preserve">Total </t>
    </r>
    <r>
      <rPr>
        <b/>
        <sz val="11"/>
        <color rgb="FFC00000"/>
        <rFont val="Arial"/>
        <family val="2"/>
      </rPr>
      <t>Non</t>
    </r>
    <r>
      <rPr>
        <b/>
        <sz val="11"/>
        <color theme="1"/>
        <rFont val="Arial"/>
        <family val="2"/>
      </rPr>
      <t>-LHTF 
2 Bdr Units:</t>
    </r>
  </si>
  <si>
    <r>
      <t xml:space="preserve">Total </t>
    </r>
    <r>
      <rPr>
        <b/>
        <sz val="11"/>
        <color rgb="FFC00000"/>
        <rFont val="Arial"/>
        <family val="2"/>
      </rPr>
      <t>Non</t>
    </r>
    <r>
      <rPr>
        <b/>
        <sz val="11"/>
        <color theme="1"/>
        <rFont val="Arial"/>
        <family val="2"/>
      </rPr>
      <t>-LHTF 
3 Bdr Units:</t>
    </r>
  </si>
  <si>
    <r>
      <t xml:space="preserve">Total </t>
    </r>
    <r>
      <rPr>
        <b/>
        <sz val="11"/>
        <color rgb="FFC00000"/>
        <rFont val="Arial"/>
        <family val="2"/>
      </rPr>
      <t>Non</t>
    </r>
    <r>
      <rPr>
        <b/>
        <sz val="11"/>
        <color theme="1"/>
        <rFont val="Arial"/>
        <family val="2"/>
      </rPr>
      <t>-LHTF 
4 Bdr Units: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</si>
</sst>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General_)"/>
    <numFmt numFmtId="165" formatCode="[&lt;=9999999]###\-####;\(###\)\ ###\-####"/>
    <numFmt numFmtId="166" formatCode="&quot;$&quot;#,##0.00"/>
    <numFmt numFmtId="167" formatCode="[$-409]mmmm\ d\,\ yyyy;@"/>
    <numFmt numFmtId="168" formatCode="&quot;$&quot;#,##0"/>
    <numFmt numFmtId="169" formatCode="m/d/yy;@"/>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sz val="10"/>
      <color indexed="8"/>
      <name val="Arial"/>
      <family val="2"/>
    </font>
    <font>
      <sz val="10"/>
      <name val="Times New Roman"/>
      <family val="1"/>
    </font>
    <font>
      <sz val="11"/>
      <name val="Times New Roman"/>
      <family val="1"/>
    </font>
    <font>
      <sz val="11"/>
      <color theme="1"/>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b/>
      <sz val="11"/>
      <color rgb="FF3F3F3F"/>
      <name val="Calibri"/>
      <family val="2"/>
      <scheme val="minor"/>
    </font>
    <font>
      <b/>
      <sz val="11"/>
      <color rgb="FFFA7D00"/>
      <name val="Calibri"/>
      <family val="2"/>
      <scheme val="minor"/>
    </font>
    <font>
      <b/>
      <sz val="11"/>
      <color theme="1"/>
      <name val="Calibri"/>
      <family val="2"/>
      <scheme val="minor"/>
    </font>
    <font>
      <sz val="11"/>
      <color theme="0"/>
      <name val="Calibri"/>
      <family val="2"/>
      <scheme val="minor"/>
    </font>
    <font>
      <sz val="11"/>
      <color indexed="8"/>
      <name val="Calibri"/>
      <family val="2"/>
    </font>
    <font>
      <u/>
      <sz val="10"/>
      <color indexed="12"/>
      <name val="Courier"/>
      <family val="3"/>
    </font>
    <font>
      <sz val="10"/>
      <color rgb="FF000000"/>
      <name val="Times New Roman"/>
      <family val="1"/>
    </font>
    <font>
      <sz val="10"/>
      <name val="Courier"/>
      <family val="3"/>
    </font>
    <font>
      <sz val="10"/>
      <name val="MS Sans Serif"/>
      <family val="2"/>
    </font>
    <font>
      <sz val="18"/>
      <color theme="3"/>
      <name val="Cambria"/>
      <family val="2"/>
      <scheme val="major"/>
    </font>
    <font>
      <sz val="12"/>
      <name val="Times New Roman"/>
      <family val="1"/>
    </font>
    <font>
      <sz val="11"/>
      <color theme="1"/>
      <name val="Times New Roman"/>
      <family val="1"/>
    </font>
    <font>
      <b/>
      <sz val="12"/>
      <name val="Arial"/>
      <family val="2"/>
    </font>
    <font>
      <b/>
      <sz val="14"/>
      <name val="Arial"/>
      <family val="2"/>
    </font>
    <font>
      <sz val="12"/>
      <name val="Arial"/>
      <family val="2"/>
    </font>
    <font>
      <b/>
      <sz val="12"/>
      <color rgb="FF000000"/>
      <name val="Arial"/>
      <family val="2"/>
    </font>
    <font>
      <b/>
      <sz val="12"/>
      <color theme="1"/>
      <name val="Arial"/>
      <family val="2"/>
    </font>
    <font>
      <b/>
      <sz val="12"/>
      <color indexed="8"/>
      <name val="Arial"/>
      <family val="2"/>
    </font>
    <font>
      <b/>
      <sz val="18"/>
      <color theme="1"/>
      <name val="Arial"/>
      <family val="2"/>
    </font>
    <font>
      <sz val="18"/>
      <color theme="1"/>
      <name val="Arial"/>
      <family val="2"/>
    </font>
    <font>
      <b/>
      <sz val="10"/>
      <name val="Arial"/>
      <family val="2"/>
    </font>
    <font>
      <b/>
      <u/>
      <sz val="12"/>
      <name val="Arial"/>
      <family val="2"/>
    </font>
    <font>
      <b/>
      <u/>
      <sz val="10"/>
      <name val="Arial"/>
      <family val="2"/>
    </font>
    <font>
      <sz val="14"/>
      <name val="Arial"/>
      <family val="2"/>
    </font>
    <font>
      <i/>
      <sz val="12"/>
      <color theme="1"/>
      <name val="Arial"/>
      <family val="2"/>
    </font>
    <font>
      <b/>
      <sz val="14"/>
      <color theme="1"/>
      <name val="Arial"/>
      <family val="2"/>
    </font>
    <font>
      <sz val="10"/>
      <name val="Arial"/>
      <family val="2"/>
    </font>
    <font>
      <b/>
      <sz val="16"/>
      <color rgb="FF7030A0"/>
      <name val="Arial"/>
      <family val="2"/>
    </font>
    <font>
      <sz val="10"/>
      <color rgb="FF7030A0"/>
      <name val="Arial"/>
      <family val="2"/>
    </font>
    <font>
      <b/>
      <i/>
      <sz val="12"/>
      <name val="Arial"/>
      <family val="2"/>
    </font>
    <font>
      <sz val="3"/>
      <color theme="4" tint="0.79998168889431442"/>
      <name val="Arial"/>
      <family val="2"/>
    </font>
    <font>
      <sz val="14"/>
      <color theme="1"/>
      <name val="Arial"/>
      <family val="2"/>
    </font>
    <font>
      <b/>
      <sz val="11"/>
      <color theme="1"/>
      <name val="Arial"/>
      <family val="2"/>
    </font>
    <font>
      <sz val="14"/>
      <color theme="1"/>
      <name val="Times New Roman"/>
      <family val="1"/>
    </font>
    <font>
      <sz val="18"/>
      <color rgb="FFFFFF00"/>
      <name val="Arial"/>
      <family val="2"/>
    </font>
    <font>
      <sz val="14"/>
      <color rgb="FFFF0000"/>
      <name val="Times New Roman"/>
      <family val="1"/>
    </font>
    <font>
      <b/>
      <sz val="12"/>
      <name val="Calibri"/>
      <family val="2"/>
      <scheme val="minor"/>
    </font>
    <font>
      <sz val="11"/>
      <name val="Calibri"/>
      <family val="2"/>
      <scheme val="minor"/>
    </font>
    <font>
      <i/>
      <sz val="14"/>
      <name val="Arial"/>
      <family val="2"/>
    </font>
    <font>
      <u/>
      <sz val="14"/>
      <name val="Arial"/>
      <family val="2"/>
    </font>
    <font>
      <sz val="11"/>
      <color rgb="FFFF0000"/>
      <name val="Calibri"/>
      <family val="2"/>
      <scheme val="minor"/>
    </font>
    <font>
      <b/>
      <strike/>
      <sz val="14"/>
      <name val="Arial"/>
      <family val="2"/>
    </font>
    <font>
      <b/>
      <sz val="14"/>
      <color theme="1"/>
      <name val="Calibri"/>
      <family val="2"/>
      <scheme val="minor"/>
    </font>
    <font>
      <b/>
      <sz val="14"/>
      <color theme="1"/>
      <name val="Calibri"/>
      <family val="2"/>
    </font>
    <font>
      <sz val="11"/>
      <color rgb="FFFF0000"/>
      <name val="Arial"/>
      <family val="2"/>
    </font>
    <font>
      <b/>
      <sz val="11"/>
      <name val="Arial"/>
      <family val="2"/>
    </font>
    <font>
      <b/>
      <i/>
      <u/>
      <sz val="11"/>
      <color theme="1"/>
      <name val="Arial"/>
      <family val="2"/>
    </font>
    <font>
      <i/>
      <sz val="11"/>
      <color theme="1"/>
      <name val="Arial"/>
      <family val="2"/>
    </font>
    <font>
      <sz val="11"/>
      <color theme="0" tint="-0.34998626667073579"/>
      <name val="Arial"/>
      <family val="2"/>
    </font>
    <font>
      <sz val="11"/>
      <color rgb="FFC00000"/>
      <name val="Arial"/>
      <family val="2"/>
    </font>
    <font>
      <sz val="11"/>
      <color theme="0"/>
      <name val="Arial"/>
      <family val="2"/>
    </font>
    <font>
      <b/>
      <sz val="11"/>
      <color theme="0"/>
      <name val="Arial"/>
      <family val="2"/>
    </font>
    <font>
      <b/>
      <sz val="11"/>
      <color rgb="FF0000FF"/>
      <name val="Arial"/>
      <family val="2"/>
    </font>
    <font>
      <sz val="11"/>
      <color theme="9" tint="-0.249977111117893"/>
      <name val="Arial"/>
      <family val="2"/>
    </font>
    <font>
      <b/>
      <sz val="16"/>
      <name val="Wingdings 2"/>
      <family val="1"/>
      <charset val="2"/>
    </font>
    <font>
      <b/>
      <sz val="12"/>
      <color theme="0"/>
      <name val="Arial"/>
      <family val="2"/>
    </font>
    <font>
      <b/>
      <sz val="9"/>
      <color indexed="81"/>
      <name val="Tahoma"/>
      <family val="2"/>
    </font>
    <font>
      <u/>
      <sz val="12"/>
      <name val="Arial"/>
      <family val="2"/>
    </font>
    <font>
      <i/>
      <sz val="12"/>
      <name val="Arial"/>
      <family val="2"/>
    </font>
    <font>
      <b/>
      <i/>
      <sz val="12"/>
      <color theme="1"/>
      <name val="Arial"/>
      <family val="2"/>
    </font>
    <font>
      <i/>
      <u/>
      <sz val="14"/>
      <name val="Arial"/>
      <family val="2"/>
    </font>
    <font>
      <b/>
      <sz val="11"/>
      <color rgb="FFC00000"/>
      <name val="Arial"/>
      <family val="2"/>
    </font>
    <font>
      <sz val="11"/>
      <color indexed="8"/>
      <name val="Arial"/>
      <family val="2"/>
    </font>
  </fonts>
  <fills count="37">
    <fill>
      <patternFill patternType="none"/>
    </fill>
    <fill>
      <patternFill patternType="gray125"/>
    </fill>
    <fill>
      <patternFill patternType="solid">
        <fgColor theme="0"/>
        <bgColor indexed="64"/>
      </patternFill>
    </fill>
    <fill>
      <patternFill patternType="solid">
        <fgColor rgb="FFFFC7CE"/>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CC"/>
        <bgColor indexed="64"/>
      </patternFill>
    </fill>
    <fill>
      <patternFill patternType="solid">
        <fgColor theme="4" tint="0.79998168889431442"/>
        <bgColor indexed="64"/>
      </patternFill>
    </fill>
    <fill>
      <patternFill patternType="solid">
        <fgColor rgb="FFFFFF00"/>
        <bgColor indexed="64"/>
      </patternFill>
    </fill>
    <fill>
      <patternFill patternType="solid">
        <fgColor rgb="FFCCFFCC"/>
        <bgColor indexed="64"/>
      </patternFill>
    </fill>
    <fill>
      <patternFill patternType="solid">
        <fgColor theme="0" tint="-0.249977111117893"/>
        <bgColor indexed="64"/>
      </patternFill>
    </fill>
    <fill>
      <patternFill patternType="solid">
        <fgColor indexed="65"/>
        <bgColor indexed="64"/>
      </patternFill>
    </fill>
    <fill>
      <patternFill patternType="solid">
        <fgColor rgb="FFD9E1F2"/>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theme="0"/>
        <bgColor theme="4"/>
      </patternFill>
    </fill>
    <fill>
      <patternFill patternType="solid">
        <fgColor theme="0" tint="-4.9989318521683403E-2"/>
        <bgColor indexed="64"/>
      </patternFill>
    </fill>
  </fills>
  <borders count="28">
    <border>
      <left/>
      <right/>
      <top/>
      <bottom/>
      <diagonal/>
    </border>
    <border>
      <left/>
      <right/>
      <top style="thin">
        <color indexed="64"/>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auto="1"/>
      </right>
      <top style="thin">
        <color auto="1"/>
      </top>
      <bottom/>
      <diagonal/>
    </border>
    <border>
      <left style="thin">
        <color auto="1"/>
      </left>
      <right/>
      <top/>
      <bottom style="thin">
        <color auto="1"/>
      </bottom>
      <diagonal/>
    </border>
    <border>
      <left style="thin">
        <color indexed="64"/>
      </left>
      <right/>
      <top style="thin">
        <color indexed="64"/>
      </top>
      <bottom/>
      <diagonal/>
    </border>
    <border>
      <left/>
      <right style="thin">
        <color indexed="64"/>
      </right>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732">
    <xf numFmtId="0" fontId="0" fillId="0" borderId="0"/>
    <xf numFmtId="0" fontId="21" fillId="0" borderId="0" applyNumberFormat="0" applyBorder="0"/>
    <xf numFmtId="0" fontId="22" fillId="0" borderId="0" applyBorder="0" applyAlignment="0"/>
    <xf numFmtId="0" fontId="23" fillId="0" borderId="0" applyFill="0" applyBorder="0" applyAlignment="0"/>
    <xf numFmtId="0" fontId="19" fillId="0" borderId="0"/>
    <xf numFmtId="0" fontId="19" fillId="0" borderId="0"/>
    <xf numFmtId="0" fontId="26" fillId="0" borderId="0"/>
    <xf numFmtId="0" fontId="24" fillId="0" borderId="0" applyNumberFormat="0" applyFill="0" applyBorder="0">
      <alignment horizontal="left"/>
    </xf>
    <xf numFmtId="0" fontId="17" fillId="0" borderId="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36" fillId="9" borderId="0" applyNumberFormat="0" applyBorder="0" applyAlignment="0" applyProtection="0"/>
    <xf numFmtId="0" fontId="36" fillId="16" borderId="0" applyNumberFormat="0" applyBorder="0" applyAlignment="0" applyProtection="0"/>
    <xf numFmtId="0" fontId="36" fillId="20" borderId="0" applyNumberFormat="0" applyBorder="0" applyAlignment="0" applyProtection="0"/>
    <xf numFmtId="0" fontId="36" fillId="25" borderId="0" applyNumberFormat="0" applyBorder="0" applyAlignment="0" applyProtection="0"/>
    <xf numFmtId="0" fontId="36" fillId="6" borderId="0" applyNumberFormat="0" applyBorder="0" applyAlignment="0" applyProtection="0"/>
    <xf numFmtId="0" fontId="36" fillId="10" borderId="0" applyNumberFormat="0" applyBorder="0" applyAlignment="0" applyProtection="0"/>
    <xf numFmtId="0" fontId="36" fillId="13" borderId="0" applyNumberFormat="0" applyBorder="0" applyAlignment="0" applyProtection="0"/>
    <xf numFmtId="0" fontId="36" fillId="17" borderId="0" applyNumberFormat="0" applyBorder="0" applyAlignment="0" applyProtection="0"/>
    <xf numFmtId="0" fontId="32" fillId="3" borderId="0" applyNumberFormat="0" applyBorder="0" applyAlignment="0" applyProtection="0"/>
    <xf numFmtId="0" fontId="34" fillId="4" borderId="6" applyNumberFormat="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5" fillId="0" borderId="0" applyFont="0" applyFill="0" applyBorder="0" applyAlignment="0" applyProtection="0"/>
    <xf numFmtId="43" fontId="19" fillId="0" borderId="0" applyFont="0" applyFill="0" applyBorder="0" applyAlignment="0" applyProtection="0"/>
    <xf numFmtId="43" fontId="2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2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25" fillId="0" borderId="0" applyFont="0" applyFill="0" applyBorder="0" applyAlignment="0" applyProtection="0">
      <alignment vertical="top"/>
    </xf>
    <xf numFmtId="44" fontId="25" fillId="0" borderId="0" applyFont="0" applyFill="0" applyBorder="0" applyAlignment="0" applyProtection="0">
      <alignment vertical="top"/>
    </xf>
    <xf numFmtId="44" fontId="19" fillId="0" borderId="0" applyFont="0" applyFill="0" applyBorder="0" applyAlignment="0" applyProtection="0"/>
    <xf numFmtId="44" fontId="25" fillId="0" borderId="0" applyFont="0" applyFill="0" applyBorder="0" applyAlignment="0" applyProtection="0">
      <alignment vertical="top"/>
    </xf>
    <xf numFmtId="44" fontId="25" fillId="0" borderId="0" applyFont="0" applyFill="0" applyBorder="0" applyAlignment="0" applyProtection="0"/>
    <xf numFmtId="44" fontId="3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2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3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9"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3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9"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9" fillId="0" borderId="0" applyFont="0" applyFill="0" applyBorder="0" applyAlignment="0" applyProtection="0"/>
    <xf numFmtId="44" fontId="2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29" fillId="0" borderId="3" applyNumberFormat="0" applyFill="0" applyAlignment="0" applyProtection="0"/>
    <xf numFmtId="0" fontId="30" fillId="0" borderId="4" applyNumberFormat="0" applyFill="0" applyAlignment="0" applyProtection="0"/>
    <xf numFmtId="0" fontId="31" fillId="0" borderId="5" applyNumberFormat="0" applyFill="0" applyAlignment="0" applyProtection="0"/>
    <xf numFmtId="0" fontId="31" fillId="0" borderId="0" applyNumberFormat="0" applyFill="0" applyBorder="0" applyAlignment="0" applyProtection="0"/>
    <xf numFmtId="0" fontId="20" fillId="0" borderId="0" applyNumberFormat="0" applyFill="0" applyBorder="0" applyAlignment="0" applyProtection="0"/>
    <xf numFmtId="0" fontId="38" fillId="0" borderId="0" applyNumberFormat="0" applyFill="0" applyBorder="0" applyAlignment="0" applyProtection="0">
      <alignment vertical="top"/>
      <protection locked="0"/>
    </xf>
    <xf numFmtId="0" fontId="25" fillId="0" borderId="0"/>
    <xf numFmtId="0" fontId="28" fillId="0" borderId="0"/>
    <xf numFmtId="0" fontId="25" fillId="0" borderId="0"/>
    <xf numFmtId="0" fontId="25"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39" fillId="0" borderId="0"/>
    <xf numFmtId="0" fontId="25" fillId="0" borderId="0"/>
    <xf numFmtId="164" fontId="40" fillId="0" borderId="0"/>
    <xf numFmtId="0" fontId="17" fillId="0" borderId="0"/>
    <xf numFmtId="0" fontId="19" fillId="0" borderId="0"/>
    <xf numFmtId="0" fontId="27" fillId="0" borderId="0"/>
    <xf numFmtId="0" fontId="25" fillId="0" borderId="0"/>
    <xf numFmtId="0" fontId="27" fillId="0" borderId="0"/>
    <xf numFmtId="0" fontId="25" fillId="0" borderId="0"/>
    <xf numFmtId="0" fontId="41" fillId="0" borderId="0"/>
    <xf numFmtId="0" fontId="25" fillId="0" borderId="0"/>
    <xf numFmtId="0" fontId="17" fillId="0" borderId="0"/>
    <xf numFmtId="0" fontId="25"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1" fillId="0" borderId="0"/>
    <xf numFmtId="0" fontId="17" fillId="0" borderId="0"/>
    <xf numFmtId="0" fontId="17" fillId="0" borderId="0"/>
    <xf numFmtId="0" fontId="17" fillId="0" borderId="0"/>
    <xf numFmtId="0" fontId="17" fillId="0" borderId="0"/>
    <xf numFmtId="0" fontId="25"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5" fillId="0" borderId="0"/>
    <xf numFmtId="0" fontId="17" fillId="0" borderId="0"/>
    <xf numFmtId="0" fontId="17" fillId="0" borderId="0"/>
    <xf numFmtId="0" fontId="17" fillId="0" borderId="0"/>
    <xf numFmtId="0" fontId="17" fillId="0" borderId="0"/>
    <xf numFmtId="0" fontId="41" fillId="0" borderId="0"/>
    <xf numFmtId="0" fontId="25" fillId="0" borderId="0">
      <alignment vertical="top"/>
    </xf>
    <xf numFmtId="0" fontId="17" fillId="0" borderId="0"/>
    <xf numFmtId="0" fontId="17" fillId="0" borderId="0"/>
    <xf numFmtId="0" fontId="17" fillId="0" borderId="0"/>
    <xf numFmtId="0" fontId="17" fillId="0" borderId="0"/>
    <xf numFmtId="0" fontId="41" fillId="0" borderId="0"/>
    <xf numFmtId="0" fontId="19" fillId="0" borderId="0"/>
    <xf numFmtId="0" fontId="17" fillId="0" borderId="0"/>
    <xf numFmtId="0" fontId="19" fillId="0" borderId="0"/>
    <xf numFmtId="0" fontId="17" fillId="0" borderId="0"/>
    <xf numFmtId="0" fontId="17" fillId="0" borderId="0"/>
    <xf numFmtId="0" fontId="17" fillId="0" borderId="0"/>
    <xf numFmtId="0" fontId="17" fillId="0" borderId="0"/>
    <xf numFmtId="0" fontId="27" fillId="0" borderId="0"/>
    <xf numFmtId="0" fontId="25" fillId="0" borderId="0">
      <alignment vertical="top"/>
    </xf>
    <xf numFmtId="0" fontId="27" fillId="0" borderId="0"/>
    <xf numFmtId="0" fontId="25" fillId="0" borderId="0">
      <alignment vertical="top"/>
    </xf>
    <xf numFmtId="0" fontId="25" fillId="0" borderId="0">
      <alignment vertical="top"/>
    </xf>
    <xf numFmtId="0" fontId="17" fillId="0" borderId="0"/>
    <xf numFmtId="0" fontId="27" fillId="0" borderId="0"/>
    <xf numFmtId="0" fontId="17" fillId="0" borderId="0"/>
    <xf numFmtId="0" fontId="25"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25" fillId="0" borderId="0">
      <alignment vertical="top"/>
    </xf>
    <xf numFmtId="0" fontId="17" fillId="0" borderId="0"/>
    <xf numFmtId="0" fontId="17" fillId="0" borderId="0"/>
    <xf numFmtId="0" fontId="17" fillId="0" borderId="0"/>
    <xf numFmtId="0" fontId="17"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5" fillId="0" borderId="0"/>
    <xf numFmtId="0" fontId="25" fillId="0" borderId="0">
      <alignment vertical="top"/>
    </xf>
    <xf numFmtId="0" fontId="25" fillId="0" borderId="0">
      <alignment vertical="top"/>
    </xf>
    <xf numFmtId="0" fontId="25" fillId="0" borderId="0"/>
    <xf numFmtId="0" fontId="25" fillId="0" borderId="0">
      <alignment vertical="top"/>
    </xf>
    <xf numFmtId="0" fontId="25" fillId="0" borderId="0"/>
    <xf numFmtId="0" fontId="2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17" fillId="0" borderId="0"/>
    <xf numFmtId="0" fontId="17" fillId="0" borderId="0"/>
    <xf numFmtId="0" fontId="17" fillId="0" borderId="0"/>
    <xf numFmtId="0" fontId="3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3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17" fillId="5" borderId="8" applyNumberFormat="0" applyFont="0" applyAlignment="0" applyProtection="0"/>
    <xf numFmtId="0" fontId="33" fillId="4" borderId="7" applyNumberFormat="0" applyAlignment="0" applyProtection="0"/>
    <xf numFmtId="0" fontId="42" fillId="0" borderId="0" applyNumberFormat="0" applyFill="0" applyBorder="0" applyAlignment="0" applyProtection="0"/>
    <xf numFmtId="0" fontId="35" fillId="0" borderId="9" applyNumberFormat="0" applyFill="0" applyAlignment="0" applyProtection="0"/>
    <xf numFmtId="0" fontId="18" fillId="0" borderId="0"/>
    <xf numFmtId="44" fontId="18" fillId="0" borderId="0" applyFont="0" applyFill="0" applyBorder="0" applyAlignment="0" applyProtection="0"/>
    <xf numFmtId="0" fontId="16" fillId="0" borderId="0"/>
    <xf numFmtId="0" fontId="18" fillId="0" borderId="0"/>
    <xf numFmtId="43" fontId="16" fillId="0" borderId="0" applyFont="0" applyFill="0" applyBorder="0" applyAlignment="0" applyProtection="0"/>
    <xf numFmtId="44" fontId="18" fillId="0" borderId="0" applyFont="0" applyFill="0" applyBorder="0" applyAlignment="0" applyProtection="0"/>
    <xf numFmtId="0" fontId="20"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6" fillId="0" borderId="0"/>
    <xf numFmtId="0" fontId="1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6" fillId="0" borderId="0" applyFont="0" applyFill="0" applyBorder="0" applyAlignment="0" applyProtection="0"/>
    <xf numFmtId="0" fontId="15" fillId="0" borderId="0"/>
    <xf numFmtId="0" fontId="43" fillId="0" borderId="0"/>
    <xf numFmtId="0" fontId="20" fillId="0" borderId="0" applyNumberFormat="0" applyFill="0" applyBorder="0" applyAlignment="0" applyProtection="0">
      <alignment vertical="top"/>
      <protection locked="0"/>
    </xf>
    <xf numFmtId="0" fontId="18" fillId="0" borderId="0"/>
    <xf numFmtId="0" fontId="18" fillId="0" borderId="0"/>
    <xf numFmtId="43" fontId="18" fillId="0" borderId="0" applyFont="0" applyFill="0" applyBorder="0" applyAlignment="0" applyProtection="0"/>
    <xf numFmtId="0" fontId="18" fillId="0" borderId="0"/>
    <xf numFmtId="0" fontId="14" fillId="0" borderId="0"/>
    <xf numFmtId="44" fontId="14" fillId="0" borderId="0" applyFont="0" applyFill="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8" fillId="0" borderId="0"/>
    <xf numFmtId="0" fontId="14" fillId="0" borderId="0"/>
    <xf numFmtId="0" fontId="14" fillId="0" borderId="0"/>
    <xf numFmtId="0" fontId="14" fillId="0" borderId="0"/>
    <xf numFmtId="0" fontId="14" fillId="0" borderId="0"/>
    <xf numFmtId="0" fontId="14" fillId="0" borderId="0"/>
    <xf numFmtId="0" fontId="18" fillId="0" borderId="0"/>
    <xf numFmtId="0" fontId="14" fillId="0" borderId="0"/>
    <xf numFmtId="0" fontId="1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59" fillId="0" borderId="0" applyFont="0" applyFill="0" applyBorder="0" applyAlignment="0" applyProtection="0"/>
    <xf numFmtId="9" fontId="59" fillId="0" borderId="0" applyFont="0" applyFill="0" applyBorder="0" applyAlignment="0" applyProtection="0"/>
    <xf numFmtId="0" fontId="14" fillId="0" borderId="0"/>
    <xf numFmtId="0" fontId="14" fillId="0" borderId="0"/>
    <xf numFmtId="0" fontId="14" fillId="0" borderId="0"/>
    <xf numFmtId="0" fontId="12" fillId="0" borderId="0"/>
    <xf numFmtId="0" fontId="11" fillId="0" borderId="0"/>
    <xf numFmtId="0" fontId="9" fillId="0" borderId="0"/>
    <xf numFmtId="0" fontId="6" fillId="0" borderId="0"/>
    <xf numFmtId="0" fontId="28" fillId="0" borderId="0">
      <alignment horizontal="left" vertical="center"/>
    </xf>
  </cellStyleXfs>
  <cellXfs count="462">
    <xf numFmtId="0" fontId="0" fillId="0" borderId="0" xfId="0"/>
    <xf numFmtId="0" fontId="18" fillId="0" borderId="0" xfId="0" applyFont="1"/>
    <xf numFmtId="0" fontId="24" fillId="0" borderId="0" xfId="6" applyFont="1" applyProtection="1">
      <protection locked="0"/>
    </xf>
    <xf numFmtId="167" fontId="18" fillId="0" borderId="0" xfId="0" applyNumberFormat="1" applyFont="1" applyAlignment="1">
      <alignment horizontal="left"/>
    </xf>
    <xf numFmtId="0" fontId="55" fillId="28" borderId="0" xfId="0" applyFont="1" applyFill="1"/>
    <xf numFmtId="0" fontId="53" fillId="28" borderId="0" xfId="0" applyFont="1" applyFill="1"/>
    <xf numFmtId="0" fontId="18" fillId="28" borderId="0" xfId="0" applyFont="1" applyFill="1"/>
    <xf numFmtId="0" fontId="24" fillId="0" borderId="0" xfId="6" applyFont="1" applyAlignment="1" applyProtection="1">
      <alignment wrapText="1"/>
      <protection locked="0"/>
    </xf>
    <xf numFmtId="0" fontId="61" fillId="0" borderId="0" xfId="0" applyFont="1"/>
    <xf numFmtId="0" fontId="47" fillId="0" borderId="0" xfId="6" applyFont="1" applyProtection="1">
      <protection locked="0"/>
    </xf>
    <xf numFmtId="0" fontId="47" fillId="0" borderId="0" xfId="6" applyFont="1" applyAlignment="1" applyProtection="1">
      <alignment wrapText="1"/>
      <protection locked="0"/>
    </xf>
    <xf numFmtId="0" fontId="54" fillId="28" borderId="0" xfId="0" applyFont="1" applyFill="1"/>
    <xf numFmtId="0" fontId="47" fillId="0" borderId="0" xfId="0" applyFont="1"/>
    <xf numFmtId="0" fontId="54" fillId="28" borderId="0" xfId="0" applyFont="1" applyFill="1" applyProtection="1">
      <protection locked="0"/>
    </xf>
    <xf numFmtId="0" fontId="47" fillId="0" borderId="0" xfId="0" applyFont="1" applyProtection="1">
      <protection locked="0"/>
    </xf>
    <xf numFmtId="0" fontId="53" fillId="0" borderId="0" xfId="0" applyFont="1"/>
    <xf numFmtId="0" fontId="53" fillId="0" borderId="0" xfId="0" applyFont="1" applyAlignment="1">
      <alignment wrapText="1"/>
    </xf>
    <xf numFmtId="0" fontId="53" fillId="0" borderId="0" xfId="0" applyFont="1" applyAlignment="1">
      <alignment horizontal="left" wrapText="1"/>
    </xf>
    <xf numFmtId="0" fontId="53" fillId="0" borderId="0" xfId="0" applyFont="1" applyAlignment="1">
      <alignment horizontal="center" wrapText="1"/>
    </xf>
    <xf numFmtId="0" fontId="53" fillId="0" borderId="0" xfId="0" applyFont="1" applyAlignment="1">
      <alignment horizontal="left" vertical="center" wrapText="1"/>
    </xf>
    <xf numFmtId="0" fontId="0" fillId="0" borderId="0" xfId="0" applyAlignment="1">
      <alignment horizontal="left"/>
    </xf>
    <xf numFmtId="0" fontId="0" fillId="0" borderId="0" xfId="722" applyNumberFormat="1" applyFont="1" applyAlignment="1" applyProtection="1">
      <alignment horizontal="left"/>
    </xf>
    <xf numFmtId="1" fontId="0" fillId="0" borderId="0" xfId="0" applyNumberFormat="1" applyAlignment="1">
      <alignment horizontal="left"/>
    </xf>
    <xf numFmtId="0" fontId="53" fillId="0" borderId="10" xfId="0" applyFont="1" applyBorder="1" applyAlignment="1">
      <alignment horizontal="center"/>
    </xf>
    <xf numFmtId="0" fontId="53" fillId="0" borderId="10" xfId="0" applyFont="1" applyBorder="1" applyAlignment="1">
      <alignment horizontal="center" wrapText="1"/>
    </xf>
    <xf numFmtId="0" fontId="18" fillId="0" borderId="0" xfId="0" applyFont="1" applyAlignment="1">
      <alignment horizontal="center"/>
    </xf>
    <xf numFmtId="0" fontId="0" fillId="0" borderId="10" xfId="0" applyBorder="1" applyAlignment="1">
      <alignment horizontal="left"/>
    </xf>
    <xf numFmtId="0" fontId="0" fillId="0" borderId="10" xfId="0" applyBorder="1"/>
    <xf numFmtId="0" fontId="0" fillId="0" borderId="10" xfId="0" applyBorder="1" applyAlignment="1">
      <alignment wrapText="1"/>
    </xf>
    <xf numFmtId="14" fontId="0" fillId="0" borderId="10" xfId="0" applyNumberFormat="1" applyBorder="1" applyAlignment="1">
      <alignment horizontal="center"/>
    </xf>
    <xf numFmtId="166" fontId="0" fillId="0" borderId="10" xfId="0" applyNumberFormat="1" applyBorder="1" applyAlignment="1">
      <alignment horizontal="center"/>
    </xf>
    <xf numFmtId="0" fontId="0" fillId="0" borderId="10" xfId="0" applyBorder="1" applyAlignment="1">
      <alignment horizontal="center"/>
    </xf>
    <xf numFmtId="166" fontId="0" fillId="0" borderId="10" xfId="722" applyNumberFormat="1" applyFont="1" applyBorder="1" applyAlignment="1" applyProtection="1">
      <alignment horizontal="center"/>
    </xf>
    <xf numFmtId="9" fontId="0" fillId="0" borderId="10" xfId="723" applyFont="1" applyBorder="1" applyAlignment="1" applyProtection="1">
      <alignment horizontal="center"/>
    </xf>
    <xf numFmtId="166" fontId="0" fillId="0" borderId="10" xfId="723" applyNumberFormat="1" applyFont="1" applyBorder="1" applyAlignment="1" applyProtection="1">
      <alignment vertical="center"/>
    </xf>
    <xf numFmtId="166" fontId="0" fillId="0" borderId="10" xfId="0" applyNumberFormat="1" applyBorder="1" applyAlignment="1">
      <alignment vertical="center"/>
    </xf>
    <xf numFmtId="9" fontId="0" fillId="0" borderId="10" xfId="723" applyFont="1" applyBorder="1" applyProtection="1"/>
    <xf numFmtId="166" fontId="0" fillId="0" borderId="10" xfId="723" applyNumberFormat="1" applyFont="1" applyBorder="1" applyProtection="1"/>
    <xf numFmtId="166" fontId="0" fillId="0" borderId="10" xfId="0" applyNumberFormat="1" applyBorder="1"/>
    <xf numFmtId="10" fontId="0" fillId="0" borderId="10" xfId="723" applyNumberFormat="1" applyFont="1" applyBorder="1" applyProtection="1"/>
    <xf numFmtId="166" fontId="0" fillId="0" borderId="0" xfId="0" applyNumberFormat="1"/>
    <xf numFmtId="166" fontId="0" fillId="0" borderId="0" xfId="0" applyNumberFormat="1" applyAlignment="1">
      <alignment vertical="center"/>
    </xf>
    <xf numFmtId="166" fontId="0" fillId="2" borderId="10" xfId="0" applyNumberFormat="1" applyFill="1" applyBorder="1" applyAlignment="1">
      <alignment horizontal="center"/>
    </xf>
    <xf numFmtId="0" fontId="0" fillId="0" borderId="10" xfId="723" applyNumberFormat="1" applyFont="1" applyBorder="1" applyAlignment="1" applyProtection="1">
      <alignment horizontal="center"/>
    </xf>
    <xf numFmtId="166" fontId="53" fillId="0" borderId="10" xfId="0" applyNumberFormat="1" applyFont="1" applyBorder="1" applyAlignment="1">
      <alignment horizontal="center" wrapText="1"/>
    </xf>
    <xf numFmtId="166" fontId="53" fillId="0" borderId="10" xfId="0" applyNumberFormat="1" applyFont="1" applyBorder="1" applyAlignment="1">
      <alignment horizontal="center" vertical="center" wrapText="1"/>
    </xf>
    <xf numFmtId="0" fontId="53" fillId="2" borderId="10" xfId="0" applyFont="1" applyFill="1" applyBorder="1" applyAlignment="1">
      <alignment horizontal="center" wrapText="1"/>
    </xf>
    <xf numFmtId="0" fontId="53" fillId="0" borderId="17" xfId="0" applyFont="1" applyBorder="1" applyAlignment="1">
      <alignment horizontal="center" wrapText="1"/>
    </xf>
    <xf numFmtId="10" fontId="45" fillId="0" borderId="0" xfId="550" applyNumberFormat="1" applyFont="1" applyFill="1" applyBorder="1" applyAlignment="1" applyProtection="1">
      <alignment horizontal="center" vertical="center" wrapText="1"/>
    </xf>
    <xf numFmtId="166" fontId="45" fillId="0" borderId="0" xfId="531" applyNumberFormat="1" applyFont="1" applyFill="1" applyBorder="1" applyAlignment="1" applyProtection="1">
      <alignment horizontal="center" vertical="center" wrapText="1"/>
    </xf>
    <xf numFmtId="0" fontId="12" fillId="0" borderId="0" xfId="727"/>
    <xf numFmtId="168" fontId="13" fillId="26" borderId="12" xfId="729" applyNumberFormat="1" applyFont="1" applyFill="1" applyBorder="1" applyAlignment="1" applyProtection="1">
      <alignment horizontal="center" vertical="center"/>
      <protection locked="0"/>
    </xf>
    <xf numFmtId="169" fontId="13" fillId="26" borderId="12" xfId="729" applyNumberFormat="1" applyFont="1" applyFill="1" applyBorder="1" applyAlignment="1" applyProtection="1">
      <alignment horizontal="center" vertical="center"/>
      <protection locked="0"/>
    </xf>
    <xf numFmtId="168" fontId="13" fillId="26" borderId="13" xfId="729" applyNumberFormat="1" applyFont="1" applyFill="1" applyBorder="1" applyAlignment="1" applyProtection="1">
      <alignment horizontal="center" vertical="center"/>
      <protection locked="0"/>
    </xf>
    <xf numFmtId="0" fontId="28" fillId="0" borderId="0" xfId="730" applyFont="1"/>
    <xf numFmtId="0" fontId="24" fillId="0" borderId="0" xfId="730" applyFont="1"/>
    <xf numFmtId="0" fontId="24" fillId="0" borderId="0" xfId="730" applyFont="1" applyAlignment="1">
      <alignment horizontal="left" vertical="center"/>
    </xf>
    <xf numFmtId="0" fontId="28" fillId="0" borderId="0" xfId="730" applyFont="1" applyAlignment="1">
      <alignment horizontal="left" vertical="center" indent="1"/>
    </xf>
    <xf numFmtId="0" fontId="24" fillId="0" borderId="0" xfId="730" quotePrefix="1" applyFont="1" applyAlignment="1">
      <alignment horizontal="center" vertical="center"/>
    </xf>
    <xf numFmtId="0" fontId="28" fillId="0" borderId="0" xfId="730" applyFont="1" applyAlignment="1">
      <alignment horizontal="center" vertical="center"/>
    </xf>
    <xf numFmtId="0" fontId="65" fillId="0" borderId="0" xfId="730" applyFont="1" applyAlignment="1">
      <alignment horizontal="left" vertical="center" indent="1"/>
    </xf>
    <xf numFmtId="0" fontId="65" fillId="0" borderId="0" xfId="730" applyFont="1" applyAlignment="1">
      <alignment horizontal="center" vertical="center"/>
    </xf>
    <xf numFmtId="0" fontId="81" fillId="0" borderId="10" xfId="730" applyFont="1" applyBorder="1" applyAlignment="1">
      <alignment horizontal="center" vertical="center"/>
    </xf>
    <xf numFmtId="0" fontId="24" fillId="0" borderId="0" xfId="730" quotePrefix="1" applyFont="1" applyAlignment="1">
      <alignment horizontal="left" vertical="center"/>
    </xf>
    <xf numFmtId="0" fontId="24" fillId="0" borderId="0" xfId="730" applyFont="1" applyAlignment="1">
      <alignment horizontal="center" vertical="center"/>
    </xf>
    <xf numFmtId="0" fontId="24" fillId="0" borderId="0" xfId="731" applyFont="1">
      <alignment horizontal="left" vertical="center"/>
    </xf>
    <xf numFmtId="0" fontId="24" fillId="0" borderId="0" xfId="731" applyFont="1" applyAlignment="1">
      <alignment horizontal="center" vertical="center"/>
    </xf>
    <xf numFmtId="0" fontId="83" fillId="0" borderId="10" xfId="730" applyFont="1" applyBorder="1" applyAlignment="1">
      <alignment horizontal="left" vertical="center" indent="1"/>
    </xf>
    <xf numFmtId="0" fontId="83" fillId="0" borderId="10" xfId="730" applyFont="1" applyBorder="1" applyAlignment="1">
      <alignment horizontal="center" vertical="center" wrapText="1"/>
    </xf>
    <xf numFmtId="0" fontId="83" fillId="0" borderId="10" xfId="730" applyFont="1" applyBorder="1" applyAlignment="1">
      <alignment horizontal="center" vertical="center"/>
    </xf>
    <xf numFmtId="0" fontId="84" fillId="35" borderId="0" xfId="730" applyFont="1" applyFill="1" applyAlignment="1">
      <alignment horizontal="center" vertical="center"/>
    </xf>
    <xf numFmtId="0" fontId="78" fillId="35" borderId="0" xfId="730" applyFont="1" applyFill="1" applyAlignment="1">
      <alignment horizontal="center" vertical="center"/>
    </xf>
    <xf numFmtId="0" fontId="78" fillId="35" borderId="0" xfId="730" applyFont="1" applyFill="1" applyAlignment="1">
      <alignment horizontal="left" vertical="center"/>
    </xf>
    <xf numFmtId="0" fontId="28" fillId="0" borderId="0" xfId="731">
      <alignment horizontal="left" vertical="center"/>
    </xf>
    <xf numFmtId="0" fontId="28" fillId="2" borderId="0" xfId="731" applyFill="1" applyAlignment="1">
      <alignment vertical="center"/>
    </xf>
    <xf numFmtId="0" fontId="70" fillId="0" borderId="0" xfId="730" applyFont="1" applyAlignment="1">
      <alignment horizontal="center" vertical="center"/>
    </xf>
    <xf numFmtId="0" fontId="70" fillId="0" borderId="0" xfId="730" applyFont="1" applyAlignment="1">
      <alignment vertical="center"/>
    </xf>
    <xf numFmtId="0" fontId="86" fillId="0" borderId="0" xfId="730" applyFont="1" applyAlignment="1">
      <alignment horizontal="center" vertical="center"/>
    </xf>
    <xf numFmtId="0" fontId="28" fillId="0" borderId="0" xfId="731" applyAlignment="1">
      <alignment vertical="center"/>
    </xf>
    <xf numFmtId="0" fontId="28" fillId="0" borderId="0" xfId="730" applyFont="1" applyAlignment="1">
      <alignment vertical="center"/>
    </xf>
    <xf numFmtId="0" fontId="24" fillId="2" borderId="0" xfId="731" applyFont="1" applyFill="1">
      <alignment horizontal="left" vertical="center"/>
    </xf>
    <xf numFmtId="0" fontId="28" fillId="0" borderId="14" xfId="731" applyBorder="1" applyAlignment="1">
      <alignment vertical="center"/>
    </xf>
    <xf numFmtId="0" fontId="24" fillId="2" borderId="0" xfId="731" applyFont="1" applyFill="1" applyAlignment="1">
      <alignment horizontal="center" vertical="center"/>
    </xf>
    <xf numFmtId="0" fontId="87" fillId="0" borderId="0" xfId="0" applyFont="1" applyAlignment="1">
      <alignment horizontal="center" vertical="center"/>
    </xf>
    <xf numFmtId="0" fontId="24" fillId="0" borderId="0" xfId="0" applyFont="1"/>
    <xf numFmtId="0" fontId="70" fillId="0" borderId="0" xfId="730" applyFont="1" applyAlignment="1">
      <alignment horizontal="left" vertical="center" wrapText="1" indent="1"/>
    </xf>
    <xf numFmtId="0" fontId="70" fillId="2" borderId="0" xfId="730" applyFont="1" applyFill="1" applyAlignment="1">
      <alignment vertical="center"/>
    </xf>
    <xf numFmtId="0" fontId="28" fillId="0" borderId="17" xfId="730" applyFont="1" applyBorder="1"/>
    <xf numFmtId="0" fontId="28" fillId="0" borderId="17" xfId="730" applyFont="1" applyBorder="1" applyAlignment="1">
      <alignment horizontal="center" vertical="center"/>
    </xf>
    <xf numFmtId="0" fontId="28" fillId="0" borderId="16" xfId="730" applyFont="1" applyBorder="1" applyAlignment="1">
      <alignment horizontal="center" vertical="center"/>
    </xf>
    <xf numFmtId="0" fontId="81" fillId="0" borderId="16" xfId="730" applyFont="1" applyBorder="1" applyAlignment="1">
      <alignment horizontal="center" vertical="center"/>
    </xf>
    <xf numFmtId="0" fontId="28" fillId="0" borderId="10" xfId="730" applyFont="1" applyBorder="1" applyAlignment="1">
      <alignment horizontal="center" vertical="center"/>
    </xf>
    <xf numFmtId="0" fontId="28" fillId="0" borderId="18" xfId="730" applyFont="1" applyBorder="1" applyAlignment="1">
      <alignment horizontal="center" vertical="center"/>
    </xf>
    <xf numFmtId="0" fontId="24" fillId="0" borderId="16" xfId="223" applyFont="1" applyBorder="1" applyAlignment="1">
      <alignment horizontal="left" vertical="center" indent="1"/>
    </xf>
    <xf numFmtId="0" fontId="24" fillId="0" borderId="16" xfId="730" applyFont="1" applyBorder="1" applyAlignment="1">
      <alignment horizontal="center" vertical="center"/>
    </xf>
    <xf numFmtId="0" fontId="28" fillId="0" borderId="15" xfId="730" applyFont="1" applyBorder="1" applyAlignment="1">
      <alignment horizontal="center" vertical="center"/>
    </xf>
    <xf numFmtId="0" fontId="28" fillId="0" borderId="13" xfId="730" applyFont="1" applyBorder="1" applyAlignment="1">
      <alignment horizontal="center" vertical="center"/>
    </xf>
    <xf numFmtId="0" fontId="24" fillId="0" borderId="13" xfId="730" applyFont="1" applyBorder="1" applyAlignment="1">
      <alignment horizontal="center" vertical="center"/>
    </xf>
    <xf numFmtId="0" fontId="24" fillId="0" borderId="13" xfId="223" applyFont="1" applyBorder="1" applyAlignment="1">
      <alignment horizontal="left" vertical="center" indent="1"/>
    </xf>
    <xf numFmtId="0" fontId="81" fillId="0" borderId="13" xfId="730" applyFont="1" applyBorder="1" applyAlignment="1">
      <alignment horizontal="center" vertical="center"/>
    </xf>
    <xf numFmtId="0" fontId="83" fillId="0" borderId="13" xfId="730" applyFont="1" applyBorder="1" applyAlignment="1">
      <alignment horizontal="center" vertical="center"/>
    </xf>
    <xf numFmtId="1" fontId="28" fillId="26" borderId="10" xfId="727" applyNumberFormat="1" applyFont="1" applyFill="1" applyBorder="1" applyAlignment="1" applyProtection="1">
      <alignment horizontal="center" vertical="center" wrapText="1"/>
      <protection locked="0"/>
    </xf>
    <xf numFmtId="0" fontId="4" fillId="0" borderId="0" xfId="727" applyFont="1"/>
    <xf numFmtId="0" fontId="28" fillId="0" borderId="11" xfId="730" applyFont="1" applyBorder="1" applyAlignment="1">
      <alignment horizontal="center" vertical="center"/>
    </xf>
    <xf numFmtId="0" fontId="24" fillId="0" borderId="10" xfId="730" applyFont="1" applyBorder="1" applyAlignment="1">
      <alignment horizontal="center" vertical="center"/>
    </xf>
    <xf numFmtId="0" fontId="24" fillId="0" borderId="10" xfId="223" applyFont="1" applyBorder="1" applyAlignment="1">
      <alignment horizontal="left" vertical="center" indent="1"/>
    </xf>
    <xf numFmtId="0" fontId="28" fillId="0" borderId="0" xfId="730" applyFont="1" applyAlignment="1">
      <alignment horizontal="left" vertical="center" indent="2"/>
    </xf>
    <xf numFmtId="0" fontId="81" fillId="0" borderId="0" xfId="730" applyFont="1" applyAlignment="1">
      <alignment horizontal="center" vertical="center"/>
    </xf>
    <xf numFmtId="0" fontId="49" fillId="26" borderId="10" xfId="563" applyNumberFormat="1" applyFont="1" applyFill="1" applyBorder="1" applyAlignment="1" applyProtection="1">
      <alignment horizontal="center" vertical="center" wrapText="1"/>
      <protection locked="0"/>
    </xf>
    <xf numFmtId="0" fontId="13" fillId="0" borderId="10" xfId="563" applyNumberFormat="1" applyFont="1" applyFill="1" applyBorder="1" applyAlignment="1" applyProtection="1">
      <alignment horizontal="right" vertical="top" wrapText="1"/>
    </xf>
    <xf numFmtId="0" fontId="13" fillId="2" borderId="10" xfId="563" applyNumberFormat="1" applyFont="1" applyFill="1" applyBorder="1" applyAlignment="1" applyProtection="1">
      <alignment horizontal="right" vertical="top" wrapText="1"/>
    </xf>
    <xf numFmtId="0" fontId="91" fillId="26" borderId="10" xfId="0" applyFont="1" applyFill="1" applyBorder="1" applyAlignment="1" applyProtection="1">
      <alignment horizontal="left" vertical="center" wrapText="1" indent="1"/>
      <protection locked="0"/>
    </xf>
    <xf numFmtId="0" fontId="47" fillId="26" borderId="10" xfId="0" applyFont="1" applyFill="1" applyBorder="1" applyAlignment="1" applyProtection="1">
      <alignment horizontal="left" vertical="center" wrapText="1" indent="1"/>
      <protection locked="0"/>
    </xf>
    <xf numFmtId="166" fontId="47" fillId="26" borderId="10" xfId="531" applyNumberFormat="1" applyFont="1" applyFill="1" applyBorder="1" applyAlignment="1" applyProtection="1">
      <alignment horizontal="left" vertical="center" wrapText="1" indent="1"/>
      <protection locked="0"/>
    </xf>
    <xf numFmtId="4" fontId="47" fillId="26" borderId="10" xfId="0" applyNumberFormat="1" applyFont="1" applyFill="1" applyBorder="1" applyAlignment="1" applyProtection="1">
      <alignment horizontal="left" vertical="center" wrapText="1" indent="1"/>
      <protection locked="0"/>
    </xf>
    <xf numFmtId="166" fontId="47" fillId="26" borderId="10" xfId="0" applyNumberFormat="1" applyFont="1" applyFill="1" applyBorder="1" applyAlignment="1" applyProtection="1">
      <alignment horizontal="left" vertical="center" wrapText="1" indent="1"/>
      <protection locked="0"/>
    </xf>
    <xf numFmtId="166" fontId="64" fillId="26" borderId="10" xfId="531" applyNumberFormat="1" applyFont="1" applyFill="1" applyBorder="1" applyAlignment="1" applyProtection="1">
      <alignment horizontal="center" vertical="center"/>
      <protection locked="0"/>
    </xf>
    <xf numFmtId="166" fontId="56" fillId="26" borderId="10" xfId="6" applyNumberFormat="1" applyFont="1" applyFill="1" applyBorder="1" applyAlignment="1" applyProtection="1">
      <alignment horizontal="center" vertical="center"/>
      <protection locked="0"/>
    </xf>
    <xf numFmtId="166" fontId="56" fillId="26" borderId="10" xfId="531" applyNumberFormat="1" applyFont="1" applyFill="1" applyBorder="1" applyAlignment="1" applyProtection="1">
      <alignment horizontal="center" vertical="center"/>
      <protection locked="0"/>
    </xf>
    <xf numFmtId="166" fontId="56" fillId="26" borderId="10" xfId="550" applyNumberFormat="1" applyFont="1" applyFill="1" applyBorder="1" applyAlignment="1" applyProtection="1">
      <alignment horizontal="center" vertical="center" wrapText="1"/>
      <protection locked="0"/>
    </xf>
    <xf numFmtId="166" fontId="56" fillId="0" borderId="10" xfId="550" applyNumberFormat="1" applyFont="1" applyFill="1" applyBorder="1" applyAlignment="1" applyProtection="1">
      <alignment horizontal="center" vertical="center"/>
    </xf>
    <xf numFmtId="166" fontId="64" fillId="0" borderId="10" xfId="550" applyNumberFormat="1" applyFont="1" applyFill="1" applyBorder="1" applyAlignment="1" applyProtection="1">
      <alignment horizontal="center" vertical="center"/>
    </xf>
    <xf numFmtId="10" fontId="56" fillId="0" borderId="10" xfId="550" applyNumberFormat="1" applyFont="1" applyFill="1" applyBorder="1" applyAlignment="1" applyProtection="1">
      <alignment horizontal="center" vertical="center"/>
    </xf>
    <xf numFmtId="0" fontId="28" fillId="0" borderId="10" xfId="730" applyFont="1" applyBorder="1" applyAlignment="1">
      <alignment horizontal="left" vertical="center" indent="1"/>
    </xf>
    <xf numFmtId="0" fontId="24" fillId="0" borderId="0" xfId="223" applyFont="1" applyAlignment="1">
      <alignment horizontal="left" vertical="center" indent="1"/>
    </xf>
    <xf numFmtId="0" fontId="28" fillId="0" borderId="13" xfId="730" applyFont="1" applyBorder="1" applyAlignment="1">
      <alignment horizontal="left" vertical="center" indent="1"/>
    </xf>
    <xf numFmtId="0" fontId="28" fillId="0" borderId="16" xfId="730" applyFont="1" applyBorder="1" applyAlignment="1">
      <alignment horizontal="left" vertical="center" indent="1"/>
    </xf>
    <xf numFmtId="0" fontId="2" fillId="0" borderId="0" xfId="727" applyFont="1"/>
    <xf numFmtId="0" fontId="56" fillId="26" borderId="10" xfId="0" applyFont="1" applyFill="1" applyBorder="1" applyAlignment="1" applyProtection="1">
      <alignment horizontal="center" vertical="center" wrapText="1"/>
      <protection locked="0"/>
    </xf>
    <xf numFmtId="0" fontId="24" fillId="0" borderId="0" xfId="6" applyFont="1"/>
    <xf numFmtId="0" fontId="24" fillId="0" borderId="0" xfId="6" applyFont="1" applyAlignment="1">
      <alignment horizontal="left"/>
    </xf>
    <xf numFmtId="0" fontId="68" fillId="0" borderId="0" xfId="0" applyFont="1"/>
    <xf numFmtId="0" fontId="45" fillId="0" borderId="10" xfId="0" applyFont="1" applyBorder="1" applyAlignment="1">
      <alignment horizontal="left" vertical="center" wrapText="1" indent="1"/>
    </xf>
    <xf numFmtId="0" fontId="44" fillId="0" borderId="0" xfId="0" applyFont="1"/>
    <xf numFmtId="0" fontId="27" fillId="0" borderId="0" xfId="0" applyFont="1"/>
    <xf numFmtId="0" fontId="44" fillId="0" borderId="0" xfId="0" applyFont="1" applyAlignment="1">
      <alignment horizontal="left"/>
    </xf>
    <xf numFmtId="0" fontId="66" fillId="0" borderId="0" xfId="0" applyFont="1" applyAlignment="1">
      <alignment horizontal="left"/>
    </xf>
    <xf numFmtId="0" fontId="66" fillId="0" borderId="0" xfId="0" applyFont="1"/>
    <xf numFmtId="0" fontId="56" fillId="0" borderId="0" xfId="6" applyFont="1" applyAlignment="1">
      <alignment horizontal="left"/>
    </xf>
    <xf numFmtId="0" fontId="56" fillId="0" borderId="0" xfId="6" applyFont="1"/>
    <xf numFmtId="0" fontId="60" fillId="0" borderId="0" xfId="6" applyFont="1"/>
    <xf numFmtId="0" fontId="24" fillId="0" borderId="0" xfId="6" applyFont="1" applyAlignment="1">
      <alignment horizontal="right"/>
    </xf>
    <xf numFmtId="3" fontId="47" fillId="2" borderId="10" xfId="6" applyNumberFormat="1" applyFont="1" applyFill="1" applyBorder="1" applyAlignment="1">
      <alignment horizontal="center" vertical="center"/>
    </xf>
    <xf numFmtId="0" fontId="77" fillId="0" borderId="0" xfId="6" applyFont="1" applyAlignment="1">
      <alignment horizontal="left"/>
    </xf>
    <xf numFmtId="1" fontId="47" fillId="2" borderId="10" xfId="6" applyNumberFormat="1" applyFont="1" applyFill="1" applyBorder="1" applyAlignment="1">
      <alignment horizontal="center" vertical="center"/>
    </xf>
    <xf numFmtId="0" fontId="51" fillId="0" borderId="0" xfId="0" applyFont="1" applyAlignment="1">
      <alignment vertical="center" wrapText="1"/>
    </xf>
    <xf numFmtId="0" fontId="64" fillId="2" borderId="10" xfId="0" applyFont="1" applyFill="1" applyBorder="1" applyAlignment="1">
      <alignment horizontal="center" vertical="center"/>
    </xf>
    <xf numFmtId="0" fontId="56" fillId="0" borderId="10" xfId="0" applyFont="1" applyBorder="1" applyAlignment="1">
      <alignment horizontal="center" vertical="center"/>
    </xf>
    <xf numFmtId="0" fontId="56" fillId="0" borderId="10" xfId="0" applyFont="1" applyBorder="1" applyAlignment="1">
      <alignment horizontal="left" vertical="center" indent="1"/>
    </xf>
    <xf numFmtId="0" fontId="46" fillId="0" borderId="0" xfId="0" applyFont="1" applyAlignment="1">
      <alignment vertical="center" wrapText="1"/>
    </xf>
    <xf numFmtId="0" fontId="49" fillId="0" borderId="0" xfId="0" applyFont="1" applyAlignment="1">
      <alignment horizontal="center" vertical="center"/>
    </xf>
    <xf numFmtId="0" fontId="56" fillId="0" borderId="10" xfId="0" applyFont="1" applyBorder="1" applyAlignment="1">
      <alignment horizontal="center" vertical="center" wrapText="1"/>
    </xf>
    <xf numFmtId="166" fontId="56" fillId="0" borderId="10" xfId="6" applyNumberFormat="1" applyFont="1" applyBorder="1" applyAlignment="1">
      <alignment horizontal="center" vertical="center"/>
    </xf>
    <xf numFmtId="0" fontId="46" fillId="0" borderId="0" xfId="0" applyFont="1" applyAlignment="1">
      <alignment horizontal="right" vertical="center" wrapText="1"/>
    </xf>
    <xf numFmtId="0" fontId="56" fillId="31" borderId="10" xfId="0" applyFont="1" applyFill="1" applyBorder="1" applyAlignment="1">
      <alignment horizontal="center" vertical="center" wrapText="1"/>
    </xf>
    <xf numFmtId="0" fontId="67" fillId="0" borderId="0" xfId="6" applyFont="1" applyAlignment="1">
      <alignment vertical="top" wrapText="1"/>
    </xf>
    <xf numFmtId="0" fontId="74" fillId="0" borderId="0" xfId="0" applyFont="1" applyAlignment="1">
      <alignment horizontal="center" vertical="center" wrapText="1"/>
    </xf>
    <xf numFmtId="0" fontId="46" fillId="0" borderId="0" xfId="0" applyFont="1" applyAlignment="1">
      <alignment horizontal="center" vertical="center" wrapText="1"/>
    </xf>
    <xf numFmtId="0" fontId="45" fillId="0" borderId="0" xfId="0" applyFont="1" applyAlignment="1">
      <alignment horizontal="center" vertical="center" wrapText="1"/>
    </xf>
    <xf numFmtId="166" fontId="45" fillId="0" borderId="0" xfId="0" applyNumberFormat="1" applyFont="1" applyAlignment="1">
      <alignment horizontal="center" vertical="center" wrapText="1"/>
    </xf>
    <xf numFmtId="10" fontId="45" fillId="0" borderId="0" xfId="0" applyNumberFormat="1" applyFont="1" applyAlignment="1">
      <alignment horizontal="center" vertical="center" wrapText="1"/>
    </xf>
    <xf numFmtId="0" fontId="47" fillId="0" borderId="0" xfId="6" applyFont="1" applyAlignment="1">
      <alignment vertical="top" wrapText="1"/>
    </xf>
    <xf numFmtId="0" fontId="24" fillId="0" borderId="0" xfId="6" applyFont="1" applyAlignment="1">
      <alignment horizontal="center"/>
    </xf>
    <xf numFmtId="0" fontId="24" fillId="0" borderId="0" xfId="6" applyFont="1" applyAlignment="1">
      <alignment horizontal="center" vertical="center"/>
    </xf>
    <xf numFmtId="0" fontId="7" fillId="0" borderId="0" xfId="727" applyFont="1" applyAlignment="1">
      <alignment wrapText="1"/>
    </xf>
    <xf numFmtId="0" fontId="65" fillId="0" borderId="10" xfId="727" applyFont="1" applyBorder="1" applyAlignment="1">
      <alignment horizontal="left" vertical="center" indent="1"/>
    </xf>
    <xf numFmtId="0" fontId="65" fillId="0" borderId="10" xfId="727" applyFont="1" applyBorder="1" applyAlignment="1">
      <alignment horizontal="center" vertical="center"/>
    </xf>
    <xf numFmtId="0" fontId="7" fillId="0" borderId="0" xfId="727" applyFont="1"/>
    <xf numFmtId="0" fontId="65" fillId="0" borderId="10" xfId="727" applyFont="1" applyBorder="1" applyAlignment="1">
      <alignment horizontal="left" vertical="center" wrapText="1" indent="1"/>
    </xf>
    <xf numFmtId="0" fontId="65" fillId="0" borderId="10" xfId="727" applyFont="1" applyBorder="1" applyAlignment="1">
      <alignment horizontal="center" vertical="center" wrapText="1"/>
    </xf>
    <xf numFmtId="0" fontId="65" fillId="0" borderId="0" xfId="727" applyFont="1" applyAlignment="1">
      <alignment vertical="top" wrapText="1"/>
    </xf>
    <xf numFmtId="0" fontId="64" fillId="2" borderId="0" xfId="727" applyFont="1" applyFill="1" applyAlignment="1">
      <alignment vertical="top"/>
    </xf>
    <xf numFmtId="166" fontId="24" fillId="2" borderId="10" xfId="727" applyNumberFormat="1" applyFont="1" applyFill="1" applyBorder="1" applyAlignment="1">
      <alignment horizontal="center" vertical="center" wrapText="1"/>
    </xf>
    <xf numFmtId="0" fontId="12" fillId="0" borderId="0" xfId="727" applyAlignment="1">
      <alignment horizontal="center" vertical="center"/>
    </xf>
    <xf numFmtId="0" fontId="12" fillId="2" borderId="0" xfId="727" applyFill="1" applyAlignment="1">
      <alignment vertical="center"/>
    </xf>
    <xf numFmtId="0" fontId="65" fillId="0" borderId="10" xfId="727" applyFont="1" applyBorder="1" applyAlignment="1">
      <alignment horizontal="left" vertical="top"/>
    </xf>
    <xf numFmtId="0" fontId="70" fillId="0" borderId="10" xfId="727" applyFont="1" applyBorder="1" applyAlignment="1">
      <alignment horizontal="center" vertical="center"/>
    </xf>
    <xf numFmtId="1" fontId="70" fillId="0" borderId="10" xfId="727" applyNumberFormat="1" applyFont="1" applyBorder="1" applyAlignment="1">
      <alignment horizontal="center" vertical="center"/>
    </xf>
    <xf numFmtId="0" fontId="3" fillId="0" borderId="0" xfId="727" applyFont="1"/>
    <xf numFmtId="10" fontId="3" fillId="0" borderId="0" xfId="727" applyNumberFormat="1" applyFont="1" applyAlignment="1">
      <alignment horizontal="center"/>
    </xf>
    <xf numFmtId="0" fontId="65" fillId="0" borderId="10" xfId="727" applyFont="1" applyBorder="1"/>
    <xf numFmtId="10" fontId="12" fillId="0" borderId="10" xfId="727" applyNumberFormat="1" applyBorder="1" applyAlignment="1">
      <alignment horizontal="left" vertical="center" indent="1"/>
    </xf>
    <xf numFmtId="166" fontId="12" fillId="0" borderId="11" xfId="727" applyNumberFormat="1" applyBorder="1" applyAlignment="1">
      <alignment horizontal="left" vertical="center" indent="1"/>
    </xf>
    <xf numFmtId="0" fontId="65" fillId="0" borderId="0" xfId="727" applyFont="1" applyAlignment="1">
      <alignment vertical="center"/>
    </xf>
    <xf numFmtId="0" fontId="78" fillId="2" borderId="10" xfId="0" applyFont="1" applyFill="1" applyBorder="1"/>
    <xf numFmtId="0" fontId="0" fillId="2" borderId="0" xfId="0" applyFill="1"/>
    <xf numFmtId="0" fontId="78" fillId="0" borderId="10" xfId="0" applyFont="1" applyBorder="1"/>
    <xf numFmtId="0" fontId="7" fillId="2" borderId="0" xfId="727" applyFont="1" applyFill="1"/>
    <xf numFmtId="0" fontId="12" fillId="2" borderId="0" xfId="727" applyFill="1"/>
    <xf numFmtId="10" fontId="12" fillId="0" borderId="0" xfId="727" applyNumberFormat="1"/>
    <xf numFmtId="0" fontId="73" fillId="2" borderId="0" xfId="727" applyFont="1" applyFill="1"/>
    <xf numFmtId="0" fontId="0" fillId="26" borderId="10" xfId="0" applyFill="1" applyBorder="1" applyProtection="1">
      <protection locked="0"/>
    </xf>
    <xf numFmtId="0" fontId="9" fillId="0" borderId="0" xfId="729"/>
    <xf numFmtId="0" fontId="49" fillId="0" borderId="0" xfId="729" applyFont="1" applyAlignment="1">
      <alignment vertical="center" wrapText="1"/>
    </xf>
    <xf numFmtId="0" fontId="49" fillId="0" borderId="12" xfId="729" applyFont="1" applyBorder="1" applyAlignment="1">
      <alignment horizontal="center" vertical="center" wrapText="1"/>
    </xf>
    <xf numFmtId="0" fontId="49" fillId="0" borderId="10" xfId="729" applyFont="1" applyBorder="1" applyAlignment="1">
      <alignment horizontal="center" vertical="center" wrapText="1"/>
    </xf>
    <xf numFmtId="0" fontId="49" fillId="0" borderId="1" xfId="729" applyFont="1" applyBorder="1" applyAlignment="1">
      <alignment horizontal="center" vertical="center" wrapText="1"/>
    </xf>
    <xf numFmtId="0" fontId="9" fillId="0" borderId="17" xfId="729" applyBorder="1"/>
    <xf numFmtId="0" fontId="49" fillId="0" borderId="0" xfId="729" applyFont="1" applyAlignment="1">
      <alignment horizontal="center" vertical="center" wrapText="1"/>
    </xf>
    <xf numFmtId="166" fontId="13" fillId="0" borderId="12" xfId="729" applyNumberFormat="1" applyFont="1" applyBorder="1" applyAlignment="1">
      <alignment horizontal="left" vertical="center" indent="1"/>
    </xf>
    <xf numFmtId="0" fontId="5" fillId="0" borderId="17" xfId="729" applyFont="1" applyBorder="1"/>
    <xf numFmtId="168" fontId="13" fillId="0" borderId="0" xfId="729" applyNumberFormat="1" applyFont="1" applyAlignment="1">
      <alignment horizontal="center" vertical="center"/>
    </xf>
    <xf numFmtId="168" fontId="13" fillId="0" borderId="0" xfId="729" applyNumberFormat="1" applyFont="1" applyAlignment="1">
      <alignment vertical="center"/>
    </xf>
    <xf numFmtId="0" fontId="49" fillId="2" borderId="10" xfId="729" applyFont="1" applyFill="1" applyBorder="1" applyAlignment="1">
      <alignment horizontal="center" vertical="center"/>
    </xf>
    <xf numFmtId="0" fontId="49" fillId="2" borderId="10" xfId="729" applyFont="1" applyFill="1" applyBorder="1" applyAlignment="1">
      <alignment horizontal="left" vertical="center" wrapText="1" indent="1"/>
    </xf>
    <xf numFmtId="166" fontId="49" fillId="2" borderId="10" xfId="729" applyNumberFormat="1" applyFont="1" applyFill="1" applyBorder="1" applyAlignment="1">
      <alignment horizontal="left" vertical="center" wrapText="1" indent="1"/>
    </xf>
    <xf numFmtId="166" fontId="49" fillId="34" borderId="10" xfId="729" applyNumberFormat="1" applyFont="1" applyFill="1" applyBorder="1" applyAlignment="1">
      <alignment horizontal="left" vertical="center" wrapText="1" indent="1"/>
    </xf>
    <xf numFmtId="166" fontId="49" fillId="2" borderId="12" xfId="729" applyNumberFormat="1" applyFont="1" applyFill="1" applyBorder="1" applyAlignment="1">
      <alignment horizontal="left" vertical="center" wrapText="1" indent="1"/>
    </xf>
    <xf numFmtId="168" fontId="49" fillId="0" borderId="0" xfId="729" applyNumberFormat="1" applyFont="1" applyAlignment="1">
      <alignment vertical="center" wrapText="1"/>
    </xf>
    <xf numFmtId="168" fontId="49" fillId="0" borderId="0" xfId="729" applyNumberFormat="1" applyFont="1" applyAlignment="1">
      <alignment horizontal="center" vertical="center" wrapText="1"/>
    </xf>
    <xf numFmtId="0" fontId="88" fillId="2" borderId="0" xfId="729" applyFont="1" applyFill="1" applyAlignment="1">
      <alignment vertical="center"/>
    </xf>
    <xf numFmtId="0" fontId="49" fillId="0" borderId="0" xfId="729" applyFont="1" applyAlignment="1">
      <alignment vertical="center"/>
    </xf>
    <xf numFmtId="0" fontId="49" fillId="0" borderId="0" xfId="729" applyFont="1"/>
    <xf numFmtId="0" fontId="9" fillId="0" borderId="0" xfId="729" applyAlignment="1">
      <alignment horizontal="center" vertical="center"/>
    </xf>
    <xf numFmtId="0" fontId="49" fillId="0" borderId="0" xfId="729" applyFont="1" applyAlignment="1">
      <alignment vertical="top" wrapText="1"/>
    </xf>
    <xf numFmtId="0" fontId="51" fillId="0" borderId="0" xfId="729" applyFont="1" applyAlignment="1">
      <alignment vertical="center"/>
    </xf>
    <xf numFmtId="0" fontId="57" fillId="0" borderId="0" xfId="729" applyFont="1" applyAlignment="1">
      <alignment vertical="center"/>
    </xf>
    <xf numFmtId="0" fontId="65" fillId="0" borderId="0" xfId="729" applyFont="1" applyAlignment="1">
      <alignment vertical="center"/>
    </xf>
    <xf numFmtId="0" fontId="65" fillId="0" borderId="0" xfId="729" applyFont="1" applyAlignment="1">
      <alignment vertical="top" wrapText="1"/>
    </xf>
    <xf numFmtId="0" fontId="65" fillId="0" borderId="0" xfId="729" applyFont="1" applyAlignment="1">
      <alignment vertical="center" wrapText="1"/>
    </xf>
    <xf numFmtId="0" fontId="0" fillId="0" borderId="0" xfId="0" applyAlignment="1">
      <alignment horizontal="center"/>
    </xf>
    <xf numFmtId="0" fontId="0" fillId="0" borderId="0" xfId="0" applyAlignment="1">
      <alignment horizontal="left" indent="2"/>
    </xf>
    <xf numFmtId="0" fontId="45" fillId="0" borderId="13" xfId="0" applyFont="1" applyBorder="1" applyAlignment="1">
      <alignment horizontal="left" vertical="center" wrapText="1" indent="1"/>
    </xf>
    <xf numFmtId="0" fontId="1" fillId="0" borderId="0" xfId="727" applyFont="1" applyAlignment="1">
      <alignment horizontal="center"/>
    </xf>
    <xf numFmtId="166" fontId="65" fillId="0" borderId="10" xfId="727" applyNumberFormat="1" applyFont="1" applyBorder="1" applyAlignment="1">
      <alignment horizontal="left" vertical="center" wrapText="1" indent="1"/>
    </xf>
    <xf numFmtId="0" fontId="12" fillId="2" borderId="2" xfId="727" applyFill="1" applyBorder="1" applyAlignment="1">
      <alignment vertical="center"/>
    </xf>
    <xf numFmtId="0" fontId="65" fillId="2" borderId="16" xfId="727" applyFont="1" applyFill="1" applyBorder="1" applyAlignment="1">
      <alignment horizontal="center" vertical="center" wrapText="1"/>
    </xf>
    <xf numFmtId="0" fontId="28" fillId="26" borderId="10" xfId="727" applyFont="1" applyFill="1" applyBorder="1" applyAlignment="1" applyProtection="1">
      <alignment horizontal="center" vertical="center"/>
      <protection locked="0"/>
    </xf>
    <xf numFmtId="9" fontId="28" fillId="26" borderId="10" xfId="727" applyNumberFormat="1" applyFont="1" applyFill="1" applyBorder="1" applyAlignment="1" applyProtection="1">
      <alignment horizontal="center" vertical="center"/>
      <protection locked="0"/>
    </xf>
    <xf numFmtId="166" fontId="28" fillId="26" borderId="10" xfId="727" applyNumberFormat="1" applyFont="1" applyFill="1" applyBorder="1" applyAlignment="1" applyProtection="1">
      <alignment horizontal="center" vertical="center"/>
      <protection locked="0"/>
    </xf>
    <xf numFmtId="10" fontId="65" fillId="2" borderId="16" xfId="727" applyNumberFormat="1" applyFont="1" applyFill="1" applyBorder="1" applyAlignment="1">
      <alignment horizontal="center" vertical="center" wrapText="1"/>
    </xf>
    <xf numFmtId="0" fontId="65" fillId="0" borderId="12" xfId="727" applyFont="1" applyBorder="1" applyAlignment="1">
      <alignment horizontal="center" vertical="center" wrapText="1"/>
    </xf>
    <xf numFmtId="166" fontId="65" fillId="0" borderId="12" xfId="727" applyNumberFormat="1" applyFont="1" applyBorder="1" applyAlignment="1">
      <alignment horizontal="left" vertical="center" wrapText="1" indent="1"/>
    </xf>
    <xf numFmtId="166" fontId="28" fillId="26" borderId="12" xfId="727" applyNumberFormat="1" applyFont="1" applyFill="1" applyBorder="1" applyAlignment="1" applyProtection="1">
      <alignment horizontal="center" vertical="center"/>
      <protection locked="0"/>
    </xf>
    <xf numFmtId="0" fontId="28" fillId="26" borderId="24" xfId="727" applyFont="1" applyFill="1" applyBorder="1" applyAlignment="1" applyProtection="1">
      <alignment horizontal="center" vertical="center" wrapText="1"/>
      <protection locked="0"/>
    </xf>
    <xf numFmtId="0" fontId="28" fillId="26" borderId="25" xfId="727" applyFont="1" applyFill="1" applyBorder="1" applyAlignment="1" applyProtection="1">
      <alignment horizontal="center" vertical="center"/>
      <protection locked="0"/>
    </xf>
    <xf numFmtId="0" fontId="28" fillId="26" borderId="26" xfId="727" applyFont="1" applyFill="1" applyBorder="1" applyAlignment="1" applyProtection="1">
      <alignment horizontal="center" vertical="center" wrapText="1"/>
      <protection locked="0"/>
    </xf>
    <xf numFmtId="0" fontId="28" fillId="26" borderId="27" xfId="727" applyFont="1" applyFill="1" applyBorder="1" applyAlignment="1" applyProtection="1">
      <alignment horizontal="center" vertical="center"/>
      <protection locked="0"/>
    </xf>
    <xf numFmtId="0" fontId="11" fillId="0" borderId="0" xfId="728"/>
    <xf numFmtId="0" fontId="4" fillId="0" borderId="0" xfId="728" applyFont="1"/>
    <xf numFmtId="0" fontId="10" fillId="27" borderId="10" xfId="728" applyFont="1" applyFill="1" applyBorder="1" applyAlignment="1">
      <alignment horizontal="left"/>
    </xf>
    <xf numFmtId="0" fontId="7" fillId="0" borderId="0" xfId="728" applyFont="1"/>
    <xf numFmtId="0" fontId="11" fillId="0" borderId="10" xfId="728" applyBorder="1" applyAlignment="1">
      <alignment horizontal="center"/>
    </xf>
    <xf numFmtId="0" fontId="7" fillId="0" borderId="10" xfId="728" applyFont="1" applyBorder="1" applyAlignment="1">
      <alignment horizontal="center" vertical="center" wrapText="1"/>
    </xf>
    <xf numFmtId="0" fontId="11" fillId="0" borderId="10" xfId="728" applyBorder="1" applyAlignment="1">
      <alignment horizontal="center" vertical="center"/>
    </xf>
    <xf numFmtId="0" fontId="11" fillId="0" borderId="10" xfId="728" applyBorder="1" applyAlignment="1">
      <alignment horizontal="center" vertical="center" wrapText="1"/>
    </xf>
    <xf numFmtId="166" fontId="11" fillId="0" borderId="10" xfId="728" applyNumberFormat="1" applyBorder="1" applyAlignment="1">
      <alignment horizontal="left" vertical="center" indent="1"/>
    </xf>
    <xf numFmtId="0" fontId="11" fillId="0" borderId="0" xfId="728" applyAlignment="1">
      <alignment vertical="center"/>
    </xf>
    <xf numFmtId="10" fontId="11" fillId="0" borderId="10" xfId="728" applyNumberFormat="1" applyBorder="1" applyAlignment="1">
      <alignment horizontal="left" vertical="center" indent="1"/>
    </xf>
    <xf numFmtId="0" fontId="11" fillId="0" borderId="10" xfId="728" applyBorder="1"/>
    <xf numFmtId="0" fontId="58" fillId="0" borderId="0" xfId="603" applyFont="1" applyAlignment="1">
      <alignment vertical="center"/>
    </xf>
    <xf numFmtId="0" fontId="65" fillId="0" borderId="0" xfId="603" applyFont="1" applyAlignment="1">
      <alignment vertical="center" wrapText="1"/>
    </xf>
    <xf numFmtId="0" fontId="28" fillId="0" borderId="0" xfId="603" applyFont="1" applyAlignment="1">
      <alignment vertical="top" wrapText="1"/>
    </xf>
    <xf numFmtId="14" fontId="11" fillId="29" borderId="10" xfId="728" applyNumberFormat="1" applyFill="1" applyBorder="1" applyAlignment="1" applyProtection="1">
      <alignment horizontal="left" vertical="center" indent="1"/>
      <protection locked="0"/>
    </xf>
    <xf numFmtId="0" fontId="70" fillId="29" borderId="10" xfId="728" applyFont="1" applyFill="1" applyBorder="1" applyAlignment="1" applyProtection="1">
      <alignment horizontal="left" vertical="center" indent="1"/>
      <protection locked="0"/>
    </xf>
    <xf numFmtId="0" fontId="70" fillId="29" borderId="10" xfId="728" applyFont="1" applyFill="1" applyBorder="1" applyAlignment="1" applyProtection="1">
      <alignment horizontal="left" vertical="center" wrapText="1" indent="1"/>
      <protection locked="0"/>
    </xf>
    <xf numFmtId="14" fontId="70" fillId="29" borderId="10" xfId="728" applyNumberFormat="1" applyFont="1" applyFill="1" applyBorder="1" applyProtection="1">
      <protection locked="0"/>
    </xf>
    <xf numFmtId="0" fontId="56" fillId="2" borderId="10" xfId="0" applyFont="1" applyFill="1" applyBorder="1" applyAlignment="1">
      <alignment horizontal="center" vertical="center" wrapText="1"/>
    </xf>
    <xf numFmtId="10" fontId="28" fillId="26" borderId="10" xfId="727" applyNumberFormat="1" applyFont="1" applyFill="1" applyBorder="1" applyAlignment="1" applyProtection="1">
      <alignment horizontal="center" vertical="center"/>
      <protection locked="0"/>
    </xf>
    <xf numFmtId="10" fontId="28" fillId="26" borderId="10" xfId="727" applyNumberFormat="1" applyFont="1" applyFill="1" applyBorder="1" applyAlignment="1" applyProtection="1">
      <alignment horizontal="center" vertical="center" wrapText="1"/>
      <protection locked="0"/>
    </xf>
    <xf numFmtId="10" fontId="95" fillId="26" borderId="10" xfId="727" applyNumberFormat="1" applyFont="1" applyFill="1" applyBorder="1" applyAlignment="1" applyProtection="1">
      <alignment horizontal="center" vertical="center"/>
      <protection locked="0"/>
    </xf>
    <xf numFmtId="10" fontId="95" fillId="26" borderId="10" xfId="727" applyNumberFormat="1" applyFont="1" applyFill="1" applyBorder="1" applyAlignment="1" applyProtection="1">
      <alignment horizontal="center" vertical="center" wrapText="1"/>
      <protection locked="0"/>
    </xf>
    <xf numFmtId="0" fontId="78" fillId="2" borderId="10" xfId="0" applyFont="1" applyFill="1" applyBorder="1" applyAlignment="1">
      <alignment horizontal="center" vertical="top"/>
    </xf>
    <xf numFmtId="0" fontId="56" fillId="2" borderId="10" xfId="6" applyFont="1" applyFill="1" applyBorder="1" applyAlignment="1">
      <alignment horizontal="center" vertical="center" wrapText="1"/>
    </xf>
    <xf numFmtId="0" fontId="24" fillId="0" borderId="0" xfId="6" quotePrefix="1" applyFont="1"/>
    <xf numFmtId="0" fontId="65" fillId="2" borderId="10" xfId="727" applyFont="1" applyFill="1" applyBorder="1" applyAlignment="1">
      <alignment horizontal="center" vertical="center" wrapText="1"/>
    </xf>
    <xf numFmtId="0" fontId="45" fillId="0" borderId="10" xfId="0" applyFont="1" applyBorder="1" applyAlignment="1">
      <alignment horizontal="left" vertical="center" wrapText="1"/>
    </xf>
    <xf numFmtId="0" fontId="92" fillId="0" borderId="10" xfId="563" applyNumberFormat="1" applyFont="1" applyFill="1" applyBorder="1" applyAlignment="1" applyProtection="1">
      <alignment horizontal="left" vertical="center" wrapText="1"/>
    </xf>
    <xf numFmtId="0" fontId="49" fillId="2" borderId="10" xfId="563" applyNumberFormat="1" applyFont="1" applyFill="1" applyBorder="1" applyAlignment="1" applyProtection="1">
      <alignment horizontal="left" vertical="center" wrapText="1"/>
    </xf>
    <xf numFmtId="0" fontId="47" fillId="0" borderId="10" xfId="0" applyFont="1" applyBorder="1" applyAlignment="1">
      <alignment horizontal="left" vertical="center" wrapText="1"/>
    </xf>
    <xf numFmtId="0" fontId="13" fillId="26" borderId="10" xfId="563" applyNumberFormat="1" applyFont="1" applyFill="1" applyBorder="1" applyAlignment="1" applyProtection="1">
      <alignment horizontal="left" vertical="top" wrapText="1"/>
      <protection locked="0"/>
    </xf>
    <xf numFmtId="0" fontId="47" fillId="0" borderId="10" xfId="0" applyFont="1" applyBorder="1" applyAlignment="1" applyProtection="1">
      <alignment horizontal="left" vertical="top" wrapText="1"/>
      <protection locked="0"/>
    </xf>
    <xf numFmtId="0" fontId="45" fillId="0" borderId="10" xfId="6" applyFont="1" applyBorder="1" applyAlignment="1">
      <alignment horizontal="left" vertical="center" wrapText="1"/>
    </xf>
    <xf numFmtId="0" fontId="47" fillId="26" borderId="10" xfId="6" applyFont="1" applyFill="1" applyBorder="1" applyAlignment="1" applyProtection="1">
      <alignment horizontal="left" vertical="top" wrapText="1"/>
      <protection locked="0"/>
    </xf>
    <xf numFmtId="0" fontId="47" fillId="26" borderId="10" xfId="0" applyFont="1" applyFill="1" applyBorder="1" applyAlignment="1" applyProtection="1">
      <alignment horizontal="left" vertical="top" wrapText="1"/>
      <protection locked="0"/>
    </xf>
    <xf numFmtId="0" fontId="47" fillId="0" borderId="10" xfId="0" applyFont="1" applyBorder="1" applyAlignment="1">
      <alignment vertical="top" wrapText="1"/>
    </xf>
    <xf numFmtId="0" fontId="45" fillId="0" borderId="10" xfId="0" applyFont="1" applyBorder="1" applyAlignment="1">
      <alignment vertical="center" wrapText="1"/>
    </xf>
    <xf numFmtId="0" fontId="49" fillId="26" borderId="10" xfId="563" applyNumberFormat="1" applyFont="1" applyFill="1" applyBorder="1" applyAlignment="1" applyProtection="1">
      <alignment horizontal="center" vertical="center" wrapText="1"/>
      <protection locked="0"/>
    </xf>
    <xf numFmtId="0" fontId="49" fillId="26" borderId="10" xfId="563" applyNumberFormat="1" applyFont="1" applyFill="1" applyBorder="1" applyAlignment="1" applyProtection="1">
      <alignment horizontal="left" vertical="center" wrapText="1" indent="1"/>
      <protection locked="0"/>
    </xf>
    <xf numFmtId="0" fontId="45" fillId="0" borderId="10" xfId="0" applyFont="1" applyBorder="1" applyAlignment="1" applyProtection="1">
      <alignment horizontal="left" vertical="center" wrapText="1" indent="1"/>
      <protection locked="0"/>
    </xf>
    <xf numFmtId="165" fontId="49" fillId="26" borderId="10" xfId="563" applyNumberFormat="1" applyFont="1" applyFill="1" applyBorder="1" applyAlignment="1" applyProtection="1">
      <alignment horizontal="left" vertical="center" wrapText="1"/>
      <protection locked="0"/>
    </xf>
    <xf numFmtId="165" fontId="45" fillId="0" borderId="10" xfId="0" applyNumberFormat="1" applyFont="1" applyBorder="1" applyAlignment="1" applyProtection="1">
      <alignment horizontal="left" vertical="center" wrapText="1"/>
      <protection locked="0"/>
    </xf>
    <xf numFmtId="0" fontId="45" fillId="26" borderId="10" xfId="563" applyNumberFormat="1" applyFont="1" applyFill="1" applyBorder="1" applyAlignment="1" applyProtection="1">
      <alignment horizontal="left" vertical="center" wrapText="1" indent="1"/>
      <protection locked="0"/>
    </xf>
    <xf numFmtId="0" fontId="69" fillId="26" borderId="10" xfId="0" applyFont="1" applyFill="1" applyBorder="1" applyAlignment="1" applyProtection="1">
      <alignment horizontal="left" vertical="center" wrapText="1" indent="1"/>
      <protection locked="0"/>
    </xf>
    <xf numFmtId="0" fontId="45" fillId="26" borderId="10" xfId="0" applyFont="1" applyFill="1" applyBorder="1" applyAlignment="1" applyProtection="1">
      <alignment horizontal="left" vertical="center" wrapText="1"/>
      <protection locked="0"/>
    </xf>
    <xf numFmtId="0" fontId="62" fillId="0" borderId="10" xfId="0" applyFont="1" applyBorder="1" applyAlignment="1">
      <alignment horizontal="left" vertical="center" wrapText="1"/>
    </xf>
    <xf numFmtId="0" fontId="49" fillId="27" borderId="20" xfId="0" applyFont="1" applyFill="1" applyBorder="1" applyAlignment="1">
      <alignment horizontal="left" vertical="center" wrapText="1" indent="1"/>
    </xf>
    <xf numFmtId="0" fontId="28" fillId="27" borderId="1" xfId="0" applyFont="1" applyFill="1" applyBorder="1" applyAlignment="1">
      <alignment horizontal="left" vertical="center" indent="1"/>
    </xf>
    <xf numFmtId="0" fontId="28" fillId="27" borderId="18" xfId="0" applyFont="1" applyFill="1" applyBorder="1" applyAlignment="1">
      <alignment horizontal="left" vertical="center" indent="1"/>
    </xf>
    <xf numFmtId="0" fontId="28" fillId="27" borderId="17" xfId="0" applyFont="1" applyFill="1" applyBorder="1" applyAlignment="1">
      <alignment horizontal="left" vertical="center" indent="1"/>
    </xf>
    <xf numFmtId="0" fontId="28" fillId="27" borderId="0" xfId="0" applyFont="1" applyFill="1" applyAlignment="1">
      <alignment horizontal="left" vertical="center" indent="1"/>
    </xf>
    <xf numFmtId="0" fontId="28" fillId="27" borderId="21" xfId="0" applyFont="1" applyFill="1" applyBorder="1" applyAlignment="1">
      <alignment horizontal="left" vertical="center" indent="1"/>
    </xf>
    <xf numFmtId="0" fontId="51" fillId="27" borderId="17" xfId="0" applyFont="1" applyFill="1" applyBorder="1" applyAlignment="1">
      <alignment horizontal="center" vertical="center"/>
    </xf>
    <xf numFmtId="0" fontId="52" fillId="27" borderId="0" xfId="0" applyFont="1" applyFill="1" applyAlignment="1">
      <alignment horizontal="center" vertical="center"/>
    </xf>
    <xf numFmtId="0" fontId="52" fillId="27" borderId="21" xfId="0" applyFont="1" applyFill="1" applyBorder="1" applyAlignment="1">
      <alignment horizontal="center" vertical="center"/>
    </xf>
    <xf numFmtId="0" fontId="49" fillId="26" borderId="13" xfId="563" applyNumberFormat="1" applyFont="1" applyFill="1" applyBorder="1" applyAlignment="1" applyProtection="1">
      <alignment horizontal="left" vertical="center" wrapText="1" indent="1"/>
      <protection locked="0"/>
    </xf>
    <xf numFmtId="0" fontId="51" fillId="27" borderId="0" xfId="0" applyFont="1" applyFill="1" applyAlignment="1">
      <alignment horizontal="center" vertical="center"/>
    </xf>
    <xf numFmtId="0" fontId="51" fillId="27" borderId="21" xfId="0" applyFont="1" applyFill="1" applyBorder="1" applyAlignment="1">
      <alignment horizontal="center" vertical="center"/>
    </xf>
    <xf numFmtId="0" fontId="45" fillId="26" borderId="13" xfId="563" applyNumberFormat="1" applyFont="1" applyFill="1" applyBorder="1" applyAlignment="1" applyProtection="1">
      <alignment horizontal="left" vertical="center" wrapText="1"/>
      <protection locked="0"/>
    </xf>
    <xf numFmtId="0" fontId="45" fillId="30" borderId="12" xfId="0" applyFont="1" applyFill="1" applyBorder="1" applyAlignment="1">
      <alignment horizontal="center" vertical="center" wrapText="1"/>
    </xf>
    <xf numFmtId="0" fontId="45" fillId="30" borderId="2" xfId="0" applyFont="1" applyFill="1" applyBorder="1" applyAlignment="1">
      <alignment horizontal="center" vertical="center" wrapText="1"/>
    </xf>
    <xf numFmtId="0" fontId="45" fillId="30" borderId="11" xfId="0" applyFont="1" applyFill="1" applyBorder="1" applyAlignment="1">
      <alignment horizontal="center" vertical="center" wrapText="1"/>
    </xf>
    <xf numFmtId="0" fontId="13" fillId="27" borderId="19" xfId="0" applyFont="1" applyFill="1" applyBorder="1" applyAlignment="1">
      <alignment horizontal="left" vertical="top" wrapText="1"/>
    </xf>
    <xf numFmtId="0" fontId="13" fillId="27" borderId="14" xfId="0" applyFont="1" applyFill="1" applyBorder="1" applyAlignment="1">
      <alignment horizontal="left" vertical="top" wrapText="1"/>
    </xf>
    <xf numFmtId="0" fontId="13" fillId="27" borderId="15" xfId="0" applyFont="1" applyFill="1" applyBorder="1" applyAlignment="1">
      <alignment horizontal="left" vertical="top" wrapText="1"/>
    </xf>
    <xf numFmtId="0" fontId="24" fillId="26" borderId="12" xfId="730" applyFont="1" applyFill="1" applyBorder="1" applyAlignment="1" applyProtection="1">
      <alignment horizontal="center" vertical="center"/>
      <protection locked="0"/>
    </xf>
    <xf numFmtId="0" fontId="24" fillId="26" borderId="11" xfId="730" applyFont="1" applyFill="1" applyBorder="1" applyAlignment="1" applyProtection="1">
      <alignment horizontal="center" vertical="center"/>
      <protection locked="0"/>
    </xf>
    <xf numFmtId="0" fontId="28" fillId="36" borderId="12" xfId="730" applyFont="1" applyFill="1" applyBorder="1" applyAlignment="1">
      <alignment horizontal="left" vertical="center" indent="1"/>
    </xf>
    <xf numFmtId="0" fontId="28" fillId="36" borderId="2" xfId="730" applyFont="1" applyFill="1" applyBorder="1" applyAlignment="1">
      <alignment horizontal="left" vertical="center" indent="1"/>
    </xf>
    <xf numFmtId="0" fontId="28" fillId="36" borderId="11" xfId="730" applyFont="1" applyFill="1" applyBorder="1" applyAlignment="1">
      <alignment horizontal="left" vertical="center" indent="1"/>
    </xf>
    <xf numFmtId="0" fontId="28" fillId="36" borderId="12" xfId="730" applyFont="1" applyFill="1" applyBorder="1" applyAlignment="1">
      <alignment horizontal="right" vertical="center" wrapText="1" indent="1"/>
    </xf>
    <xf numFmtId="0" fontId="28" fillId="36" borderId="2" xfId="730" applyFont="1" applyFill="1" applyBorder="1" applyAlignment="1">
      <alignment horizontal="right" vertical="center" wrapText="1" indent="1"/>
    </xf>
    <xf numFmtId="0" fontId="24" fillId="26" borderId="12" xfId="730" applyFont="1" applyFill="1" applyBorder="1" applyAlignment="1">
      <alignment horizontal="center" vertical="center"/>
    </xf>
    <xf numFmtId="0" fontId="24" fillId="26" borderId="11" xfId="730" applyFont="1" applyFill="1" applyBorder="1" applyAlignment="1">
      <alignment horizontal="center" vertical="center"/>
    </xf>
    <xf numFmtId="0" fontId="28" fillId="36" borderId="11" xfId="730" applyFont="1" applyFill="1" applyBorder="1" applyAlignment="1">
      <alignment horizontal="right" vertical="center" wrapText="1" indent="1"/>
    </xf>
    <xf numFmtId="0" fontId="82" fillId="0" borderId="0" xfId="730" applyFont="1" applyAlignment="1">
      <alignment horizontal="center" vertical="top" wrapText="1"/>
    </xf>
    <xf numFmtId="0" fontId="28" fillId="2" borderId="0" xfId="730" applyFont="1" applyFill="1" applyAlignment="1">
      <alignment horizontal="left" vertical="center"/>
    </xf>
    <xf numFmtId="0" fontId="80" fillId="0" borderId="10" xfId="730" applyFont="1" applyBorder="1" applyAlignment="1">
      <alignment horizontal="center" vertical="center" wrapText="1"/>
    </xf>
    <xf numFmtId="0" fontId="80" fillId="0" borderId="10" xfId="730" applyFont="1" applyBorder="1" applyAlignment="1">
      <alignment horizontal="center"/>
    </xf>
    <xf numFmtId="0" fontId="28" fillId="0" borderId="16" xfId="730" applyFont="1" applyBorder="1" applyAlignment="1">
      <alignment horizontal="center" vertical="center"/>
    </xf>
    <xf numFmtId="0" fontId="46" fillId="0" borderId="0" xfId="0" applyFont="1" applyAlignment="1">
      <alignment horizontal="center" vertical="center" wrapText="1"/>
    </xf>
    <xf numFmtId="0" fontId="56" fillId="0" borderId="10" xfId="0" applyFont="1" applyBorder="1" applyAlignment="1">
      <alignment horizontal="center" vertical="center" wrapText="1"/>
    </xf>
    <xf numFmtId="0" fontId="56" fillId="30" borderId="10" xfId="0" applyFont="1" applyFill="1" applyBorder="1" applyAlignment="1">
      <alignment horizontal="center" vertical="center" wrapText="1"/>
    </xf>
    <xf numFmtId="0" fontId="56" fillId="0" borderId="10" xfId="0" applyFont="1" applyBorder="1" applyAlignment="1">
      <alignment horizontal="left" vertical="center" wrapText="1" indent="1"/>
    </xf>
    <xf numFmtId="0" fontId="56" fillId="2" borderId="10" xfId="0" applyFont="1" applyFill="1" applyBorder="1" applyAlignment="1">
      <alignment horizontal="center" vertical="center" wrapText="1"/>
    </xf>
    <xf numFmtId="0" fontId="67" fillId="30" borderId="12" xfId="6" applyFont="1" applyFill="1" applyBorder="1" applyAlignment="1">
      <alignment horizontal="center" vertical="top" wrapText="1"/>
    </xf>
    <xf numFmtId="0" fontId="67" fillId="30" borderId="2" xfId="6" applyFont="1" applyFill="1" applyBorder="1" applyAlignment="1">
      <alignment horizontal="center" vertical="top" wrapText="1"/>
    </xf>
    <xf numFmtId="0" fontId="67" fillId="30" borderId="11" xfId="6" applyFont="1" applyFill="1" applyBorder="1" applyAlignment="1">
      <alignment horizontal="center" vertical="top" wrapText="1"/>
    </xf>
    <xf numFmtId="0" fontId="46" fillId="0" borderId="10" xfId="6" applyFont="1" applyBorder="1" applyAlignment="1">
      <alignment horizontal="left" vertical="center"/>
    </xf>
    <xf numFmtId="0" fontId="56" fillId="26" borderId="10" xfId="6" applyFont="1" applyFill="1" applyBorder="1" applyAlignment="1" applyProtection="1">
      <alignment horizontal="left" vertical="top" wrapText="1" indent="1"/>
      <protection locked="0"/>
    </xf>
    <xf numFmtId="0" fontId="52" fillId="27" borderId="10" xfId="0" applyFont="1" applyFill="1" applyBorder="1" applyAlignment="1">
      <alignment horizontal="center" vertical="center" wrapText="1"/>
    </xf>
    <xf numFmtId="0" fontId="64" fillId="2" borderId="10" xfId="0" applyFont="1" applyFill="1" applyBorder="1" applyAlignment="1">
      <alignment horizontal="center" vertical="center"/>
    </xf>
    <xf numFmtId="0" fontId="24" fillId="30" borderId="10" xfId="6" applyFont="1" applyFill="1" applyBorder="1" applyAlignment="1">
      <alignment horizontal="center"/>
    </xf>
    <xf numFmtId="14" fontId="28" fillId="26" borderId="10" xfId="727" applyNumberFormat="1" applyFont="1" applyFill="1" applyBorder="1" applyAlignment="1" applyProtection="1">
      <alignment horizontal="left" vertical="center" indent="1"/>
      <protection locked="0"/>
    </xf>
    <xf numFmtId="0" fontId="70" fillId="26" borderId="10" xfId="727" applyFont="1" applyFill="1" applyBorder="1" applyAlignment="1" applyProtection="1">
      <alignment horizontal="left" vertical="center" indent="1"/>
      <protection locked="0"/>
    </xf>
    <xf numFmtId="0" fontId="58" fillId="27" borderId="10" xfId="727" applyFont="1" applyFill="1" applyBorder="1" applyAlignment="1">
      <alignment horizontal="center" vertical="center" wrapText="1"/>
    </xf>
    <xf numFmtId="0" fontId="12" fillId="26" borderId="10" xfId="727" applyFill="1" applyBorder="1" applyAlignment="1" applyProtection="1">
      <alignment horizontal="left" vertical="top" wrapText="1" indent="1"/>
      <protection locked="0"/>
    </xf>
    <xf numFmtId="0" fontId="65" fillId="0" borderId="10" xfId="727" applyFont="1" applyBorder="1" applyAlignment="1">
      <alignment horizontal="right" vertical="top"/>
    </xf>
    <xf numFmtId="166" fontId="24" fillId="0" borderId="10" xfId="727" applyNumberFormat="1" applyFont="1" applyBorder="1" applyAlignment="1">
      <alignment horizontal="right"/>
    </xf>
    <xf numFmtId="0" fontId="65" fillId="0" borderId="10" xfId="727" applyFont="1" applyBorder="1" applyAlignment="1">
      <alignment horizontal="center"/>
    </xf>
    <xf numFmtId="166" fontId="70" fillId="26" borderId="10" xfId="727" applyNumberFormat="1" applyFont="1" applyFill="1" applyBorder="1" applyAlignment="1" applyProtection="1">
      <alignment horizontal="left" vertical="center" indent="1"/>
      <protection locked="0"/>
    </xf>
    <xf numFmtId="0" fontId="12" fillId="26" borderId="10" xfId="727" applyFill="1" applyBorder="1" applyAlignment="1" applyProtection="1">
      <alignment horizontal="left" vertical="center" wrapText="1"/>
      <protection locked="0"/>
    </xf>
    <xf numFmtId="0" fontId="64" fillId="27" borderId="10" xfId="727" applyFont="1" applyFill="1" applyBorder="1" applyAlignment="1">
      <alignment horizontal="center" vertical="center" wrapText="1"/>
    </xf>
    <xf numFmtId="0" fontId="65" fillId="0" borderId="10" xfId="727" applyFont="1" applyBorder="1" applyAlignment="1">
      <alignment horizontal="center" vertical="center" wrapText="1"/>
    </xf>
    <xf numFmtId="0" fontId="24" fillId="2" borderId="10" xfId="727" applyFont="1" applyFill="1" applyBorder="1" applyAlignment="1">
      <alignment horizontal="center" vertical="center" wrapText="1"/>
    </xf>
    <xf numFmtId="0" fontId="28" fillId="26" borderId="10" xfId="727" applyFont="1" applyFill="1" applyBorder="1" applyAlignment="1" applyProtection="1">
      <alignment horizontal="left" vertical="center" indent="1"/>
      <protection locked="0"/>
    </xf>
    <xf numFmtId="0" fontId="24" fillId="2" borderId="16" xfId="727" applyFont="1" applyFill="1" applyBorder="1" applyAlignment="1">
      <alignment horizontal="center" vertical="center" wrapText="1"/>
    </xf>
    <xf numFmtId="0" fontId="78" fillId="2" borderId="10" xfId="727" applyFont="1" applyFill="1" applyBorder="1" applyAlignment="1">
      <alignment horizontal="left" vertical="center" wrapText="1"/>
    </xf>
    <xf numFmtId="0" fontId="24" fillId="26" borderId="10" xfId="727" applyFont="1" applyFill="1" applyBorder="1" applyAlignment="1" applyProtection="1">
      <alignment horizontal="left" vertical="center" wrapText="1" indent="1"/>
      <protection locked="0"/>
    </xf>
    <xf numFmtId="14" fontId="28" fillId="26" borderId="10" xfId="727" applyNumberFormat="1" applyFont="1" applyFill="1" applyBorder="1" applyAlignment="1" applyProtection="1">
      <alignment horizontal="left" vertical="center" wrapText="1" indent="1"/>
      <protection locked="0"/>
    </xf>
    <xf numFmtId="0" fontId="28" fillId="2" borderId="12" xfId="727" applyFont="1" applyFill="1" applyBorder="1" applyAlignment="1">
      <alignment horizontal="left" vertical="center" indent="1"/>
    </xf>
    <xf numFmtId="0" fontId="28" fillId="2" borderId="11" xfId="727" applyFont="1" applyFill="1" applyBorder="1" applyAlignment="1">
      <alignment horizontal="left" vertical="center" indent="1"/>
    </xf>
    <xf numFmtId="0" fontId="28" fillId="26" borderId="12" xfId="727" applyFont="1" applyFill="1" applyBorder="1" applyAlignment="1" applyProtection="1">
      <alignment horizontal="center" vertical="center"/>
      <protection locked="0"/>
    </xf>
    <xf numFmtId="0" fontId="28" fillId="26" borderId="11" xfId="727" applyFont="1" applyFill="1" applyBorder="1" applyAlignment="1" applyProtection="1">
      <alignment horizontal="center" vertical="center"/>
      <protection locked="0"/>
    </xf>
    <xf numFmtId="0" fontId="65" fillId="0" borderId="12" xfId="727" applyFont="1" applyBorder="1" applyAlignment="1">
      <alignment horizontal="left" vertical="center" wrapText="1"/>
    </xf>
    <xf numFmtId="0" fontId="65" fillId="0" borderId="11" xfId="727" applyFont="1" applyBorder="1" applyAlignment="1">
      <alignment horizontal="left" vertical="center" wrapText="1"/>
    </xf>
    <xf numFmtId="14" fontId="28" fillId="26" borderId="12" xfId="727" applyNumberFormat="1" applyFont="1" applyFill="1" applyBorder="1" applyAlignment="1" applyProtection="1">
      <alignment horizontal="center" vertical="center"/>
      <protection locked="0"/>
    </xf>
    <xf numFmtId="14" fontId="28" fillId="26" borderId="11" xfId="727" applyNumberFormat="1" applyFont="1" applyFill="1" applyBorder="1" applyAlignment="1" applyProtection="1">
      <alignment horizontal="center" vertical="center"/>
      <protection locked="0"/>
    </xf>
    <xf numFmtId="0" fontId="0" fillId="26" borderId="10" xfId="0" applyFill="1" applyBorder="1" applyAlignment="1" applyProtection="1">
      <alignment horizontal="left" vertical="center" indent="1"/>
      <protection locked="0"/>
    </xf>
    <xf numFmtId="0" fontId="70" fillId="26" borderId="12" xfId="727" applyFont="1" applyFill="1" applyBorder="1" applyAlignment="1" applyProtection="1">
      <alignment horizontal="center" vertical="center" wrapText="1"/>
      <protection locked="0"/>
    </xf>
    <xf numFmtId="0" fontId="70" fillId="26" borderId="11" xfId="727" applyFont="1" applyFill="1" applyBorder="1" applyAlignment="1" applyProtection="1">
      <alignment horizontal="center" vertical="center" wrapText="1"/>
      <protection locked="0"/>
    </xf>
    <xf numFmtId="0" fontId="65" fillId="0" borderId="10" xfId="727" applyFont="1" applyBorder="1" applyAlignment="1">
      <alignment vertical="center"/>
    </xf>
    <xf numFmtId="0" fontId="65" fillId="2" borderId="10" xfId="727" applyFont="1" applyFill="1" applyBorder="1" applyAlignment="1">
      <alignment horizontal="center" vertical="top"/>
    </xf>
    <xf numFmtId="0" fontId="78" fillId="2" borderId="10" xfId="0" applyFont="1" applyFill="1" applyBorder="1" applyAlignment="1">
      <alignment horizontal="center" vertical="top"/>
    </xf>
    <xf numFmtId="0" fontId="65" fillId="0" borderId="16" xfId="727" applyFont="1" applyBorder="1" applyAlignment="1">
      <alignment horizontal="center" vertical="center" wrapText="1"/>
    </xf>
    <xf numFmtId="0" fontId="65" fillId="0" borderId="13" xfId="727" applyFont="1" applyBorder="1" applyAlignment="1">
      <alignment horizontal="center" vertical="center" wrapText="1"/>
    </xf>
    <xf numFmtId="0" fontId="28" fillId="0" borderId="13" xfId="727" applyFont="1" applyBorder="1" applyAlignment="1">
      <alignment horizontal="center" vertical="center" wrapText="1"/>
    </xf>
    <xf numFmtId="0" fontId="65" fillId="0" borderId="10" xfId="727" applyFont="1" applyBorder="1" applyAlignment="1">
      <alignment horizontal="center" wrapText="1"/>
    </xf>
    <xf numFmtId="0" fontId="65" fillId="0" borderId="22" xfId="727" applyFont="1" applyBorder="1" applyAlignment="1">
      <alignment horizontal="center" vertical="center" wrapText="1"/>
    </xf>
    <xf numFmtId="0" fontId="65" fillId="0" borderId="24" xfId="727" applyFont="1" applyBorder="1" applyAlignment="1">
      <alignment horizontal="center" vertical="center" wrapText="1"/>
    </xf>
    <xf numFmtId="0" fontId="65" fillId="0" borderId="23" xfId="727" applyFont="1" applyBorder="1" applyAlignment="1">
      <alignment horizontal="center" vertical="center" wrapText="1"/>
    </xf>
    <xf numFmtId="0" fontId="65" fillId="0" borderId="25" xfId="727" applyFont="1" applyBorder="1" applyAlignment="1">
      <alignment horizontal="center" vertical="center" wrapText="1"/>
    </xf>
    <xf numFmtId="0" fontId="58" fillId="27" borderId="10" xfId="0" applyFont="1" applyFill="1" applyBorder="1" applyAlignment="1">
      <alignment horizontal="center" vertical="center" wrapText="1"/>
    </xf>
    <xf numFmtId="0" fontId="24" fillId="0" borderId="10" xfId="0" applyFont="1" applyBorder="1" applyAlignment="1">
      <alignment horizontal="left" vertical="top" wrapText="1"/>
    </xf>
    <xf numFmtId="0" fontId="47" fillId="0" borderId="10" xfId="0" applyFont="1" applyBorder="1" applyAlignment="1">
      <alignment horizontal="left" vertical="top" wrapText="1"/>
    </xf>
    <xf numFmtId="0" fontId="78" fillId="0" borderId="10" xfId="0" applyFont="1" applyBorder="1" applyAlignment="1">
      <alignment horizontal="left"/>
    </xf>
    <xf numFmtId="0" fontId="65" fillId="0" borderId="10" xfId="727" applyFont="1" applyBorder="1" applyAlignment="1">
      <alignment horizontal="left"/>
    </xf>
    <xf numFmtId="0" fontId="35" fillId="0" borderId="10" xfId="727" applyFont="1" applyBorder="1" applyAlignment="1">
      <alignment horizontal="left"/>
    </xf>
    <xf numFmtId="0" fontId="78" fillId="2" borderId="10" xfId="0" applyFont="1" applyFill="1" applyBorder="1" applyAlignment="1">
      <alignment horizontal="left" vertical="center"/>
    </xf>
    <xf numFmtId="0" fontId="65" fillId="2" borderId="10" xfId="727" applyFont="1" applyFill="1" applyBorder="1" applyAlignment="1">
      <alignment horizontal="left"/>
    </xf>
    <xf numFmtId="0" fontId="94" fillId="0" borderId="22" xfId="727" applyFont="1" applyBorder="1" applyAlignment="1">
      <alignment horizontal="center" vertical="center" wrapText="1"/>
    </xf>
    <xf numFmtId="0" fontId="94" fillId="0" borderId="23" xfId="727" applyFont="1" applyBorder="1" applyAlignment="1">
      <alignment horizontal="center" vertical="center" wrapText="1"/>
    </xf>
    <xf numFmtId="0" fontId="49" fillId="0" borderId="0" xfId="729" applyFont="1" applyAlignment="1">
      <alignment horizontal="center" vertical="center" wrapText="1"/>
    </xf>
    <xf numFmtId="0" fontId="13" fillId="2" borderId="12" xfId="729" applyFont="1" applyFill="1" applyBorder="1" applyAlignment="1">
      <alignment horizontal="left" vertical="center" indent="1"/>
    </xf>
    <xf numFmtId="0" fontId="13" fillId="2" borderId="11" xfId="729" applyFont="1" applyFill="1" applyBorder="1" applyAlignment="1">
      <alignment horizontal="left" vertical="center" indent="1"/>
    </xf>
    <xf numFmtId="168" fontId="13" fillId="0" borderId="0" xfId="729" applyNumberFormat="1" applyFont="1" applyAlignment="1">
      <alignment horizontal="center" vertical="center"/>
    </xf>
    <xf numFmtId="168" fontId="49" fillId="0" borderId="0" xfId="729" applyNumberFormat="1" applyFont="1" applyAlignment="1">
      <alignment horizontal="center" vertical="center" wrapText="1"/>
    </xf>
    <xf numFmtId="0" fontId="49" fillId="33" borderId="12" xfId="729" applyFont="1" applyFill="1" applyBorder="1" applyAlignment="1">
      <alignment horizontal="center" vertical="center" wrapText="1"/>
    </xf>
    <xf numFmtId="0" fontId="49" fillId="33" borderId="2" xfId="729" applyFont="1" applyFill="1" applyBorder="1" applyAlignment="1">
      <alignment horizontal="center" vertical="center" wrapText="1"/>
    </xf>
    <xf numFmtId="0" fontId="49" fillId="33" borderId="11" xfId="729" applyFont="1" applyFill="1" applyBorder="1" applyAlignment="1">
      <alignment horizontal="center" vertical="center" wrapText="1"/>
    </xf>
    <xf numFmtId="0" fontId="13" fillId="0" borderId="12" xfId="729" applyFont="1" applyBorder="1" applyAlignment="1">
      <alignment horizontal="left" vertical="center"/>
    </xf>
    <xf numFmtId="0" fontId="13" fillId="0" borderId="2" xfId="729" applyFont="1" applyBorder="1" applyAlignment="1">
      <alignment horizontal="left" vertical="center"/>
    </xf>
    <xf numFmtId="0" fontId="13" fillId="0" borderId="11" xfId="729" applyFont="1" applyBorder="1" applyAlignment="1">
      <alignment horizontal="left" vertical="center"/>
    </xf>
    <xf numFmtId="0" fontId="13" fillId="0" borderId="12" xfId="729" applyFont="1" applyBorder="1" applyAlignment="1">
      <alignment horizontal="left" vertical="center" wrapText="1"/>
    </xf>
    <xf numFmtId="0" fontId="13" fillId="0" borderId="2" xfId="729" applyFont="1" applyBorder="1" applyAlignment="1">
      <alignment horizontal="left" vertical="center" wrapText="1"/>
    </xf>
    <xf numFmtId="0" fontId="13" fillId="0" borderId="11" xfId="729" applyFont="1" applyBorder="1" applyAlignment="1">
      <alignment horizontal="left" vertical="center" wrapText="1"/>
    </xf>
    <xf numFmtId="0" fontId="13" fillId="26" borderId="12" xfId="729" applyFont="1" applyFill="1" applyBorder="1" applyAlignment="1" applyProtection="1">
      <alignment horizontal="left" vertical="top" wrapText="1" indent="1"/>
      <protection locked="0"/>
    </xf>
    <xf numFmtId="0" fontId="13" fillId="26" borderId="2" xfId="729" applyFont="1" applyFill="1" applyBorder="1" applyAlignment="1" applyProtection="1">
      <alignment horizontal="left" vertical="top" wrapText="1" indent="1"/>
      <protection locked="0"/>
    </xf>
    <xf numFmtId="0" fontId="13" fillId="26" borderId="11" xfId="729" applyFont="1" applyFill="1" applyBorder="1" applyAlignment="1" applyProtection="1">
      <alignment horizontal="left" vertical="top" wrapText="1" indent="1"/>
      <protection locked="0"/>
    </xf>
    <xf numFmtId="0" fontId="88" fillId="2" borderId="0" xfId="729" applyFont="1" applyFill="1" applyAlignment="1">
      <alignment horizontal="center" vertical="center" wrapText="1"/>
    </xf>
    <xf numFmtId="0" fontId="49" fillId="0" borderId="12" xfId="729" applyFont="1" applyBorder="1" applyAlignment="1">
      <alignment horizontal="center" vertical="center" wrapText="1"/>
    </xf>
    <xf numFmtId="0" fontId="49" fillId="0" borderId="11" xfId="729" applyFont="1" applyBorder="1" applyAlignment="1">
      <alignment horizontal="center" vertical="center" wrapText="1"/>
    </xf>
    <xf numFmtId="0" fontId="13" fillId="0" borderId="10" xfId="0" applyFont="1" applyBorder="1" applyAlignment="1">
      <alignment horizontal="left" vertical="center" wrapText="1" indent="3"/>
    </xf>
    <xf numFmtId="0" fontId="18" fillId="0" borderId="10" xfId="0" applyFont="1" applyBorder="1" applyAlignment="1">
      <alignment horizontal="left" vertical="center" wrapText="1" indent="3"/>
    </xf>
    <xf numFmtId="49" fontId="13" fillId="26" borderId="10" xfId="0" applyNumberFormat="1" applyFont="1" applyFill="1" applyBorder="1" applyAlignment="1" applyProtection="1">
      <alignment horizontal="left" vertical="center" wrapText="1" indent="1"/>
      <protection locked="0"/>
    </xf>
    <xf numFmtId="0" fontId="18" fillId="0" borderId="10" xfId="0" applyFont="1" applyBorder="1" applyAlignment="1" applyProtection="1">
      <alignment horizontal="left" vertical="center" wrapText="1" indent="1"/>
      <protection locked="0"/>
    </xf>
    <xf numFmtId="0" fontId="18" fillId="0" borderId="10" xfId="0" applyFont="1" applyBorder="1" applyAlignment="1" applyProtection="1">
      <alignment horizontal="left" wrapText="1" indent="1"/>
      <protection locked="0"/>
    </xf>
    <xf numFmtId="0" fontId="13" fillId="0" borderId="10" xfId="0" applyFont="1" applyBorder="1" applyAlignment="1">
      <alignment horizontal="left" vertical="center" wrapText="1" indent="2"/>
    </xf>
    <xf numFmtId="0" fontId="18" fillId="0" borderId="10" xfId="0" applyFont="1" applyBorder="1" applyAlignment="1">
      <alignment horizontal="left" vertical="center" wrapText="1" indent="2"/>
    </xf>
    <xf numFmtId="0" fontId="18" fillId="0" borderId="10" xfId="0" applyFont="1" applyBorder="1" applyAlignment="1">
      <alignment horizontal="left" wrapText="1" indent="2"/>
    </xf>
    <xf numFmtId="14" fontId="13" fillId="26" borderId="10" xfId="0" applyNumberFormat="1" applyFont="1" applyFill="1" applyBorder="1" applyAlignment="1" applyProtection="1">
      <alignment horizontal="left" vertical="center" wrapText="1" indent="1"/>
      <protection locked="0"/>
    </xf>
    <xf numFmtId="14" fontId="18" fillId="0" borderId="10" xfId="0" applyNumberFormat="1" applyFont="1" applyBorder="1" applyAlignment="1" applyProtection="1">
      <alignment horizontal="left" vertical="center" wrapText="1" indent="1"/>
      <protection locked="0"/>
    </xf>
    <xf numFmtId="14" fontId="18" fillId="0" borderId="10" xfId="0" applyNumberFormat="1" applyFont="1" applyBorder="1" applyAlignment="1" applyProtection="1">
      <alignment horizontal="left" wrapText="1" indent="1"/>
      <protection locked="0"/>
    </xf>
    <xf numFmtId="0" fontId="18" fillId="0" borderId="10" xfId="0" applyFont="1" applyBorder="1" applyAlignment="1">
      <alignment horizontal="left" vertical="center" wrapText="1"/>
    </xf>
    <xf numFmtId="0" fontId="47" fillId="0" borderId="10" xfId="0" applyFont="1" applyBorder="1" applyAlignment="1">
      <alignment horizontal="left" vertical="center" wrapText="1" indent="1"/>
    </xf>
    <xf numFmtId="0" fontId="18" fillId="0" borderId="10" xfId="0" applyFont="1" applyBorder="1" applyAlignment="1">
      <alignment horizontal="left" vertical="center" wrapText="1" indent="1"/>
    </xf>
    <xf numFmtId="0" fontId="13" fillId="0" borderId="10" xfId="0" applyFont="1" applyBorder="1" applyAlignment="1">
      <alignment horizontal="center" vertical="center" wrapText="1"/>
    </xf>
    <xf numFmtId="0" fontId="13" fillId="26" borderId="10" xfId="0" applyFont="1" applyFill="1" applyBorder="1" applyAlignment="1" applyProtection="1">
      <alignment horizontal="left" vertical="center" wrapText="1" indent="1"/>
      <protection locked="0"/>
    </xf>
    <xf numFmtId="0" fontId="18" fillId="0" borderId="10" xfId="0" applyFont="1" applyBorder="1" applyAlignment="1">
      <alignment wrapText="1"/>
    </xf>
    <xf numFmtId="0" fontId="57" fillId="0" borderId="10" xfId="0" applyFont="1" applyBorder="1" applyAlignment="1">
      <alignment horizontal="left" vertical="center" wrapText="1"/>
    </xf>
    <xf numFmtId="0" fontId="28" fillId="0" borderId="10" xfId="0" applyFont="1" applyBorder="1" applyAlignment="1">
      <alignment horizontal="left" vertical="center" wrapText="1"/>
    </xf>
    <xf numFmtId="0" fontId="18" fillId="0" borderId="10" xfId="0" applyFont="1" applyBorder="1" applyAlignment="1">
      <alignment horizontal="left" wrapText="1"/>
    </xf>
    <xf numFmtId="166" fontId="11" fillId="0" borderId="10" xfId="728" applyNumberFormat="1" applyBorder="1" applyAlignment="1">
      <alignment horizontal="left" vertical="center" indent="1"/>
    </xf>
    <xf numFmtId="0" fontId="10" fillId="0" borderId="10" xfId="728" applyFont="1" applyBorder="1" applyAlignment="1">
      <alignment horizontal="left" vertical="center" indent="1"/>
    </xf>
    <xf numFmtId="0" fontId="11" fillId="0" borderId="10" xfId="728" applyBorder="1" applyAlignment="1">
      <alignment horizontal="left" vertical="center" indent="1"/>
    </xf>
    <xf numFmtId="0" fontId="70" fillId="29" borderId="10" xfId="728" applyFont="1" applyFill="1" applyBorder="1" applyAlignment="1" applyProtection="1">
      <alignment horizontal="left" vertical="center"/>
      <protection locked="0"/>
    </xf>
    <xf numFmtId="0" fontId="11" fillId="0" borderId="10" xfId="728" applyBorder="1" applyAlignment="1">
      <alignment horizontal="center"/>
    </xf>
    <xf numFmtId="0" fontId="3" fillId="0" borderId="10" xfId="728" applyFont="1" applyBorder="1" applyAlignment="1">
      <alignment horizontal="left" vertical="top"/>
    </xf>
    <xf numFmtId="0" fontId="11" fillId="0" borderId="10" xfId="728" applyBorder="1" applyAlignment="1">
      <alignment horizontal="left" vertical="top"/>
    </xf>
    <xf numFmtId="0" fontId="70" fillId="29" borderId="10" xfId="728" applyFont="1" applyFill="1" applyBorder="1" applyAlignment="1" applyProtection="1">
      <alignment horizontal="left" vertical="center" indent="1"/>
      <protection locked="0"/>
    </xf>
    <xf numFmtId="10" fontId="11" fillId="0" borderId="10" xfId="728" applyNumberFormat="1" applyBorder="1" applyAlignment="1">
      <alignment horizontal="left" vertical="center" indent="1"/>
    </xf>
    <xf numFmtId="0" fontId="28" fillId="29" borderId="10" xfId="603" applyFont="1" applyFill="1" applyBorder="1" applyAlignment="1" applyProtection="1">
      <alignment horizontal="left" vertical="top" wrapText="1" indent="1"/>
      <protection locked="0"/>
    </xf>
    <xf numFmtId="14" fontId="28" fillId="29" borderId="10" xfId="603" applyNumberFormat="1" applyFont="1" applyFill="1" applyBorder="1" applyAlignment="1" applyProtection="1">
      <alignment horizontal="left" vertical="center" indent="1"/>
      <protection locked="0"/>
    </xf>
    <xf numFmtId="0" fontId="65" fillId="27" borderId="10" xfId="603" applyFont="1" applyFill="1" applyBorder="1" applyAlignment="1">
      <alignment horizontal="center" vertical="center"/>
    </xf>
    <xf numFmtId="0" fontId="65" fillId="27" borderId="10" xfId="603" applyFont="1" applyFill="1" applyBorder="1" applyAlignment="1">
      <alignment horizontal="center" vertical="center" wrapText="1"/>
    </xf>
    <xf numFmtId="0" fontId="75" fillId="32" borderId="10" xfId="728" applyFont="1" applyFill="1" applyBorder="1" applyAlignment="1">
      <alignment horizontal="center" wrapText="1"/>
    </xf>
    <xf numFmtId="0" fontId="75" fillId="32" borderId="10" xfId="728" applyFont="1" applyFill="1" applyBorder="1" applyAlignment="1">
      <alignment horizontal="center"/>
    </xf>
    <xf numFmtId="0" fontId="11" fillId="0" borderId="10" xfId="728" applyBorder="1" applyAlignment="1">
      <alignment horizontal="center" vertical="center"/>
    </xf>
    <xf numFmtId="0" fontId="3" fillId="0" borderId="10" xfId="728" applyFont="1" applyBorder="1" applyAlignment="1">
      <alignment horizontal="center" wrapText="1"/>
    </xf>
    <xf numFmtId="0" fontId="11" fillId="0" borderId="10" xfId="728" applyBorder="1" applyAlignment="1">
      <alignment horizontal="center" wrapText="1"/>
    </xf>
    <xf numFmtId="0" fontId="3" fillId="27" borderId="10" xfId="728" applyFont="1" applyFill="1" applyBorder="1"/>
    <xf numFmtId="0" fontId="11" fillId="27" borderId="10" xfId="728" applyFill="1" applyBorder="1"/>
    <xf numFmtId="0" fontId="76" fillId="27" borderId="10" xfId="603" applyFont="1" applyFill="1" applyBorder="1" applyAlignment="1">
      <alignment horizontal="center" vertical="center"/>
    </xf>
    <xf numFmtId="0" fontId="10" fillId="27" borderId="10" xfId="728" applyFont="1" applyFill="1" applyBorder="1" applyAlignment="1">
      <alignment horizontal="left"/>
    </xf>
    <xf numFmtId="0" fontId="11" fillId="27" borderId="10" xfId="728" applyFill="1" applyBorder="1" applyAlignment="1">
      <alignment horizontal="left"/>
    </xf>
    <xf numFmtId="0" fontId="11" fillId="29" borderId="10" xfId="728" applyFill="1" applyBorder="1" applyAlignment="1" applyProtection="1">
      <alignment horizontal="left" vertical="center" indent="1"/>
      <protection locked="0"/>
    </xf>
    <xf numFmtId="0" fontId="10" fillId="27" borderId="10" xfId="728" applyFont="1" applyFill="1" applyBorder="1" applyAlignment="1">
      <alignment horizontal="left" wrapText="1"/>
    </xf>
    <xf numFmtId="0" fontId="11" fillId="27" borderId="10" xfId="728" applyFill="1" applyBorder="1" applyAlignment="1">
      <alignment horizontal="left" wrapText="1"/>
    </xf>
    <xf numFmtId="0" fontId="8" fillId="27" borderId="10" xfId="728" applyFont="1" applyFill="1" applyBorder="1"/>
    <xf numFmtId="0" fontId="7" fillId="0" borderId="10" xfId="728" applyFont="1" applyBorder="1" applyAlignment="1">
      <alignment horizontal="center" vertical="center" wrapText="1"/>
    </xf>
    <xf numFmtId="0" fontId="11" fillId="0" borderId="10" xfId="728" applyBorder="1" applyAlignment="1">
      <alignment horizontal="center" vertical="center" wrapText="1"/>
    </xf>
    <xf numFmtId="0" fontId="3" fillId="27" borderId="10" xfId="728" applyFont="1" applyFill="1" applyBorder="1" applyAlignment="1">
      <alignment wrapText="1"/>
    </xf>
    <xf numFmtId="0" fontId="11" fillId="27" borderId="10" xfId="728" applyFill="1" applyBorder="1" applyAlignment="1">
      <alignment wrapText="1"/>
    </xf>
    <xf numFmtId="0" fontId="75" fillId="32" borderId="10" xfId="728" applyFont="1" applyFill="1" applyBorder="1" applyAlignment="1">
      <alignment horizontal="center" vertical="center" wrapText="1"/>
    </xf>
    <xf numFmtId="0" fontId="5" fillId="29" borderId="10" xfId="728" applyFont="1" applyFill="1" applyBorder="1" applyAlignment="1" applyProtection="1">
      <alignment horizontal="left" vertical="top" wrapText="1" indent="1"/>
      <protection locked="0"/>
    </xf>
    <xf numFmtId="0" fontId="11" fillId="29" borderId="10" xfId="728" applyFill="1" applyBorder="1" applyAlignment="1" applyProtection="1">
      <alignment horizontal="left" vertical="top" wrapText="1" indent="1"/>
      <protection locked="0"/>
    </xf>
    <xf numFmtId="0" fontId="11" fillId="0" borderId="10" xfId="728" applyBorder="1" applyAlignment="1">
      <alignment horizontal="left" vertical="top" wrapText="1"/>
    </xf>
    <xf numFmtId="0" fontId="10" fillId="0" borderId="10" xfId="728" applyFont="1" applyBorder="1" applyAlignment="1">
      <alignment horizontal="center" vertical="center" wrapText="1"/>
    </xf>
    <xf numFmtId="0" fontId="3" fillId="0" borderId="10" xfId="728" applyFont="1" applyBorder="1" applyAlignment="1">
      <alignment horizontal="center" vertical="center"/>
    </xf>
    <xf numFmtId="0" fontId="35" fillId="0" borderId="10" xfId="728" applyFont="1" applyBorder="1" applyAlignment="1">
      <alignment horizontal="center" vertical="center"/>
    </xf>
    <xf numFmtId="0" fontId="18" fillId="0" borderId="17" xfId="0" applyFont="1" applyBorder="1" applyAlignment="1">
      <alignment horizontal="center"/>
    </xf>
    <xf numFmtId="0" fontId="18" fillId="0" borderId="0" xfId="0" applyFont="1" applyAlignment="1">
      <alignment horizontal="center"/>
    </xf>
  </cellXfs>
  <cellStyles count="732">
    <cellStyle name="20% - Accent1 2" xfId="9" xr:uid="{00000000-0005-0000-0000-000000000000}"/>
    <cellStyle name="20% - Accent1 2 2" xfId="10" xr:uid="{00000000-0005-0000-0000-000001000000}"/>
    <cellStyle name="20% - Accent1 2 2 2" xfId="11" xr:uid="{00000000-0005-0000-0000-000002000000}"/>
    <cellStyle name="20% - Accent1 2 2_Sheet2" xfId="565" xr:uid="{00000000-0005-0000-0000-000003000000}"/>
    <cellStyle name="20% - Accent1 2 3" xfId="12" xr:uid="{00000000-0005-0000-0000-000004000000}"/>
    <cellStyle name="20% - Accent1 2_Sheet2" xfId="564" xr:uid="{00000000-0005-0000-0000-000005000000}"/>
    <cellStyle name="20% - Accent1 3" xfId="13" xr:uid="{00000000-0005-0000-0000-000006000000}"/>
    <cellStyle name="20% - Accent1 3 2" xfId="14" xr:uid="{00000000-0005-0000-0000-000007000000}"/>
    <cellStyle name="20% - Accent1 3_Sheet2" xfId="566" xr:uid="{00000000-0005-0000-0000-000008000000}"/>
    <cellStyle name="20% - Accent1 4" xfId="15" xr:uid="{00000000-0005-0000-0000-000009000000}"/>
    <cellStyle name="20% - Accent2 2" xfId="16" xr:uid="{00000000-0005-0000-0000-00000A000000}"/>
    <cellStyle name="20% - Accent2 2 2" xfId="17" xr:uid="{00000000-0005-0000-0000-00000B000000}"/>
    <cellStyle name="20% - Accent2 2 2 2" xfId="18" xr:uid="{00000000-0005-0000-0000-00000C000000}"/>
    <cellStyle name="20% - Accent2 2 2_Sheet2" xfId="568" xr:uid="{00000000-0005-0000-0000-00000D000000}"/>
    <cellStyle name="20% - Accent2 2 3" xfId="19" xr:uid="{00000000-0005-0000-0000-00000E000000}"/>
    <cellStyle name="20% - Accent2 2_Sheet2" xfId="567" xr:uid="{00000000-0005-0000-0000-00000F000000}"/>
    <cellStyle name="20% - Accent2 3" xfId="20" xr:uid="{00000000-0005-0000-0000-000010000000}"/>
    <cellStyle name="20% - Accent2 3 2" xfId="21" xr:uid="{00000000-0005-0000-0000-000011000000}"/>
    <cellStyle name="20% - Accent2 3_Sheet2" xfId="569" xr:uid="{00000000-0005-0000-0000-000012000000}"/>
    <cellStyle name="20% - Accent2 4" xfId="22" xr:uid="{00000000-0005-0000-0000-000013000000}"/>
    <cellStyle name="20% - Accent3 2" xfId="23" xr:uid="{00000000-0005-0000-0000-000014000000}"/>
    <cellStyle name="20% - Accent3 2 2" xfId="24" xr:uid="{00000000-0005-0000-0000-000015000000}"/>
    <cellStyle name="20% - Accent3 2 2 2" xfId="25" xr:uid="{00000000-0005-0000-0000-000016000000}"/>
    <cellStyle name="20% - Accent3 2 2_Sheet2" xfId="571" xr:uid="{00000000-0005-0000-0000-000017000000}"/>
    <cellStyle name="20% - Accent3 2 3" xfId="26" xr:uid="{00000000-0005-0000-0000-000018000000}"/>
    <cellStyle name="20% - Accent3 2_Sheet2" xfId="570" xr:uid="{00000000-0005-0000-0000-000019000000}"/>
    <cellStyle name="20% - Accent3 3" xfId="27" xr:uid="{00000000-0005-0000-0000-00001A000000}"/>
    <cellStyle name="20% - Accent3 3 2" xfId="28" xr:uid="{00000000-0005-0000-0000-00001B000000}"/>
    <cellStyle name="20% - Accent3 3_Sheet2" xfId="572" xr:uid="{00000000-0005-0000-0000-00001C000000}"/>
    <cellStyle name="20% - Accent3 4" xfId="29" xr:uid="{00000000-0005-0000-0000-00001D000000}"/>
    <cellStyle name="20% - Accent4 2" xfId="30" xr:uid="{00000000-0005-0000-0000-00001E000000}"/>
    <cellStyle name="20% - Accent4 2 2" xfId="31" xr:uid="{00000000-0005-0000-0000-00001F000000}"/>
    <cellStyle name="20% - Accent4 2 2 2" xfId="32" xr:uid="{00000000-0005-0000-0000-000020000000}"/>
    <cellStyle name="20% - Accent4 2 2_Sheet2" xfId="574" xr:uid="{00000000-0005-0000-0000-000021000000}"/>
    <cellStyle name="20% - Accent4 2 3" xfId="33" xr:uid="{00000000-0005-0000-0000-000022000000}"/>
    <cellStyle name="20% - Accent4 2_Sheet2" xfId="573" xr:uid="{00000000-0005-0000-0000-000023000000}"/>
    <cellStyle name="20% - Accent4 3" xfId="34" xr:uid="{00000000-0005-0000-0000-000024000000}"/>
    <cellStyle name="20% - Accent4 3 2" xfId="35" xr:uid="{00000000-0005-0000-0000-000025000000}"/>
    <cellStyle name="20% - Accent4 3_Sheet2" xfId="575" xr:uid="{00000000-0005-0000-0000-000026000000}"/>
    <cellStyle name="20% - Accent4 4" xfId="36" xr:uid="{00000000-0005-0000-0000-000027000000}"/>
    <cellStyle name="20% - Accent5 2" xfId="37" xr:uid="{00000000-0005-0000-0000-000028000000}"/>
    <cellStyle name="20% - Accent5 2 2" xfId="38" xr:uid="{00000000-0005-0000-0000-000029000000}"/>
    <cellStyle name="20% - Accent5 2 2 2" xfId="39" xr:uid="{00000000-0005-0000-0000-00002A000000}"/>
    <cellStyle name="20% - Accent5 2 2_Sheet2" xfId="577" xr:uid="{00000000-0005-0000-0000-00002B000000}"/>
    <cellStyle name="20% - Accent5 2 3" xfId="40" xr:uid="{00000000-0005-0000-0000-00002C000000}"/>
    <cellStyle name="20% - Accent5 2_Sheet2" xfId="576" xr:uid="{00000000-0005-0000-0000-00002D000000}"/>
    <cellStyle name="20% - Accent5 3" xfId="41" xr:uid="{00000000-0005-0000-0000-00002E000000}"/>
    <cellStyle name="20% - Accent5 3 2" xfId="42" xr:uid="{00000000-0005-0000-0000-00002F000000}"/>
    <cellStyle name="20% - Accent5 3_Sheet2" xfId="578" xr:uid="{00000000-0005-0000-0000-000030000000}"/>
    <cellStyle name="20% - Accent5 4" xfId="43" xr:uid="{00000000-0005-0000-0000-000031000000}"/>
    <cellStyle name="20% - Accent6 2" xfId="44" xr:uid="{00000000-0005-0000-0000-000032000000}"/>
    <cellStyle name="20% - Accent6 2 2" xfId="45" xr:uid="{00000000-0005-0000-0000-000033000000}"/>
    <cellStyle name="20% - Accent6 2 2 2" xfId="46" xr:uid="{00000000-0005-0000-0000-000034000000}"/>
    <cellStyle name="20% - Accent6 2 2_Sheet2" xfId="580" xr:uid="{00000000-0005-0000-0000-000035000000}"/>
    <cellStyle name="20% - Accent6 2 3" xfId="47" xr:uid="{00000000-0005-0000-0000-000036000000}"/>
    <cellStyle name="20% - Accent6 2_Sheet2" xfId="579" xr:uid="{00000000-0005-0000-0000-000037000000}"/>
    <cellStyle name="20% - Accent6 3" xfId="48" xr:uid="{00000000-0005-0000-0000-000038000000}"/>
    <cellStyle name="20% - Accent6 3 2" xfId="49" xr:uid="{00000000-0005-0000-0000-000039000000}"/>
    <cellStyle name="20% - Accent6 3_Sheet2" xfId="581" xr:uid="{00000000-0005-0000-0000-00003A000000}"/>
    <cellStyle name="20% - Accent6 4" xfId="50" xr:uid="{00000000-0005-0000-0000-00003B000000}"/>
    <cellStyle name="40% - Accent1 2" xfId="51" xr:uid="{00000000-0005-0000-0000-00003C000000}"/>
    <cellStyle name="40% - Accent1 2 2" xfId="52" xr:uid="{00000000-0005-0000-0000-00003D000000}"/>
    <cellStyle name="40% - Accent1 2 2 2" xfId="53" xr:uid="{00000000-0005-0000-0000-00003E000000}"/>
    <cellStyle name="40% - Accent1 2 2_Sheet2" xfId="583" xr:uid="{00000000-0005-0000-0000-00003F000000}"/>
    <cellStyle name="40% - Accent1 2 3" xfId="54" xr:uid="{00000000-0005-0000-0000-000040000000}"/>
    <cellStyle name="40% - Accent1 2_Sheet2" xfId="582" xr:uid="{00000000-0005-0000-0000-000041000000}"/>
    <cellStyle name="40% - Accent1 3" xfId="55" xr:uid="{00000000-0005-0000-0000-000042000000}"/>
    <cellStyle name="40% - Accent1 3 2" xfId="56" xr:uid="{00000000-0005-0000-0000-000043000000}"/>
    <cellStyle name="40% - Accent1 3_Sheet2" xfId="584" xr:uid="{00000000-0005-0000-0000-000044000000}"/>
    <cellStyle name="40% - Accent1 4" xfId="57" xr:uid="{00000000-0005-0000-0000-000045000000}"/>
    <cellStyle name="40% - Accent2 2" xfId="58" xr:uid="{00000000-0005-0000-0000-000046000000}"/>
    <cellStyle name="40% - Accent2 2 2" xfId="59" xr:uid="{00000000-0005-0000-0000-000047000000}"/>
    <cellStyle name="40% - Accent2 2 2 2" xfId="60" xr:uid="{00000000-0005-0000-0000-000048000000}"/>
    <cellStyle name="40% - Accent2 2 2_Sheet2" xfId="586" xr:uid="{00000000-0005-0000-0000-000049000000}"/>
    <cellStyle name="40% - Accent2 2 3" xfId="61" xr:uid="{00000000-0005-0000-0000-00004A000000}"/>
    <cellStyle name="40% - Accent2 2_Sheet2" xfId="585" xr:uid="{00000000-0005-0000-0000-00004B000000}"/>
    <cellStyle name="40% - Accent2 3" xfId="62" xr:uid="{00000000-0005-0000-0000-00004C000000}"/>
    <cellStyle name="40% - Accent2 3 2" xfId="63" xr:uid="{00000000-0005-0000-0000-00004D000000}"/>
    <cellStyle name="40% - Accent2 3_Sheet2" xfId="587" xr:uid="{00000000-0005-0000-0000-00004E000000}"/>
    <cellStyle name="40% - Accent2 4" xfId="64" xr:uid="{00000000-0005-0000-0000-00004F000000}"/>
    <cellStyle name="40% - Accent3 2" xfId="65" xr:uid="{00000000-0005-0000-0000-000050000000}"/>
    <cellStyle name="40% - Accent3 2 2" xfId="66" xr:uid="{00000000-0005-0000-0000-000051000000}"/>
    <cellStyle name="40% - Accent3 2 2 2" xfId="67" xr:uid="{00000000-0005-0000-0000-000052000000}"/>
    <cellStyle name="40% - Accent3 2 2_Sheet2" xfId="589" xr:uid="{00000000-0005-0000-0000-000053000000}"/>
    <cellStyle name="40% - Accent3 2 3" xfId="68" xr:uid="{00000000-0005-0000-0000-000054000000}"/>
    <cellStyle name="40% - Accent3 2_Sheet2" xfId="588" xr:uid="{00000000-0005-0000-0000-000055000000}"/>
    <cellStyle name="40% - Accent3 3" xfId="69" xr:uid="{00000000-0005-0000-0000-000056000000}"/>
    <cellStyle name="40% - Accent3 3 2" xfId="70" xr:uid="{00000000-0005-0000-0000-000057000000}"/>
    <cellStyle name="40% - Accent3 3_Sheet2" xfId="590" xr:uid="{00000000-0005-0000-0000-000058000000}"/>
    <cellStyle name="40% - Accent3 4" xfId="71" xr:uid="{00000000-0005-0000-0000-000059000000}"/>
    <cellStyle name="40% - Accent4 2" xfId="72" xr:uid="{00000000-0005-0000-0000-00005A000000}"/>
    <cellStyle name="40% - Accent4 2 2" xfId="73" xr:uid="{00000000-0005-0000-0000-00005B000000}"/>
    <cellStyle name="40% - Accent4 2 2 2" xfId="74" xr:uid="{00000000-0005-0000-0000-00005C000000}"/>
    <cellStyle name="40% - Accent4 2 2_Sheet2" xfId="592" xr:uid="{00000000-0005-0000-0000-00005D000000}"/>
    <cellStyle name="40% - Accent4 2 3" xfId="75" xr:uid="{00000000-0005-0000-0000-00005E000000}"/>
    <cellStyle name="40% - Accent4 2_Sheet2" xfId="591" xr:uid="{00000000-0005-0000-0000-00005F000000}"/>
    <cellStyle name="40% - Accent4 3" xfId="76" xr:uid="{00000000-0005-0000-0000-000060000000}"/>
    <cellStyle name="40% - Accent4 3 2" xfId="77" xr:uid="{00000000-0005-0000-0000-000061000000}"/>
    <cellStyle name="40% - Accent4 3_Sheet2" xfId="593" xr:uid="{00000000-0005-0000-0000-000062000000}"/>
    <cellStyle name="40% - Accent4 4" xfId="78" xr:uid="{00000000-0005-0000-0000-000063000000}"/>
    <cellStyle name="40% - Accent5 2" xfId="79" xr:uid="{00000000-0005-0000-0000-000064000000}"/>
    <cellStyle name="40% - Accent5 2 2" xfId="80" xr:uid="{00000000-0005-0000-0000-000065000000}"/>
    <cellStyle name="40% - Accent5 2 2 2" xfId="81" xr:uid="{00000000-0005-0000-0000-000066000000}"/>
    <cellStyle name="40% - Accent5 2 2_Sheet2" xfId="595" xr:uid="{00000000-0005-0000-0000-000067000000}"/>
    <cellStyle name="40% - Accent5 2 3" xfId="82" xr:uid="{00000000-0005-0000-0000-000068000000}"/>
    <cellStyle name="40% - Accent5 2_Sheet2" xfId="594" xr:uid="{00000000-0005-0000-0000-000069000000}"/>
    <cellStyle name="40% - Accent5 3" xfId="83" xr:uid="{00000000-0005-0000-0000-00006A000000}"/>
    <cellStyle name="40% - Accent5 3 2" xfId="84" xr:uid="{00000000-0005-0000-0000-00006B000000}"/>
    <cellStyle name="40% - Accent5 3_Sheet2" xfId="596" xr:uid="{00000000-0005-0000-0000-00006C000000}"/>
    <cellStyle name="40% - Accent5 4" xfId="85" xr:uid="{00000000-0005-0000-0000-00006D000000}"/>
    <cellStyle name="40% - Accent6 2" xfId="86" xr:uid="{00000000-0005-0000-0000-00006E000000}"/>
    <cellStyle name="40% - Accent6 2 2" xfId="87" xr:uid="{00000000-0005-0000-0000-00006F000000}"/>
    <cellStyle name="40% - Accent6 2 2 2" xfId="88" xr:uid="{00000000-0005-0000-0000-000070000000}"/>
    <cellStyle name="40% - Accent6 2 2_Sheet2" xfId="598" xr:uid="{00000000-0005-0000-0000-000071000000}"/>
    <cellStyle name="40% - Accent6 2 3" xfId="89" xr:uid="{00000000-0005-0000-0000-000072000000}"/>
    <cellStyle name="40% - Accent6 2_Sheet2" xfId="597" xr:uid="{00000000-0005-0000-0000-000073000000}"/>
    <cellStyle name="40% - Accent6 3" xfId="90" xr:uid="{00000000-0005-0000-0000-000074000000}"/>
    <cellStyle name="40% - Accent6 3 2" xfId="91" xr:uid="{00000000-0005-0000-0000-000075000000}"/>
    <cellStyle name="40% - Accent6 3_Sheet2" xfId="599" xr:uid="{00000000-0005-0000-0000-000076000000}"/>
    <cellStyle name="40% - Accent6 4" xfId="92" xr:uid="{00000000-0005-0000-0000-000077000000}"/>
    <cellStyle name="60% - Accent1 2" xfId="93" xr:uid="{00000000-0005-0000-0000-000078000000}"/>
    <cellStyle name="60% - Accent3 2" xfId="94" xr:uid="{00000000-0005-0000-0000-000079000000}"/>
    <cellStyle name="60% - Accent4 2" xfId="95" xr:uid="{00000000-0005-0000-0000-00007A000000}"/>
    <cellStyle name="60% - Accent6 2" xfId="96" xr:uid="{00000000-0005-0000-0000-00007B000000}"/>
    <cellStyle name="Accent1 2" xfId="97" xr:uid="{00000000-0005-0000-0000-00007C000000}"/>
    <cellStyle name="Accent2 2" xfId="98" xr:uid="{00000000-0005-0000-0000-00007D000000}"/>
    <cellStyle name="Accent3 2" xfId="99" xr:uid="{00000000-0005-0000-0000-00007E000000}"/>
    <cellStyle name="Accent4 2" xfId="100" xr:uid="{00000000-0005-0000-0000-00007F000000}"/>
    <cellStyle name="Bad 2" xfId="101" xr:uid="{00000000-0005-0000-0000-000080000000}"/>
    <cellStyle name="Calculation 2" xfId="102" xr:uid="{00000000-0005-0000-0000-000081000000}"/>
    <cellStyle name="Comma 2" xfId="103" xr:uid="{00000000-0005-0000-0000-000082000000}"/>
    <cellStyle name="Comma 2 2" xfId="104" xr:uid="{00000000-0005-0000-0000-000083000000}"/>
    <cellStyle name="Comma 3" xfId="105" xr:uid="{00000000-0005-0000-0000-000084000000}"/>
    <cellStyle name="Comma 4" xfId="106" xr:uid="{00000000-0005-0000-0000-000085000000}"/>
    <cellStyle name="Comma 4 2" xfId="107" xr:uid="{00000000-0005-0000-0000-000086000000}"/>
    <cellStyle name="Comma 4 2 2" xfId="108" xr:uid="{00000000-0005-0000-0000-000087000000}"/>
    <cellStyle name="Comma 4 2 2 2" xfId="109" xr:uid="{00000000-0005-0000-0000-000088000000}"/>
    <cellStyle name="Comma 4 2 2 2 2" xfId="110" xr:uid="{00000000-0005-0000-0000-000089000000}"/>
    <cellStyle name="Comma 4 2 2 2 2 2" xfId="111" xr:uid="{00000000-0005-0000-0000-00008A000000}"/>
    <cellStyle name="Comma 4 2 2 2 3" xfId="112" xr:uid="{00000000-0005-0000-0000-00008B000000}"/>
    <cellStyle name="Comma 4 2 2 3" xfId="113" xr:uid="{00000000-0005-0000-0000-00008C000000}"/>
    <cellStyle name="Comma 4 2 2 3 2" xfId="114" xr:uid="{00000000-0005-0000-0000-00008D000000}"/>
    <cellStyle name="Comma 4 2 2 4" xfId="115" xr:uid="{00000000-0005-0000-0000-00008E000000}"/>
    <cellStyle name="Comma 4 2 2 5" xfId="116" xr:uid="{00000000-0005-0000-0000-00008F000000}"/>
    <cellStyle name="Comma 4 2 3" xfId="117" xr:uid="{00000000-0005-0000-0000-000090000000}"/>
    <cellStyle name="Comma 4 2 3 2" xfId="118" xr:uid="{00000000-0005-0000-0000-000091000000}"/>
    <cellStyle name="Comma 4 2 3 2 2" xfId="119" xr:uid="{00000000-0005-0000-0000-000092000000}"/>
    <cellStyle name="Comma 4 2 3 3" xfId="120" xr:uid="{00000000-0005-0000-0000-000093000000}"/>
    <cellStyle name="Comma 4 2 4" xfId="121" xr:uid="{00000000-0005-0000-0000-000094000000}"/>
    <cellStyle name="Comma 4 2 4 2" xfId="122" xr:uid="{00000000-0005-0000-0000-000095000000}"/>
    <cellStyle name="Comma 4 2 5" xfId="123" xr:uid="{00000000-0005-0000-0000-000096000000}"/>
    <cellStyle name="Comma 4 2 6" xfId="124" xr:uid="{00000000-0005-0000-0000-000097000000}"/>
    <cellStyle name="Comma 4 3" xfId="125" xr:uid="{00000000-0005-0000-0000-000098000000}"/>
    <cellStyle name="Comma 4 3 2" xfId="126" xr:uid="{00000000-0005-0000-0000-000099000000}"/>
    <cellStyle name="Comma 4 3 2 2" xfId="127" xr:uid="{00000000-0005-0000-0000-00009A000000}"/>
    <cellStyle name="Comma 4 3 2 2 2" xfId="128" xr:uid="{00000000-0005-0000-0000-00009B000000}"/>
    <cellStyle name="Comma 4 3 2 3" xfId="129" xr:uid="{00000000-0005-0000-0000-00009C000000}"/>
    <cellStyle name="Comma 4 3 3" xfId="130" xr:uid="{00000000-0005-0000-0000-00009D000000}"/>
    <cellStyle name="Comma 4 3 3 2" xfId="131" xr:uid="{00000000-0005-0000-0000-00009E000000}"/>
    <cellStyle name="Comma 4 3 4" xfId="132" xr:uid="{00000000-0005-0000-0000-00009F000000}"/>
    <cellStyle name="Comma 4 3 5" xfId="133" xr:uid="{00000000-0005-0000-0000-0000A0000000}"/>
    <cellStyle name="Comma 4 4" xfId="134" xr:uid="{00000000-0005-0000-0000-0000A1000000}"/>
    <cellStyle name="Comma 4 4 2" xfId="135" xr:uid="{00000000-0005-0000-0000-0000A2000000}"/>
    <cellStyle name="Comma 4 4 2 2" xfId="136" xr:uid="{00000000-0005-0000-0000-0000A3000000}"/>
    <cellStyle name="Comma 4 4 3" xfId="137" xr:uid="{00000000-0005-0000-0000-0000A4000000}"/>
    <cellStyle name="Comma 4 5" xfId="138" xr:uid="{00000000-0005-0000-0000-0000A5000000}"/>
    <cellStyle name="Comma 4 5 2" xfId="139" xr:uid="{00000000-0005-0000-0000-0000A6000000}"/>
    <cellStyle name="Comma 4 6" xfId="140" xr:uid="{00000000-0005-0000-0000-0000A7000000}"/>
    <cellStyle name="Comma 4 7" xfId="141" xr:uid="{00000000-0005-0000-0000-0000A8000000}"/>
    <cellStyle name="Comma 5" xfId="142" xr:uid="{00000000-0005-0000-0000-0000A9000000}"/>
    <cellStyle name="Comma 5 2" xfId="143" xr:uid="{00000000-0005-0000-0000-0000AA000000}"/>
    <cellStyle name="Comma 6" xfId="144" xr:uid="{00000000-0005-0000-0000-0000AB000000}"/>
    <cellStyle name="Comma 7" xfId="530" xr:uid="{00000000-0005-0000-0000-0000AC000000}"/>
    <cellStyle name="Comma 8" xfId="560" xr:uid="{00000000-0005-0000-0000-0000AD000000}"/>
    <cellStyle name="Currency" xfId="722" builtinId="4"/>
    <cellStyle name="Currency 10" xfId="145" xr:uid="{00000000-0005-0000-0000-0000AE000000}"/>
    <cellStyle name="Currency 10 2" xfId="146" xr:uid="{00000000-0005-0000-0000-0000AF000000}"/>
    <cellStyle name="Currency 10 3" xfId="147" xr:uid="{00000000-0005-0000-0000-0000B0000000}"/>
    <cellStyle name="Currency 10 4" xfId="148" xr:uid="{00000000-0005-0000-0000-0000B1000000}"/>
    <cellStyle name="Currency 11" xfId="149" xr:uid="{00000000-0005-0000-0000-0000B2000000}"/>
    <cellStyle name="Currency 11 2" xfId="150" xr:uid="{00000000-0005-0000-0000-0000B3000000}"/>
    <cellStyle name="Currency 12" xfId="151" xr:uid="{00000000-0005-0000-0000-0000B4000000}"/>
    <cellStyle name="Currency 13" xfId="563" xr:uid="{00000000-0005-0000-0000-0000B5000000}"/>
    <cellStyle name="Currency 2" xfId="152" xr:uid="{00000000-0005-0000-0000-0000B6000000}"/>
    <cellStyle name="Currency 2 2" xfId="153" xr:uid="{00000000-0005-0000-0000-0000B7000000}"/>
    <cellStyle name="Currency 2 2 2" xfId="531" xr:uid="{00000000-0005-0000-0000-0000B8000000}"/>
    <cellStyle name="Currency 2 3" xfId="154" xr:uid="{00000000-0005-0000-0000-0000B9000000}"/>
    <cellStyle name="Currency 2 3 2" xfId="155" xr:uid="{00000000-0005-0000-0000-0000BA000000}"/>
    <cellStyle name="Currency 2 3 3" xfId="156" xr:uid="{00000000-0005-0000-0000-0000BB000000}"/>
    <cellStyle name="Currency 2 4" xfId="527" xr:uid="{00000000-0005-0000-0000-0000BC000000}"/>
    <cellStyle name="Currency 3" xfId="157" xr:uid="{00000000-0005-0000-0000-0000BD000000}"/>
    <cellStyle name="Currency 3 2" xfId="158" xr:uid="{00000000-0005-0000-0000-0000BE000000}"/>
    <cellStyle name="Currency 3 2 2" xfId="159" xr:uid="{00000000-0005-0000-0000-0000BF000000}"/>
    <cellStyle name="Currency 3 2 2 2" xfId="160" xr:uid="{00000000-0005-0000-0000-0000C0000000}"/>
    <cellStyle name="Currency 3 2 2 2 2" xfId="161" xr:uid="{00000000-0005-0000-0000-0000C1000000}"/>
    <cellStyle name="Currency 3 2 2 3" xfId="162" xr:uid="{00000000-0005-0000-0000-0000C2000000}"/>
    <cellStyle name="Currency 3 2 3" xfId="163" xr:uid="{00000000-0005-0000-0000-0000C3000000}"/>
    <cellStyle name="Currency 3 2 3 2" xfId="164" xr:uid="{00000000-0005-0000-0000-0000C4000000}"/>
    <cellStyle name="Currency 3 2 4" xfId="165" xr:uid="{00000000-0005-0000-0000-0000C5000000}"/>
    <cellStyle name="Currency 3 2 5" xfId="166" xr:uid="{00000000-0005-0000-0000-0000C6000000}"/>
    <cellStyle name="Currency 3 3" xfId="167" xr:uid="{00000000-0005-0000-0000-0000C7000000}"/>
    <cellStyle name="Currency 4" xfId="168" xr:uid="{00000000-0005-0000-0000-0000C8000000}"/>
    <cellStyle name="Currency 4 2" xfId="169" xr:uid="{00000000-0005-0000-0000-0000C9000000}"/>
    <cellStyle name="Currency 4 3" xfId="170" xr:uid="{00000000-0005-0000-0000-0000CA000000}"/>
    <cellStyle name="Currency 4 3 2" xfId="171" xr:uid="{00000000-0005-0000-0000-0000CB000000}"/>
    <cellStyle name="Currency 4 4" xfId="172" xr:uid="{00000000-0005-0000-0000-0000CC000000}"/>
    <cellStyle name="Currency 4 5" xfId="173" xr:uid="{00000000-0005-0000-0000-0000CD000000}"/>
    <cellStyle name="Currency 5" xfId="174" xr:uid="{00000000-0005-0000-0000-0000CE000000}"/>
    <cellStyle name="Currency 5 2" xfId="175" xr:uid="{00000000-0005-0000-0000-0000CF000000}"/>
    <cellStyle name="Currency 5 2 2" xfId="176" xr:uid="{00000000-0005-0000-0000-0000D0000000}"/>
    <cellStyle name="Currency 5 2 2 2" xfId="177" xr:uid="{00000000-0005-0000-0000-0000D1000000}"/>
    <cellStyle name="Currency 5 2 2 2 2" xfId="178" xr:uid="{00000000-0005-0000-0000-0000D2000000}"/>
    <cellStyle name="Currency 5 2 2 2 2 2" xfId="179" xr:uid="{00000000-0005-0000-0000-0000D3000000}"/>
    <cellStyle name="Currency 5 2 2 2 3" xfId="180" xr:uid="{00000000-0005-0000-0000-0000D4000000}"/>
    <cellStyle name="Currency 5 2 2 3" xfId="181" xr:uid="{00000000-0005-0000-0000-0000D5000000}"/>
    <cellStyle name="Currency 5 2 2 3 2" xfId="182" xr:uid="{00000000-0005-0000-0000-0000D6000000}"/>
    <cellStyle name="Currency 5 2 2 4" xfId="183" xr:uid="{00000000-0005-0000-0000-0000D7000000}"/>
    <cellStyle name="Currency 5 2 2 5" xfId="184" xr:uid="{00000000-0005-0000-0000-0000D8000000}"/>
    <cellStyle name="Currency 5 2 3" xfId="185" xr:uid="{00000000-0005-0000-0000-0000D9000000}"/>
    <cellStyle name="Currency 5 2 4" xfId="186" xr:uid="{00000000-0005-0000-0000-0000DA000000}"/>
    <cellStyle name="Currency 5 2 4 2" xfId="187" xr:uid="{00000000-0005-0000-0000-0000DB000000}"/>
    <cellStyle name="Currency 5 2 5" xfId="188" xr:uid="{00000000-0005-0000-0000-0000DC000000}"/>
    <cellStyle name="Currency 5 2 6" xfId="189" xr:uid="{00000000-0005-0000-0000-0000DD000000}"/>
    <cellStyle name="Currency 5 3" xfId="190" xr:uid="{00000000-0005-0000-0000-0000DE000000}"/>
    <cellStyle name="Currency 5 3 2" xfId="191" xr:uid="{00000000-0005-0000-0000-0000DF000000}"/>
    <cellStyle name="Currency 5 3 2 2" xfId="192" xr:uid="{00000000-0005-0000-0000-0000E0000000}"/>
    <cellStyle name="Currency 5 3 2 2 2" xfId="193" xr:uid="{00000000-0005-0000-0000-0000E1000000}"/>
    <cellStyle name="Currency 5 3 2 3" xfId="194" xr:uid="{00000000-0005-0000-0000-0000E2000000}"/>
    <cellStyle name="Currency 5 3 3" xfId="195" xr:uid="{00000000-0005-0000-0000-0000E3000000}"/>
    <cellStyle name="Currency 5 3 3 2" xfId="196" xr:uid="{00000000-0005-0000-0000-0000E4000000}"/>
    <cellStyle name="Currency 5 3 4" xfId="197" xr:uid="{00000000-0005-0000-0000-0000E5000000}"/>
    <cellStyle name="Currency 5 3 5" xfId="198" xr:uid="{00000000-0005-0000-0000-0000E6000000}"/>
    <cellStyle name="Currency 5 4" xfId="199" xr:uid="{00000000-0005-0000-0000-0000E7000000}"/>
    <cellStyle name="Currency 5 5" xfId="200" xr:uid="{00000000-0005-0000-0000-0000E8000000}"/>
    <cellStyle name="Currency 5 5 2" xfId="201" xr:uid="{00000000-0005-0000-0000-0000E9000000}"/>
    <cellStyle name="Currency 5 6" xfId="202" xr:uid="{00000000-0005-0000-0000-0000EA000000}"/>
    <cellStyle name="Currency 5 7" xfId="203" xr:uid="{00000000-0005-0000-0000-0000EB000000}"/>
    <cellStyle name="Currency 6" xfId="204" xr:uid="{00000000-0005-0000-0000-0000EC000000}"/>
    <cellStyle name="Currency 6 2" xfId="205" xr:uid="{00000000-0005-0000-0000-0000ED000000}"/>
    <cellStyle name="Currency 6 3" xfId="206" xr:uid="{00000000-0005-0000-0000-0000EE000000}"/>
    <cellStyle name="Currency 7" xfId="207" xr:uid="{00000000-0005-0000-0000-0000EF000000}"/>
    <cellStyle name="Currency 7 2" xfId="208" xr:uid="{00000000-0005-0000-0000-0000F0000000}"/>
    <cellStyle name="Currency 7 3" xfId="209" xr:uid="{00000000-0005-0000-0000-0000F1000000}"/>
    <cellStyle name="Currency 7 4" xfId="210" xr:uid="{00000000-0005-0000-0000-0000F2000000}"/>
    <cellStyle name="Currency 8" xfId="211" xr:uid="{00000000-0005-0000-0000-0000F3000000}"/>
    <cellStyle name="Currency 8 2" xfId="212" xr:uid="{00000000-0005-0000-0000-0000F4000000}"/>
    <cellStyle name="Currency 9" xfId="213" xr:uid="{00000000-0005-0000-0000-0000F5000000}"/>
    <cellStyle name="Currency 9 2" xfId="214" xr:uid="{00000000-0005-0000-0000-0000F6000000}"/>
    <cellStyle name="Heading 1 2" xfId="215" xr:uid="{00000000-0005-0000-0000-0000F7000000}"/>
    <cellStyle name="Heading 2 2" xfId="216" xr:uid="{00000000-0005-0000-0000-0000F8000000}"/>
    <cellStyle name="Heading 3 2" xfId="217" xr:uid="{00000000-0005-0000-0000-0000F9000000}"/>
    <cellStyle name="Heading 4 2" xfId="218" xr:uid="{00000000-0005-0000-0000-0000FA000000}"/>
    <cellStyle name="Hyperlink 2" xfId="219" xr:uid="{00000000-0005-0000-0000-0000FB000000}"/>
    <cellStyle name="Hyperlink 2 2" xfId="220" xr:uid="{00000000-0005-0000-0000-0000FC000000}"/>
    <cellStyle name="Hyperlink 3" xfId="532" xr:uid="{00000000-0005-0000-0000-0000FD000000}"/>
    <cellStyle name="Hyperlink 4" xfId="557" xr:uid="{00000000-0005-0000-0000-0000FE000000}"/>
    <cellStyle name="Label" xfId="1" xr:uid="{00000000-0005-0000-0000-0000FF000000}"/>
    <cellStyle name="Label No Shade" xfId="2" xr:uid="{00000000-0005-0000-0000-000000010000}"/>
    <cellStyle name="Label Shaded" xfId="3" xr:uid="{00000000-0005-0000-0000-000001010000}"/>
    <cellStyle name="Normal" xfId="0" builtinId="0"/>
    <cellStyle name="Normal 10" xfId="4" xr:uid="{00000000-0005-0000-0000-000003010000}"/>
    <cellStyle name="Normal 10 2" xfId="221" xr:uid="{00000000-0005-0000-0000-000004010000}"/>
    <cellStyle name="Normal 10 3" xfId="222" xr:uid="{00000000-0005-0000-0000-000005010000}"/>
    <cellStyle name="Normal 10 4" xfId="526" xr:uid="{00000000-0005-0000-0000-000006010000}"/>
    <cellStyle name="Normal 10_Sheet2" xfId="600" xr:uid="{00000000-0005-0000-0000-000007010000}"/>
    <cellStyle name="Normal 11" xfId="223" xr:uid="{00000000-0005-0000-0000-000008010000}"/>
    <cellStyle name="Normal 11 2" xfId="224" xr:uid="{00000000-0005-0000-0000-000009010000}"/>
    <cellStyle name="Normal 11 3" xfId="225" xr:uid="{00000000-0005-0000-0000-00000A010000}"/>
    <cellStyle name="Normal 11 4" xfId="730" xr:uid="{5B22B0B0-D0E5-43A8-8012-CBD1D5A59609}"/>
    <cellStyle name="Normal 12" xfId="226" xr:uid="{00000000-0005-0000-0000-00000B010000}"/>
    <cellStyle name="Normal 12 2" xfId="227" xr:uid="{00000000-0005-0000-0000-00000C010000}"/>
    <cellStyle name="Normal 12 2 2" xfId="228" xr:uid="{00000000-0005-0000-0000-00000D010000}"/>
    <cellStyle name="Normal 12 2 2 2" xfId="229" xr:uid="{00000000-0005-0000-0000-00000E010000}"/>
    <cellStyle name="Normal 12 2 2_Sheet2" xfId="603" xr:uid="{00000000-0005-0000-0000-00000F010000}"/>
    <cellStyle name="Normal 12 2 3" xfId="230" xr:uid="{00000000-0005-0000-0000-000010010000}"/>
    <cellStyle name="Normal 12 2_Sheet2" xfId="602" xr:uid="{00000000-0005-0000-0000-000011010000}"/>
    <cellStyle name="Normal 12 3" xfId="231" xr:uid="{00000000-0005-0000-0000-000012010000}"/>
    <cellStyle name="Normal 12 3 2" xfId="232" xr:uid="{00000000-0005-0000-0000-000013010000}"/>
    <cellStyle name="Normal 12 3 3" xfId="528" xr:uid="{00000000-0005-0000-0000-000014010000}"/>
    <cellStyle name="Normal 12 3 4" xfId="555" xr:uid="{00000000-0005-0000-0000-000015010000}"/>
    <cellStyle name="Normal 12 3_Sheet2" xfId="604" xr:uid="{00000000-0005-0000-0000-000016010000}"/>
    <cellStyle name="Normal 12 4" xfId="233" xr:uid="{00000000-0005-0000-0000-000017010000}"/>
    <cellStyle name="Normal 12 5" xfId="234" xr:uid="{00000000-0005-0000-0000-000018010000}"/>
    <cellStyle name="Normal 12_Sheet2" xfId="601" xr:uid="{00000000-0005-0000-0000-000019010000}"/>
    <cellStyle name="Normal 13" xfId="235" xr:uid="{00000000-0005-0000-0000-00001A010000}"/>
    <cellStyle name="Normal 13 2" xfId="236" xr:uid="{00000000-0005-0000-0000-00001B010000}"/>
    <cellStyle name="Normal 13 3" xfId="533" xr:uid="{00000000-0005-0000-0000-00001C010000}"/>
    <cellStyle name="Normal 14" xfId="237" xr:uid="{00000000-0005-0000-0000-00001D010000}"/>
    <cellStyle name="Normal 14 2" xfId="534" xr:uid="{00000000-0005-0000-0000-00001E010000}"/>
    <cellStyle name="Normal 14_Sheet2" xfId="605" xr:uid="{00000000-0005-0000-0000-00001F010000}"/>
    <cellStyle name="Normal 15" xfId="5" xr:uid="{00000000-0005-0000-0000-000020010000}"/>
    <cellStyle name="Normal 15 2" xfId="535" xr:uid="{00000000-0005-0000-0000-000021010000}"/>
    <cellStyle name="Normal 15 3" xfId="536" xr:uid="{00000000-0005-0000-0000-000022010000}"/>
    <cellStyle name="Normal 15_Sheet2" xfId="606" xr:uid="{00000000-0005-0000-0000-000023010000}"/>
    <cellStyle name="Normal 16" xfId="537" xr:uid="{00000000-0005-0000-0000-000024010000}"/>
    <cellStyle name="Normal 16 2" xfId="538" xr:uid="{00000000-0005-0000-0000-000025010000}"/>
    <cellStyle name="Normal 17" xfId="539" xr:uid="{00000000-0005-0000-0000-000026010000}"/>
    <cellStyle name="Normal 18" xfId="540" xr:uid="{00000000-0005-0000-0000-000027010000}"/>
    <cellStyle name="Normal 19" xfId="556" xr:uid="{00000000-0005-0000-0000-000028010000}"/>
    <cellStyle name="Normal 2" xfId="8" xr:uid="{00000000-0005-0000-0000-000029010000}"/>
    <cellStyle name="Normal 2 2" xfId="238" xr:uid="{00000000-0005-0000-0000-00002A010000}"/>
    <cellStyle name="Normal 2 2 2" xfId="239" xr:uid="{00000000-0005-0000-0000-00002B010000}"/>
    <cellStyle name="Normal 2 2 2 2" xfId="240" xr:uid="{00000000-0005-0000-0000-00002C010000}"/>
    <cellStyle name="Normal 2 2 2 3" xfId="241" xr:uid="{00000000-0005-0000-0000-00002D010000}"/>
    <cellStyle name="Normal 2 2_Sheet2" xfId="608" xr:uid="{00000000-0005-0000-0000-00002E010000}"/>
    <cellStyle name="Normal 2 3" xfId="242" xr:uid="{00000000-0005-0000-0000-00002F010000}"/>
    <cellStyle name="Normal 2 3 2" xfId="243" xr:uid="{00000000-0005-0000-0000-000030010000}"/>
    <cellStyle name="Normal 2 4" xfId="244" xr:uid="{00000000-0005-0000-0000-000031010000}"/>
    <cellStyle name="Normal 2 4 2" xfId="245" xr:uid="{00000000-0005-0000-0000-000032010000}"/>
    <cellStyle name="Normal 2 4 2 2" xfId="246" xr:uid="{00000000-0005-0000-0000-000033010000}"/>
    <cellStyle name="Normal 2 4 2 3" xfId="247" xr:uid="{00000000-0005-0000-0000-000034010000}"/>
    <cellStyle name="Normal 2 4 2 3 2" xfId="248" xr:uid="{00000000-0005-0000-0000-000035010000}"/>
    <cellStyle name="Normal 2 4 2 3 2 2" xfId="249" xr:uid="{00000000-0005-0000-0000-000036010000}"/>
    <cellStyle name="Normal 2 4 2 3 2 2 2" xfId="250" xr:uid="{00000000-0005-0000-0000-000037010000}"/>
    <cellStyle name="Normal 2 4 2 3 2 2_Sheet2" xfId="612" xr:uid="{00000000-0005-0000-0000-000038010000}"/>
    <cellStyle name="Normal 2 4 2 3 2 3" xfId="251" xr:uid="{00000000-0005-0000-0000-000039010000}"/>
    <cellStyle name="Normal 2 4 2 3 2_Sheet2" xfId="611" xr:uid="{00000000-0005-0000-0000-00003A010000}"/>
    <cellStyle name="Normal 2 4 2 3 3" xfId="252" xr:uid="{00000000-0005-0000-0000-00003B010000}"/>
    <cellStyle name="Normal 2 4 2 3 3 2" xfId="253" xr:uid="{00000000-0005-0000-0000-00003C010000}"/>
    <cellStyle name="Normal 2 4 2 3 3_Sheet2" xfId="613" xr:uid="{00000000-0005-0000-0000-00003D010000}"/>
    <cellStyle name="Normal 2 4 2 3 4" xfId="254" xr:uid="{00000000-0005-0000-0000-00003E010000}"/>
    <cellStyle name="Normal 2 4 2 3_Sheet2" xfId="610" xr:uid="{00000000-0005-0000-0000-00003F010000}"/>
    <cellStyle name="Normal 2 4 2 4" xfId="255" xr:uid="{00000000-0005-0000-0000-000040010000}"/>
    <cellStyle name="Normal 2 4 2 4 2" xfId="256" xr:uid="{00000000-0005-0000-0000-000041010000}"/>
    <cellStyle name="Normal 2 4 2 4 2 2" xfId="257" xr:uid="{00000000-0005-0000-0000-000042010000}"/>
    <cellStyle name="Normal 2 4 2 4 2_Sheet2" xfId="615" xr:uid="{00000000-0005-0000-0000-000043010000}"/>
    <cellStyle name="Normal 2 4 2 4 3" xfId="258" xr:uid="{00000000-0005-0000-0000-000044010000}"/>
    <cellStyle name="Normal 2 4 2 4_Sheet2" xfId="614" xr:uid="{00000000-0005-0000-0000-000045010000}"/>
    <cellStyle name="Normal 2 4 2 5" xfId="259" xr:uid="{00000000-0005-0000-0000-000046010000}"/>
    <cellStyle name="Normal 2 4 2 5 2" xfId="260" xr:uid="{00000000-0005-0000-0000-000047010000}"/>
    <cellStyle name="Normal 2 4 2 5_Sheet2" xfId="616" xr:uid="{00000000-0005-0000-0000-000048010000}"/>
    <cellStyle name="Normal 2 4 2 6" xfId="261" xr:uid="{00000000-0005-0000-0000-000049010000}"/>
    <cellStyle name="Normal 2 4 2_Sheet2" xfId="609" xr:uid="{00000000-0005-0000-0000-00004A010000}"/>
    <cellStyle name="Normal 2 4 3" xfId="262" xr:uid="{00000000-0005-0000-0000-00004B010000}"/>
    <cellStyle name="Normal 2 4 3 2" xfId="263" xr:uid="{00000000-0005-0000-0000-00004C010000}"/>
    <cellStyle name="Normal 2 4 3 3" xfId="264" xr:uid="{00000000-0005-0000-0000-00004D010000}"/>
    <cellStyle name="Normal 2 4 3 3 2" xfId="265" xr:uid="{00000000-0005-0000-0000-00004E010000}"/>
    <cellStyle name="Normal 2 4 3 3 2 2" xfId="266" xr:uid="{00000000-0005-0000-0000-00004F010000}"/>
    <cellStyle name="Normal 2 4 3 3 2_Sheet2" xfId="619" xr:uid="{00000000-0005-0000-0000-000050010000}"/>
    <cellStyle name="Normal 2 4 3 3 3" xfId="267" xr:uid="{00000000-0005-0000-0000-000051010000}"/>
    <cellStyle name="Normal 2 4 3 3_Sheet2" xfId="618" xr:uid="{00000000-0005-0000-0000-000052010000}"/>
    <cellStyle name="Normal 2 4 3_Sheet2" xfId="617" xr:uid="{00000000-0005-0000-0000-000053010000}"/>
    <cellStyle name="Normal 2 4 4" xfId="268" xr:uid="{00000000-0005-0000-0000-000054010000}"/>
    <cellStyle name="Normal 2 4 5" xfId="269" xr:uid="{00000000-0005-0000-0000-000055010000}"/>
    <cellStyle name="Normal 2 4 5 2" xfId="270" xr:uid="{00000000-0005-0000-0000-000056010000}"/>
    <cellStyle name="Normal 2 4 5 2 2" xfId="271" xr:uid="{00000000-0005-0000-0000-000057010000}"/>
    <cellStyle name="Normal 2 4 5 2 2 2" xfId="272" xr:uid="{00000000-0005-0000-0000-000058010000}"/>
    <cellStyle name="Normal 2 4 5 2 2_Sheet2" xfId="622" xr:uid="{00000000-0005-0000-0000-000059010000}"/>
    <cellStyle name="Normal 2 4 5 2 3" xfId="273" xr:uid="{00000000-0005-0000-0000-00005A010000}"/>
    <cellStyle name="Normal 2 4 5 2_Sheet2" xfId="621" xr:uid="{00000000-0005-0000-0000-00005B010000}"/>
    <cellStyle name="Normal 2 4 5 3" xfId="274" xr:uid="{00000000-0005-0000-0000-00005C010000}"/>
    <cellStyle name="Normal 2 4 5 3 2" xfId="275" xr:uid="{00000000-0005-0000-0000-00005D010000}"/>
    <cellStyle name="Normal 2 4 5 3_Sheet2" xfId="623" xr:uid="{00000000-0005-0000-0000-00005E010000}"/>
    <cellStyle name="Normal 2 4 5 4" xfId="276" xr:uid="{00000000-0005-0000-0000-00005F010000}"/>
    <cellStyle name="Normal 2 4 5_Sheet2" xfId="620" xr:uid="{00000000-0005-0000-0000-000060010000}"/>
    <cellStyle name="Normal 2 4 6" xfId="277" xr:uid="{00000000-0005-0000-0000-000061010000}"/>
    <cellStyle name="Normal 2 4 7" xfId="278" xr:uid="{00000000-0005-0000-0000-000062010000}"/>
    <cellStyle name="Normal 2 4 7 2" xfId="279" xr:uid="{00000000-0005-0000-0000-000063010000}"/>
    <cellStyle name="Normal 2 4 7_Sheet2" xfId="624" xr:uid="{00000000-0005-0000-0000-000064010000}"/>
    <cellStyle name="Normal 2 4 8" xfId="280" xr:uid="{00000000-0005-0000-0000-000065010000}"/>
    <cellStyle name="Normal 2 5" xfId="281" xr:uid="{00000000-0005-0000-0000-000066010000}"/>
    <cellStyle name="Normal 2 5 2" xfId="282" xr:uid="{00000000-0005-0000-0000-000067010000}"/>
    <cellStyle name="Normal 2 5 3" xfId="283" xr:uid="{00000000-0005-0000-0000-000068010000}"/>
    <cellStyle name="Normal 2 5 4" xfId="284" xr:uid="{00000000-0005-0000-0000-000069010000}"/>
    <cellStyle name="Normal 2 5 4 2" xfId="285" xr:uid="{00000000-0005-0000-0000-00006A010000}"/>
    <cellStyle name="Normal 2 5 4 2 2" xfId="286" xr:uid="{00000000-0005-0000-0000-00006B010000}"/>
    <cellStyle name="Normal 2 5 4 2_Sheet2" xfId="627" xr:uid="{00000000-0005-0000-0000-00006C010000}"/>
    <cellStyle name="Normal 2 5 4 3" xfId="287" xr:uid="{00000000-0005-0000-0000-00006D010000}"/>
    <cellStyle name="Normal 2 5 4_Sheet2" xfId="626" xr:uid="{00000000-0005-0000-0000-00006E010000}"/>
    <cellStyle name="Normal 2 5_Sheet2" xfId="625" xr:uid="{00000000-0005-0000-0000-00006F010000}"/>
    <cellStyle name="Normal 2 6" xfId="288" xr:uid="{00000000-0005-0000-0000-000070010000}"/>
    <cellStyle name="Normal 2_Sheet2" xfId="607" xr:uid="{00000000-0005-0000-0000-000071010000}"/>
    <cellStyle name="Normal 20" xfId="562" xr:uid="{00000000-0005-0000-0000-000072010000}"/>
    <cellStyle name="Normal 21" xfId="727" xr:uid="{FEB63617-65C4-4F87-BD1C-7ED809386BB7}"/>
    <cellStyle name="Normal 22" xfId="728" xr:uid="{30259CBB-A497-48B7-BF08-5EB4EB825A58}"/>
    <cellStyle name="Normal 23" xfId="729" xr:uid="{57B6667E-73F4-48AB-85E0-7BC2584FEC32}"/>
    <cellStyle name="Normal 3" xfId="289" xr:uid="{00000000-0005-0000-0000-000073010000}"/>
    <cellStyle name="Normal 3 2" xfId="290" xr:uid="{00000000-0005-0000-0000-000074010000}"/>
    <cellStyle name="Normal 3 2 2" xfId="291" xr:uid="{00000000-0005-0000-0000-000075010000}"/>
    <cellStyle name="Normal 3 2 2 2" xfId="541" xr:uid="{00000000-0005-0000-0000-000076010000}"/>
    <cellStyle name="Normal 3 2 2_Sheet2" xfId="628" xr:uid="{00000000-0005-0000-0000-000077010000}"/>
    <cellStyle name="Normal 3 2 3" xfId="292" xr:uid="{00000000-0005-0000-0000-000078010000}"/>
    <cellStyle name="Normal 3 2 3 2" xfId="293" xr:uid="{00000000-0005-0000-0000-000079010000}"/>
    <cellStyle name="Normal 3 2 3 2 2" xfId="294" xr:uid="{00000000-0005-0000-0000-00007A010000}"/>
    <cellStyle name="Normal 3 2 3 2_Sheet2" xfId="630" xr:uid="{00000000-0005-0000-0000-00007B010000}"/>
    <cellStyle name="Normal 3 2 3 3" xfId="295" xr:uid="{00000000-0005-0000-0000-00007C010000}"/>
    <cellStyle name="Normal 3 2 3_Sheet2" xfId="629" xr:uid="{00000000-0005-0000-0000-00007D010000}"/>
    <cellStyle name="Normal 3 2_Item C7" xfId="542" xr:uid="{00000000-0005-0000-0000-00007E010000}"/>
    <cellStyle name="Normal 3 3" xfId="296" xr:uid="{00000000-0005-0000-0000-00007F010000}"/>
    <cellStyle name="Normal 3 3 2" xfId="297" xr:uid="{00000000-0005-0000-0000-000080010000}"/>
    <cellStyle name="Normal 3 3 3" xfId="298" xr:uid="{00000000-0005-0000-0000-000081010000}"/>
    <cellStyle name="Normal 3 4" xfId="299" xr:uid="{00000000-0005-0000-0000-000082010000}"/>
    <cellStyle name="Normal 3 4 2" xfId="543" xr:uid="{00000000-0005-0000-0000-000083010000}"/>
    <cellStyle name="Normal 3 5" xfId="300" xr:uid="{00000000-0005-0000-0000-000084010000}"/>
    <cellStyle name="Normal 3 6" xfId="731" xr:uid="{56B33424-1238-4D50-9F1A-59866A303F20}"/>
    <cellStyle name="Normal 3_Item C7" xfId="544" xr:uid="{00000000-0005-0000-0000-000085010000}"/>
    <cellStyle name="Normal 4" xfId="301" xr:uid="{00000000-0005-0000-0000-000086010000}"/>
    <cellStyle name="Normal 4 2" xfId="302" xr:uid="{00000000-0005-0000-0000-000087010000}"/>
    <cellStyle name="Normal 4 2 2" xfId="303" xr:uid="{00000000-0005-0000-0000-000088010000}"/>
    <cellStyle name="Normal 4 2 2 2" xfId="304" xr:uid="{00000000-0005-0000-0000-000089010000}"/>
    <cellStyle name="Normal 4 2 2 3" xfId="305" xr:uid="{00000000-0005-0000-0000-00008A010000}"/>
    <cellStyle name="Normal 4 2 2 3 2" xfId="306" xr:uid="{00000000-0005-0000-0000-00008B010000}"/>
    <cellStyle name="Normal 4 2 2 3 2 2" xfId="307" xr:uid="{00000000-0005-0000-0000-00008C010000}"/>
    <cellStyle name="Normal 4 2 2 3 2 2 2" xfId="308" xr:uid="{00000000-0005-0000-0000-00008D010000}"/>
    <cellStyle name="Normal 4 2 2 3 2 2_Sheet2" xfId="635" xr:uid="{00000000-0005-0000-0000-00008E010000}"/>
    <cellStyle name="Normal 4 2 2 3 2 3" xfId="309" xr:uid="{00000000-0005-0000-0000-00008F010000}"/>
    <cellStyle name="Normal 4 2 2 3 2_Sheet2" xfId="634" xr:uid="{00000000-0005-0000-0000-000090010000}"/>
    <cellStyle name="Normal 4 2 2 3 3" xfId="310" xr:uid="{00000000-0005-0000-0000-000091010000}"/>
    <cellStyle name="Normal 4 2 2 3 3 2" xfId="311" xr:uid="{00000000-0005-0000-0000-000092010000}"/>
    <cellStyle name="Normal 4 2 2 3 3_Sheet2" xfId="636" xr:uid="{00000000-0005-0000-0000-000093010000}"/>
    <cellStyle name="Normal 4 2 2 3 4" xfId="312" xr:uid="{00000000-0005-0000-0000-000094010000}"/>
    <cellStyle name="Normal 4 2 2 3_Sheet2" xfId="633" xr:uid="{00000000-0005-0000-0000-000095010000}"/>
    <cellStyle name="Normal 4 2 2 4" xfId="313" xr:uid="{00000000-0005-0000-0000-000096010000}"/>
    <cellStyle name="Normal 4 2 2 4 2" xfId="314" xr:uid="{00000000-0005-0000-0000-000097010000}"/>
    <cellStyle name="Normal 4 2 2 4 2 2" xfId="315" xr:uid="{00000000-0005-0000-0000-000098010000}"/>
    <cellStyle name="Normal 4 2 2 4 2_Sheet2" xfId="638" xr:uid="{00000000-0005-0000-0000-000099010000}"/>
    <cellStyle name="Normal 4 2 2 4 3" xfId="316" xr:uid="{00000000-0005-0000-0000-00009A010000}"/>
    <cellStyle name="Normal 4 2 2 4_Sheet2" xfId="637" xr:uid="{00000000-0005-0000-0000-00009B010000}"/>
    <cellStyle name="Normal 4 2 2 5" xfId="317" xr:uid="{00000000-0005-0000-0000-00009C010000}"/>
    <cellStyle name="Normal 4 2 2 5 2" xfId="318" xr:uid="{00000000-0005-0000-0000-00009D010000}"/>
    <cellStyle name="Normal 4 2 2 5_Sheet2" xfId="639" xr:uid="{00000000-0005-0000-0000-00009E010000}"/>
    <cellStyle name="Normal 4 2 2 6" xfId="319" xr:uid="{00000000-0005-0000-0000-00009F010000}"/>
    <cellStyle name="Normal 4 2 2_Sheet2" xfId="632" xr:uid="{00000000-0005-0000-0000-0000A0010000}"/>
    <cellStyle name="Normal 4 2 3" xfId="320" xr:uid="{00000000-0005-0000-0000-0000A1010000}"/>
    <cellStyle name="Normal 4 2 3 2" xfId="559" xr:uid="{00000000-0005-0000-0000-0000A2010000}"/>
    <cellStyle name="Normal 4 2 4" xfId="321" xr:uid="{00000000-0005-0000-0000-0000A3010000}"/>
    <cellStyle name="Normal 4 2 4 2" xfId="322" xr:uid="{00000000-0005-0000-0000-0000A4010000}"/>
    <cellStyle name="Normal 4 2 4 2 2" xfId="323" xr:uid="{00000000-0005-0000-0000-0000A5010000}"/>
    <cellStyle name="Normal 4 2 4 2 2 2" xfId="324" xr:uid="{00000000-0005-0000-0000-0000A6010000}"/>
    <cellStyle name="Normal 4 2 4 2 2_Sheet2" xfId="642" xr:uid="{00000000-0005-0000-0000-0000A7010000}"/>
    <cellStyle name="Normal 4 2 4 2 3" xfId="325" xr:uid="{00000000-0005-0000-0000-0000A8010000}"/>
    <cellStyle name="Normal 4 2 4 2_Sheet2" xfId="641" xr:uid="{00000000-0005-0000-0000-0000A9010000}"/>
    <cellStyle name="Normal 4 2 4 3" xfId="326" xr:uid="{00000000-0005-0000-0000-0000AA010000}"/>
    <cellStyle name="Normal 4 2 4 3 2" xfId="327" xr:uid="{00000000-0005-0000-0000-0000AB010000}"/>
    <cellStyle name="Normal 4 2 4 3_Sheet2" xfId="643" xr:uid="{00000000-0005-0000-0000-0000AC010000}"/>
    <cellStyle name="Normal 4 2 4 4" xfId="328" xr:uid="{00000000-0005-0000-0000-0000AD010000}"/>
    <cellStyle name="Normal 4 2 4_Sheet2" xfId="640" xr:uid="{00000000-0005-0000-0000-0000AE010000}"/>
    <cellStyle name="Normal 4 2 5" xfId="329" xr:uid="{00000000-0005-0000-0000-0000AF010000}"/>
    <cellStyle name="Normal 4 2 5 2" xfId="330" xr:uid="{00000000-0005-0000-0000-0000B0010000}"/>
    <cellStyle name="Normal 4 2 5_Sheet2" xfId="644" xr:uid="{00000000-0005-0000-0000-0000B1010000}"/>
    <cellStyle name="Normal 4 2 6" xfId="331" xr:uid="{00000000-0005-0000-0000-0000B2010000}"/>
    <cellStyle name="Normal 4 2_Item C7" xfId="545" xr:uid="{00000000-0005-0000-0000-0000B3010000}"/>
    <cellStyle name="Normal 4 3" xfId="332" xr:uid="{00000000-0005-0000-0000-0000B4010000}"/>
    <cellStyle name="Normal 4 3 2" xfId="333" xr:uid="{00000000-0005-0000-0000-0000B5010000}"/>
    <cellStyle name="Normal 4 3 2 2" xfId="334" xr:uid="{00000000-0005-0000-0000-0000B6010000}"/>
    <cellStyle name="Normal 4 3 2 2 2" xfId="335" xr:uid="{00000000-0005-0000-0000-0000B7010000}"/>
    <cellStyle name="Normal 4 3 2 2 2 2" xfId="336" xr:uid="{00000000-0005-0000-0000-0000B8010000}"/>
    <cellStyle name="Normal 4 3 2 2 2 2 2" xfId="337" xr:uid="{00000000-0005-0000-0000-0000B9010000}"/>
    <cellStyle name="Normal 4 3 2 2 2 2_Sheet2" xfId="647" xr:uid="{00000000-0005-0000-0000-0000BA010000}"/>
    <cellStyle name="Normal 4 3 2 2 2 3" xfId="338" xr:uid="{00000000-0005-0000-0000-0000BB010000}"/>
    <cellStyle name="Normal 4 3 2 2 2_Sheet2" xfId="646" xr:uid="{00000000-0005-0000-0000-0000BC010000}"/>
    <cellStyle name="Normal 4 3 2 3" xfId="339" xr:uid="{00000000-0005-0000-0000-0000BD010000}"/>
    <cellStyle name="Normal 4 3 2_Sheet2" xfId="645" xr:uid="{00000000-0005-0000-0000-0000BE010000}"/>
    <cellStyle name="Normal 4 3 3" xfId="340" xr:uid="{00000000-0005-0000-0000-0000BF010000}"/>
    <cellStyle name="Normal 4 3 3 2" xfId="341" xr:uid="{00000000-0005-0000-0000-0000C0010000}"/>
    <cellStyle name="Normal 4 3 3 2 2" xfId="342" xr:uid="{00000000-0005-0000-0000-0000C1010000}"/>
    <cellStyle name="Normal 4 3 3 2_Sheet2" xfId="649" xr:uid="{00000000-0005-0000-0000-0000C2010000}"/>
    <cellStyle name="Normal 4 3 3 3" xfId="343" xr:uid="{00000000-0005-0000-0000-0000C3010000}"/>
    <cellStyle name="Normal 4 3 3_Sheet2" xfId="648" xr:uid="{00000000-0005-0000-0000-0000C4010000}"/>
    <cellStyle name="Normal 4 3_Item C7" xfId="546" xr:uid="{00000000-0005-0000-0000-0000C5010000}"/>
    <cellStyle name="Normal 4 4" xfId="344" xr:uid="{00000000-0005-0000-0000-0000C6010000}"/>
    <cellStyle name="Normal 4 4 2" xfId="345" xr:uid="{00000000-0005-0000-0000-0000C7010000}"/>
    <cellStyle name="Normal 4 4 2 2" xfId="346" xr:uid="{00000000-0005-0000-0000-0000C8010000}"/>
    <cellStyle name="Normal 4 4 2 2 2" xfId="347" xr:uid="{00000000-0005-0000-0000-0000C9010000}"/>
    <cellStyle name="Normal 4 4 2 2 2 2" xfId="348" xr:uid="{00000000-0005-0000-0000-0000CA010000}"/>
    <cellStyle name="Normal 4 4 2 2 2_Sheet2" xfId="653" xr:uid="{00000000-0005-0000-0000-0000CB010000}"/>
    <cellStyle name="Normal 4 4 2 2 3" xfId="349" xr:uid="{00000000-0005-0000-0000-0000CC010000}"/>
    <cellStyle name="Normal 4 4 2 2_Sheet2" xfId="652" xr:uid="{00000000-0005-0000-0000-0000CD010000}"/>
    <cellStyle name="Normal 4 4 2 3" xfId="350" xr:uid="{00000000-0005-0000-0000-0000CE010000}"/>
    <cellStyle name="Normal 4 4 2 3 2" xfId="351" xr:uid="{00000000-0005-0000-0000-0000CF010000}"/>
    <cellStyle name="Normal 4 4 2 3_Sheet2" xfId="654" xr:uid="{00000000-0005-0000-0000-0000D0010000}"/>
    <cellStyle name="Normal 4 4 2 4" xfId="352" xr:uid="{00000000-0005-0000-0000-0000D1010000}"/>
    <cellStyle name="Normal 4 4 2_Sheet2" xfId="651" xr:uid="{00000000-0005-0000-0000-0000D2010000}"/>
    <cellStyle name="Normal 4 4 3" xfId="353" xr:uid="{00000000-0005-0000-0000-0000D3010000}"/>
    <cellStyle name="Normal 4 4 3 2" xfId="354" xr:uid="{00000000-0005-0000-0000-0000D4010000}"/>
    <cellStyle name="Normal 4 4 3 2 2" xfId="355" xr:uid="{00000000-0005-0000-0000-0000D5010000}"/>
    <cellStyle name="Normal 4 4 3 2_Sheet2" xfId="656" xr:uid="{00000000-0005-0000-0000-0000D6010000}"/>
    <cellStyle name="Normal 4 4 3 3" xfId="356" xr:uid="{00000000-0005-0000-0000-0000D7010000}"/>
    <cellStyle name="Normal 4 4 3_Sheet2" xfId="655" xr:uid="{00000000-0005-0000-0000-0000D8010000}"/>
    <cellStyle name="Normal 4 4 4" xfId="357" xr:uid="{00000000-0005-0000-0000-0000D9010000}"/>
    <cellStyle name="Normal 4 4 4 2" xfId="358" xr:uid="{00000000-0005-0000-0000-0000DA010000}"/>
    <cellStyle name="Normal 4 4 4_Sheet2" xfId="657" xr:uid="{00000000-0005-0000-0000-0000DB010000}"/>
    <cellStyle name="Normal 4 4 5" xfId="359" xr:uid="{00000000-0005-0000-0000-0000DC010000}"/>
    <cellStyle name="Normal 4 4_Sheet2" xfId="650" xr:uid="{00000000-0005-0000-0000-0000DD010000}"/>
    <cellStyle name="Normal 4 5" xfId="360" xr:uid="{00000000-0005-0000-0000-0000DE010000}"/>
    <cellStyle name="Normal 4 5 2" xfId="529" xr:uid="{00000000-0005-0000-0000-0000DF010000}"/>
    <cellStyle name="Normal 4 6" xfId="361" xr:uid="{00000000-0005-0000-0000-0000E0010000}"/>
    <cellStyle name="Normal 4 6 2" xfId="362" xr:uid="{00000000-0005-0000-0000-0000E1010000}"/>
    <cellStyle name="Normal 4 6 2 2" xfId="363" xr:uid="{00000000-0005-0000-0000-0000E2010000}"/>
    <cellStyle name="Normal 4 6 2 2 2" xfId="364" xr:uid="{00000000-0005-0000-0000-0000E3010000}"/>
    <cellStyle name="Normal 4 6 2 2_Sheet2" xfId="660" xr:uid="{00000000-0005-0000-0000-0000E4010000}"/>
    <cellStyle name="Normal 4 6 2 3" xfId="365" xr:uid="{00000000-0005-0000-0000-0000E5010000}"/>
    <cellStyle name="Normal 4 6 2_Sheet2" xfId="659" xr:uid="{00000000-0005-0000-0000-0000E6010000}"/>
    <cellStyle name="Normal 4 6 3" xfId="366" xr:uid="{00000000-0005-0000-0000-0000E7010000}"/>
    <cellStyle name="Normal 4 6 3 2" xfId="367" xr:uid="{00000000-0005-0000-0000-0000E8010000}"/>
    <cellStyle name="Normal 4 6 3_Sheet2" xfId="661" xr:uid="{00000000-0005-0000-0000-0000E9010000}"/>
    <cellStyle name="Normal 4 6 4" xfId="368" xr:uid="{00000000-0005-0000-0000-0000EA010000}"/>
    <cellStyle name="Normal 4 6 5" xfId="558" xr:uid="{00000000-0005-0000-0000-0000EB010000}"/>
    <cellStyle name="Normal 4 6_Sheet2" xfId="658" xr:uid="{00000000-0005-0000-0000-0000EC010000}"/>
    <cellStyle name="Normal 4 7" xfId="369" xr:uid="{00000000-0005-0000-0000-0000ED010000}"/>
    <cellStyle name="Normal 4 7 2" xfId="370" xr:uid="{00000000-0005-0000-0000-0000EE010000}"/>
    <cellStyle name="Normal 4 7_Sheet2" xfId="662" xr:uid="{00000000-0005-0000-0000-0000EF010000}"/>
    <cellStyle name="Normal 4 8" xfId="371" xr:uid="{00000000-0005-0000-0000-0000F0010000}"/>
    <cellStyle name="Normal 4_Sheet2" xfId="631" xr:uid="{00000000-0005-0000-0000-0000F1010000}"/>
    <cellStyle name="Normal 5" xfId="372" xr:uid="{00000000-0005-0000-0000-0000F2010000}"/>
    <cellStyle name="Normal 5 10" xfId="561" xr:uid="{00000000-0005-0000-0000-0000F3010000}"/>
    <cellStyle name="Normal 5 2" xfId="373" xr:uid="{00000000-0005-0000-0000-0000F4010000}"/>
    <cellStyle name="Normal 5 2 2" xfId="374" xr:uid="{00000000-0005-0000-0000-0000F5010000}"/>
    <cellStyle name="Normal 5 2 2 2" xfId="375" xr:uid="{00000000-0005-0000-0000-0000F6010000}"/>
    <cellStyle name="Normal 5 2 2 2 2" xfId="376" xr:uid="{00000000-0005-0000-0000-0000F7010000}"/>
    <cellStyle name="Normal 5 2 2 2 2 2" xfId="377" xr:uid="{00000000-0005-0000-0000-0000F8010000}"/>
    <cellStyle name="Normal 5 2 2 2 2 2 2" xfId="378" xr:uid="{00000000-0005-0000-0000-0000F9010000}"/>
    <cellStyle name="Normal 5 2 2 2 2 2_Sheet2" xfId="666" xr:uid="{00000000-0005-0000-0000-0000FA010000}"/>
    <cellStyle name="Normal 5 2 2 2 2 3" xfId="379" xr:uid="{00000000-0005-0000-0000-0000FB010000}"/>
    <cellStyle name="Normal 5 2 2 2 2_Sheet2" xfId="665" xr:uid="{00000000-0005-0000-0000-0000FC010000}"/>
    <cellStyle name="Normal 5 2 2 2 3" xfId="380" xr:uid="{00000000-0005-0000-0000-0000FD010000}"/>
    <cellStyle name="Normal 5 2 2 2 3 2" xfId="381" xr:uid="{00000000-0005-0000-0000-0000FE010000}"/>
    <cellStyle name="Normal 5 2 2 2 3_Sheet2" xfId="667" xr:uid="{00000000-0005-0000-0000-0000FF010000}"/>
    <cellStyle name="Normal 5 2 2 2 4" xfId="382" xr:uid="{00000000-0005-0000-0000-000000020000}"/>
    <cellStyle name="Normal 5 2 2 2_Sheet2" xfId="664" xr:uid="{00000000-0005-0000-0000-000001020000}"/>
    <cellStyle name="Normal 5 2 2 3" xfId="383" xr:uid="{00000000-0005-0000-0000-000002020000}"/>
    <cellStyle name="Normal 5 2 2 3 2" xfId="384" xr:uid="{00000000-0005-0000-0000-000003020000}"/>
    <cellStyle name="Normal 5 2 2 3 2 2" xfId="385" xr:uid="{00000000-0005-0000-0000-000004020000}"/>
    <cellStyle name="Normal 5 2 2 3 2_Sheet2" xfId="669" xr:uid="{00000000-0005-0000-0000-000005020000}"/>
    <cellStyle name="Normal 5 2 2 3 3" xfId="386" xr:uid="{00000000-0005-0000-0000-000006020000}"/>
    <cellStyle name="Normal 5 2 2 3_Sheet2" xfId="668" xr:uid="{00000000-0005-0000-0000-000007020000}"/>
    <cellStyle name="Normal 5 2 2 4" xfId="387" xr:uid="{00000000-0005-0000-0000-000008020000}"/>
    <cellStyle name="Normal 5 2 2 4 2" xfId="388" xr:uid="{00000000-0005-0000-0000-000009020000}"/>
    <cellStyle name="Normal 5 2 2 4_Sheet2" xfId="670" xr:uid="{00000000-0005-0000-0000-00000A020000}"/>
    <cellStyle name="Normal 5 2 2 5" xfId="389" xr:uid="{00000000-0005-0000-0000-00000B020000}"/>
    <cellStyle name="Normal 5 2 2_Sheet2" xfId="663" xr:uid="{00000000-0005-0000-0000-00000C020000}"/>
    <cellStyle name="Normal 5 2 3" xfId="390" xr:uid="{00000000-0005-0000-0000-00000D020000}"/>
    <cellStyle name="Normal 5 2 3 2" xfId="391" xr:uid="{00000000-0005-0000-0000-00000E020000}"/>
    <cellStyle name="Normal 5 2 3 2 2" xfId="392" xr:uid="{00000000-0005-0000-0000-00000F020000}"/>
    <cellStyle name="Normal 5 2 3 2 2 2" xfId="393" xr:uid="{00000000-0005-0000-0000-000010020000}"/>
    <cellStyle name="Normal 5 2 3 2 2_Sheet2" xfId="673" xr:uid="{00000000-0005-0000-0000-000011020000}"/>
    <cellStyle name="Normal 5 2 3 2 3" xfId="394" xr:uid="{00000000-0005-0000-0000-000012020000}"/>
    <cellStyle name="Normal 5 2 3 2_Sheet2" xfId="672" xr:uid="{00000000-0005-0000-0000-000013020000}"/>
    <cellStyle name="Normal 5 2 3 3" xfId="395" xr:uid="{00000000-0005-0000-0000-000014020000}"/>
    <cellStyle name="Normal 5 2 3 3 2" xfId="396" xr:uid="{00000000-0005-0000-0000-000015020000}"/>
    <cellStyle name="Normal 5 2 3 3_Sheet2" xfId="674" xr:uid="{00000000-0005-0000-0000-000016020000}"/>
    <cellStyle name="Normal 5 2 3 4" xfId="397" xr:uid="{00000000-0005-0000-0000-000017020000}"/>
    <cellStyle name="Normal 5 2 3_Sheet2" xfId="671" xr:uid="{00000000-0005-0000-0000-000018020000}"/>
    <cellStyle name="Normal 5 2 4" xfId="398" xr:uid="{00000000-0005-0000-0000-000019020000}"/>
    <cellStyle name="Normal 5 2 4 2" xfId="399" xr:uid="{00000000-0005-0000-0000-00001A020000}"/>
    <cellStyle name="Normal 5 2 4 2 2" xfId="400" xr:uid="{00000000-0005-0000-0000-00001B020000}"/>
    <cellStyle name="Normal 5 2 4 2_Sheet2" xfId="676" xr:uid="{00000000-0005-0000-0000-00001C020000}"/>
    <cellStyle name="Normal 5 2 4 3" xfId="401" xr:uid="{00000000-0005-0000-0000-00001D020000}"/>
    <cellStyle name="Normal 5 2 4_Sheet2" xfId="675" xr:uid="{00000000-0005-0000-0000-00001E020000}"/>
    <cellStyle name="Normal 5 2 5" xfId="402" xr:uid="{00000000-0005-0000-0000-00001F020000}"/>
    <cellStyle name="Normal 5 2 5 2" xfId="403" xr:uid="{00000000-0005-0000-0000-000020020000}"/>
    <cellStyle name="Normal 5 2 5_Sheet2" xfId="677" xr:uid="{00000000-0005-0000-0000-000021020000}"/>
    <cellStyle name="Normal 5 2 6" xfId="404" xr:uid="{00000000-0005-0000-0000-000022020000}"/>
    <cellStyle name="Normal 5 2_Item C7" xfId="547" xr:uid="{00000000-0005-0000-0000-000023020000}"/>
    <cellStyle name="Normal 5 3" xfId="405" xr:uid="{00000000-0005-0000-0000-000024020000}"/>
    <cellStyle name="Normal 5 3 2" xfId="406" xr:uid="{00000000-0005-0000-0000-000025020000}"/>
    <cellStyle name="Normal 5 3 3" xfId="407" xr:uid="{00000000-0005-0000-0000-000026020000}"/>
    <cellStyle name="Normal 5 3 3 2" xfId="408" xr:uid="{00000000-0005-0000-0000-000027020000}"/>
    <cellStyle name="Normal 5 3 3 2 2" xfId="409" xr:uid="{00000000-0005-0000-0000-000028020000}"/>
    <cellStyle name="Normal 5 3 3 2 2 2" xfId="410" xr:uid="{00000000-0005-0000-0000-000029020000}"/>
    <cellStyle name="Normal 5 3 3 2 2_Sheet2" xfId="681" xr:uid="{00000000-0005-0000-0000-00002A020000}"/>
    <cellStyle name="Normal 5 3 3 2 3" xfId="411" xr:uid="{00000000-0005-0000-0000-00002B020000}"/>
    <cellStyle name="Normal 5 3 3 2_Sheet2" xfId="680" xr:uid="{00000000-0005-0000-0000-00002C020000}"/>
    <cellStyle name="Normal 5 3 3 3" xfId="412" xr:uid="{00000000-0005-0000-0000-00002D020000}"/>
    <cellStyle name="Normal 5 3 3 3 2" xfId="413" xr:uid="{00000000-0005-0000-0000-00002E020000}"/>
    <cellStyle name="Normal 5 3 3 3_Sheet2" xfId="682" xr:uid="{00000000-0005-0000-0000-00002F020000}"/>
    <cellStyle name="Normal 5 3 3 4" xfId="414" xr:uid="{00000000-0005-0000-0000-000030020000}"/>
    <cellStyle name="Normal 5 3 3_Sheet2" xfId="679" xr:uid="{00000000-0005-0000-0000-000031020000}"/>
    <cellStyle name="Normal 5 3 4" xfId="415" xr:uid="{00000000-0005-0000-0000-000032020000}"/>
    <cellStyle name="Normal 5 3 4 2" xfId="416" xr:uid="{00000000-0005-0000-0000-000033020000}"/>
    <cellStyle name="Normal 5 3 4 2 2" xfId="417" xr:uid="{00000000-0005-0000-0000-000034020000}"/>
    <cellStyle name="Normal 5 3 4 2_Sheet2" xfId="684" xr:uid="{00000000-0005-0000-0000-000035020000}"/>
    <cellStyle name="Normal 5 3 4 3" xfId="418" xr:uid="{00000000-0005-0000-0000-000036020000}"/>
    <cellStyle name="Normal 5 3 4_Sheet2" xfId="683" xr:uid="{00000000-0005-0000-0000-000037020000}"/>
    <cellStyle name="Normal 5 3 5" xfId="419" xr:uid="{00000000-0005-0000-0000-000038020000}"/>
    <cellStyle name="Normal 5 3 5 2" xfId="420" xr:uid="{00000000-0005-0000-0000-000039020000}"/>
    <cellStyle name="Normal 5 3 5_Sheet2" xfId="685" xr:uid="{00000000-0005-0000-0000-00003A020000}"/>
    <cellStyle name="Normal 5 3 6" xfId="421" xr:uid="{00000000-0005-0000-0000-00003B020000}"/>
    <cellStyle name="Normal 5 3_Sheet2" xfId="678" xr:uid="{00000000-0005-0000-0000-00003C020000}"/>
    <cellStyle name="Normal 5 4" xfId="422" xr:uid="{00000000-0005-0000-0000-00003D020000}"/>
    <cellStyle name="Normal 5 4 2" xfId="423" xr:uid="{00000000-0005-0000-0000-00003E020000}"/>
    <cellStyle name="Normal 5 4 2 2" xfId="424" xr:uid="{00000000-0005-0000-0000-00003F020000}"/>
    <cellStyle name="Normal 5 4 2 2 2" xfId="425" xr:uid="{00000000-0005-0000-0000-000040020000}"/>
    <cellStyle name="Normal 5 4 2 2_Sheet2" xfId="688" xr:uid="{00000000-0005-0000-0000-000041020000}"/>
    <cellStyle name="Normal 5 4 2 3" xfId="426" xr:uid="{00000000-0005-0000-0000-000042020000}"/>
    <cellStyle name="Normal 5 4 2_Sheet2" xfId="687" xr:uid="{00000000-0005-0000-0000-000043020000}"/>
    <cellStyle name="Normal 5 4 3" xfId="427" xr:uid="{00000000-0005-0000-0000-000044020000}"/>
    <cellStyle name="Normal 5 4 3 2" xfId="428" xr:uid="{00000000-0005-0000-0000-000045020000}"/>
    <cellStyle name="Normal 5 4 3_Sheet2" xfId="689" xr:uid="{00000000-0005-0000-0000-000046020000}"/>
    <cellStyle name="Normal 5 4 4" xfId="429" xr:uid="{00000000-0005-0000-0000-000047020000}"/>
    <cellStyle name="Normal 5 4_Sheet2" xfId="686" xr:uid="{00000000-0005-0000-0000-000048020000}"/>
    <cellStyle name="Normal 5 5" xfId="430" xr:uid="{00000000-0005-0000-0000-000049020000}"/>
    <cellStyle name="Normal 5 5 2" xfId="431" xr:uid="{00000000-0005-0000-0000-00004A020000}"/>
    <cellStyle name="Normal 5 5 2 2" xfId="432" xr:uid="{00000000-0005-0000-0000-00004B020000}"/>
    <cellStyle name="Normal 5 5 2_Sheet2" xfId="691" xr:uid="{00000000-0005-0000-0000-00004C020000}"/>
    <cellStyle name="Normal 5 5 3" xfId="433" xr:uid="{00000000-0005-0000-0000-00004D020000}"/>
    <cellStyle name="Normal 5 5_Sheet2" xfId="690" xr:uid="{00000000-0005-0000-0000-00004E020000}"/>
    <cellStyle name="Normal 5 6" xfId="434" xr:uid="{00000000-0005-0000-0000-00004F020000}"/>
    <cellStyle name="Normal 5 6 2" xfId="435" xr:uid="{00000000-0005-0000-0000-000050020000}"/>
    <cellStyle name="Normal 5 6_Sheet2" xfId="692" xr:uid="{00000000-0005-0000-0000-000051020000}"/>
    <cellStyle name="Normal 5 7" xfId="436" xr:uid="{00000000-0005-0000-0000-000052020000}"/>
    <cellStyle name="Normal 5_Item C7" xfId="548" xr:uid="{00000000-0005-0000-0000-000053020000}"/>
    <cellStyle name="Normal 6" xfId="437" xr:uid="{00000000-0005-0000-0000-000054020000}"/>
    <cellStyle name="Normal 6 2" xfId="438" xr:uid="{00000000-0005-0000-0000-000055020000}"/>
    <cellStyle name="Normal 6 3" xfId="439" xr:uid="{00000000-0005-0000-0000-000056020000}"/>
    <cellStyle name="Normal 6 3 2" xfId="440" xr:uid="{00000000-0005-0000-0000-000057020000}"/>
    <cellStyle name="Normal 6 3 3" xfId="441" xr:uid="{00000000-0005-0000-0000-000058020000}"/>
    <cellStyle name="Normal 7" xfId="442" xr:uid="{00000000-0005-0000-0000-000059020000}"/>
    <cellStyle name="Normal 7 2" xfId="443" xr:uid="{00000000-0005-0000-0000-00005A020000}"/>
    <cellStyle name="Normal 8" xfId="444" xr:uid="{00000000-0005-0000-0000-00005B020000}"/>
    <cellStyle name="Normal 8 2" xfId="445" xr:uid="{00000000-0005-0000-0000-00005C020000}"/>
    <cellStyle name="Normal 8 2 2" xfId="446" xr:uid="{00000000-0005-0000-0000-00005D020000}"/>
    <cellStyle name="Normal 8 2 2 2" xfId="447" xr:uid="{00000000-0005-0000-0000-00005E020000}"/>
    <cellStyle name="Normal 8 2 2 2 2" xfId="448" xr:uid="{00000000-0005-0000-0000-00005F020000}"/>
    <cellStyle name="Normal 8 2 2 2 2 2" xfId="449" xr:uid="{00000000-0005-0000-0000-000060020000}"/>
    <cellStyle name="Normal 8 2 2 2 2_Sheet2" xfId="696" xr:uid="{00000000-0005-0000-0000-000061020000}"/>
    <cellStyle name="Normal 8 2 2 2 3" xfId="450" xr:uid="{00000000-0005-0000-0000-000062020000}"/>
    <cellStyle name="Normal 8 2 2 2_Sheet2" xfId="695" xr:uid="{00000000-0005-0000-0000-000063020000}"/>
    <cellStyle name="Normal 8 2 2 3" xfId="451" xr:uid="{00000000-0005-0000-0000-000064020000}"/>
    <cellStyle name="Normal 8 2 2 3 2" xfId="452" xr:uid="{00000000-0005-0000-0000-000065020000}"/>
    <cellStyle name="Normal 8 2 2 3_Sheet2" xfId="697" xr:uid="{00000000-0005-0000-0000-000066020000}"/>
    <cellStyle name="Normal 8 2 2 4" xfId="453" xr:uid="{00000000-0005-0000-0000-000067020000}"/>
    <cellStyle name="Normal 8 2 2_Sheet2" xfId="694" xr:uid="{00000000-0005-0000-0000-000068020000}"/>
    <cellStyle name="Normal 8 2 3" xfId="454" xr:uid="{00000000-0005-0000-0000-000069020000}"/>
    <cellStyle name="Normal 8 2 3 2" xfId="455" xr:uid="{00000000-0005-0000-0000-00006A020000}"/>
    <cellStyle name="Normal 8 2 3 2 2" xfId="456" xr:uid="{00000000-0005-0000-0000-00006B020000}"/>
    <cellStyle name="Normal 8 2 3 2_Sheet2" xfId="699" xr:uid="{00000000-0005-0000-0000-00006C020000}"/>
    <cellStyle name="Normal 8 2 3 3" xfId="457" xr:uid="{00000000-0005-0000-0000-00006D020000}"/>
    <cellStyle name="Normal 8 2 3_Sheet2" xfId="698" xr:uid="{00000000-0005-0000-0000-00006E020000}"/>
    <cellStyle name="Normal 8 2 4" xfId="458" xr:uid="{00000000-0005-0000-0000-00006F020000}"/>
    <cellStyle name="Normal 8 2 4 2" xfId="459" xr:uid="{00000000-0005-0000-0000-000070020000}"/>
    <cellStyle name="Normal 8 2 4_Sheet2" xfId="700" xr:uid="{00000000-0005-0000-0000-000071020000}"/>
    <cellStyle name="Normal 8 2 5" xfId="460" xr:uid="{00000000-0005-0000-0000-000072020000}"/>
    <cellStyle name="Normal 8 2_Sheet2" xfId="693" xr:uid="{00000000-0005-0000-0000-000073020000}"/>
    <cellStyle name="Normal 8 3" xfId="461" xr:uid="{00000000-0005-0000-0000-000074020000}"/>
    <cellStyle name="Normal 8 3 2" xfId="462" xr:uid="{00000000-0005-0000-0000-000075020000}"/>
    <cellStyle name="Normal 8 3 2 2" xfId="463" xr:uid="{00000000-0005-0000-0000-000076020000}"/>
    <cellStyle name="Normal 8 3 2 2 2" xfId="464" xr:uid="{00000000-0005-0000-0000-000077020000}"/>
    <cellStyle name="Normal 8 3 2 2_Sheet2" xfId="703" xr:uid="{00000000-0005-0000-0000-000078020000}"/>
    <cellStyle name="Normal 8 3 2 3" xfId="465" xr:uid="{00000000-0005-0000-0000-000079020000}"/>
    <cellStyle name="Normal 8 3 2_Sheet2" xfId="702" xr:uid="{00000000-0005-0000-0000-00007A020000}"/>
    <cellStyle name="Normal 8 3 3" xfId="466" xr:uid="{00000000-0005-0000-0000-00007B020000}"/>
    <cellStyle name="Normal 8 3 3 2" xfId="467" xr:uid="{00000000-0005-0000-0000-00007C020000}"/>
    <cellStyle name="Normal 8 3 3_Sheet2" xfId="704" xr:uid="{00000000-0005-0000-0000-00007D020000}"/>
    <cellStyle name="Normal 8 3 4" xfId="468" xr:uid="{00000000-0005-0000-0000-00007E020000}"/>
    <cellStyle name="Normal 8 3_Sheet2" xfId="701" xr:uid="{00000000-0005-0000-0000-00007F020000}"/>
    <cellStyle name="Normal 8 4" xfId="469" xr:uid="{00000000-0005-0000-0000-000080020000}"/>
    <cellStyle name="Normal 8 4 2" xfId="470" xr:uid="{00000000-0005-0000-0000-000081020000}"/>
    <cellStyle name="Normal 8 4 2 2" xfId="471" xr:uid="{00000000-0005-0000-0000-000082020000}"/>
    <cellStyle name="Normal 8 4 2_Sheet2" xfId="706" xr:uid="{00000000-0005-0000-0000-000083020000}"/>
    <cellStyle name="Normal 8 4 3" xfId="472" xr:uid="{00000000-0005-0000-0000-000084020000}"/>
    <cellStyle name="Normal 8 4_Sheet2" xfId="705" xr:uid="{00000000-0005-0000-0000-000085020000}"/>
    <cellStyle name="Normal 8 5" xfId="473" xr:uid="{00000000-0005-0000-0000-000086020000}"/>
    <cellStyle name="Normal 8 5 2" xfId="474" xr:uid="{00000000-0005-0000-0000-000087020000}"/>
    <cellStyle name="Normal 8 5_Sheet2" xfId="707" xr:uid="{00000000-0005-0000-0000-000088020000}"/>
    <cellStyle name="Normal 8 6" xfId="475" xr:uid="{00000000-0005-0000-0000-000089020000}"/>
    <cellStyle name="Normal 8_Item C7" xfId="549" xr:uid="{00000000-0005-0000-0000-00008A020000}"/>
    <cellStyle name="Normal 9" xfId="476" xr:uid="{00000000-0005-0000-0000-00008B020000}"/>
    <cellStyle name="Normal 9 2" xfId="477" xr:uid="{00000000-0005-0000-0000-00008C020000}"/>
    <cellStyle name="Normal 9 2 2" xfId="478" xr:uid="{00000000-0005-0000-0000-00008D020000}"/>
    <cellStyle name="Normal 9 2 2 2" xfId="479" xr:uid="{00000000-0005-0000-0000-00008E020000}"/>
    <cellStyle name="Normal 9 2 2 2 2" xfId="480" xr:uid="{00000000-0005-0000-0000-00008F020000}"/>
    <cellStyle name="Normal 9 2 2 2 2 2" xfId="481" xr:uid="{00000000-0005-0000-0000-000090020000}"/>
    <cellStyle name="Normal 9 2 2 2 2_Sheet2" xfId="712" xr:uid="{00000000-0005-0000-0000-000091020000}"/>
    <cellStyle name="Normal 9 2 2 2 3" xfId="482" xr:uid="{00000000-0005-0000-0000-000092020000}"/>
    <cellStyle name="Normal 9 2 2 2_Sheet2" xfId="711" xr:uid="{00000000-0005-0000-0000-000093020000}"/>
    <cellStyle name="Normal 9 2 2 3" xfId="483" xr:uid="{00000000-0005-0000-0000-000094020000}"/>
    <cellStyle name="Normal 9 2 2 3 2" xfId="484" xr:uid="{00000000-0005-0000-0000-000095020000}"/>
    <cellStyle name="Normal 9 2 2 3_Sheet2" xfId="713" xr:uid="{00000000-0005-0000-0000-000096020000}"/>
    <cellStyle name="Normal 9 2 2 4" xfId="485" xr:uid="{00000000-0005-0000-0000-000097020000}"/>
    <cellStyle name="Normal 9 2 2_Sheet2" xfId="710" xr:uid="{00000000-0005-0000-0000-000098020000}"/>
    <cellStyle name="Normal 9 2 3" xfId="486" xr:uid="{00000000-0005-0000-0000-000099020000}"/>
    <cellStyle name="Normal 9 2 3 2" xfId="487" xr:uid="{00000000-0005-0000-0000-00009A020000}"/>
    <cellStyle name="Normal 9 2 3 2 2" xfId="488" xr:uid="{00000000-0005-0000-0000-00009B020000}"/>
    <cellStyle name="Normal 9 2 3 2 2 2" xfId="724" xr:uid="{4286A3B2-0C5D-4191-8408-4D66C972C13C}"/>
    <cellStyle name="Normal 9 2 3 2_Sheet2" xfId="715" xr:uid="{00000000-0005-0000-0000-00009C020000}"/>
    <cellStyle name="Normal 9 2 3 3" xfId="489" xr:uid="{00000000-0005-0000-0000-00009D020000}"/>
    <cellStyle name="Normal 9 2 3 3 2" xfId="725" xr:uid="{A7FFFA92-3D89-4FDF-9642-3A399D8DAE24}"/>
    <cellStyle name="Normal 9 2 3_Sheet2" xfId="714" xr:uid="{00000000-0005-0000-0000-00009E020000}"/>
    <cellStyle name="Normal 9 2 4" xfId="490" xr:uid="{00000000-0005-0000-0000-00009F020000}"/>
    <cellStyle name="Normal 9 2 4 2" xfId="491" xr:uid="{00000000-0005-0000-0000-0000A0020000}"/>
    <cellStyle name="Normal 9 2 4_Sheet2" xfId="716" xr:uid="{00000000-0005-0000-0000-0000A1020000}"/>
    <cellStyle name="Normal 9 2 5" xfId="492" xr:uid="{00000000-0005-0000-0000-0000A2020000}"/>
    <cellStyle name="Normal 9 2_Sheet2" xfId="709" xr:uid="{00000000-0005-0000-0000-0000A3020000}"/>
    <cellStyle name="Normal 9 3" xfId="493" xr:uid="{00000000-0005-0000-0000-0000A4020000}"/>
    <cellStyle name="Normal 9 3 2" xfId="494" xr:uid="{00000000-0005-0000-0000-0000A5020000}"/>
    <cellStyle name="Normal 9 3 2 2" xfId="495" xr:uid="{00000000-0005-0000-0000-0000A6020000}"/>
    <cellStyle name="Normal 9 3 2 2 2" xfId="496" xr:uid="{00000000-0005-0000-0000-0000A7020000}"/>
    <cellStyle name="Normal 9 3 2 2 2 2" xfId="726" xr:uid="{76B5D37B-36E3-4DFB-B5FF-427EFEF1D728}"/>
    <cellStyle name="Normal 9 3 2 2_Sheet2" xfId="719" xr:uid="{00000000-0005-0000-0000-0000A8020000}"/>
    <cellStyle name="Normal 9 3 2 3" xfId="497" xr:uid="{00000000-0005-0000-0000-0000A9020000}"/>
    <cellStyle name="Normal 9 3 2_Sheet2" xfId="718" xr:uid="{00000000-0005-0000-0000-0000AA020000}"/>
    <cellStyle name="Normal 9 3 3" xfId="498" xr:uid="{00000000-0005-0000-0000-0000AB020000}"/>
    <cellStyle name="Normal 9 3 3 2" xfId="499" xr:uid="{00000000-0005-0000-0000-0000AC020000}"/>
    <cellStyle name="Normal 9 3 3_Sheet2" xfId="720" xr:uid="{00000000-0005-0000-0000-0000AD020000}"/>
    <cellStyle name="Normal 9 3 4" xfId="500" xr:uid="{00000000-0005-0000-0000-0000AE020000}"/>
    <cellStyle name="Normal 9 3_Sheet2" xfId="717" xr:uid="{00000000-0005-0000-0000-0000AF020000}"/>
    <cellStyle name="Normal 9 4" xfId="501" xr:uid="{00000000-0005-0000-0000-0000B0020000}"/>
    <cellStyle name="Normal 9 5" xfId="502" xr:uid="{00000000-0005-0000-0000-0000B1020000}"/>
    <cellStyle name="Normal 9 5 2" xfId="503" xr:uid="{00000000-0005-0000-0000-0000B2020000}"/>
    <cellStyle name="Normal 9 5_Sheet2" xfId="721" xr:uid="{00000000-0005-0000-0000-0000B3020000}"/>
    <cellStyle name="Normal 9 6" xfId="504" xr:uid="{00000000-0005-0000-0000-0000B4020000}"/>
    <cellStyle name="Normal 9_Sheet2" xfId="708" xr:uid="{00000000-0005-0000-0000-0000B5020000}"/>
    <cellStyle name="Normal_Lachen Tara draft serna project report" xfId="6" xr:uid="{00000000-0005-0000-0000-0000B6020000}"/>
    <cellStyle name="Note 2" xfId="505" xr:uid="{00000000-0005-0000-0000-0000B7020000}"/>
    <cellStyle name="Note 2 2" xfId="506" xr:uid="{00000000-0005-0000-0000-0000B8020000}"/>
    <cellStyle name="Note 2 2 2" xfId="507" xr:uid="{00000000-0005-0000-0000-0000B9020000}"/>
    <cellStyle name="Note 2 2 2 2" xfId="508" xr:uid="{00000000-0005-0000-0000-0000BA020000}"/>
    <cellStyle name="Note 2 2 3" xfId="509" xr:uid="{00000000-0005-0000-0000-0000BB020000}"/>
    <cellStyle name="Note 2 3" xfId="510" xr:uid="{00000000-0005-0000-0000-0000BC020000}"/>
    <cellStyle name="Note 2 3 2" xfId="511" xr:uid="{00000000-0005-0000-0000-0000BD020000}"/>
    <cellStyle name="Note 2 4" xfId="512" xr:uid="{00000000-0005-0000-0000-0000BE020000}"/>
    <cellStyle name="Note 2 5" xfId="513" xr:uid="{00000000-0005-0000-0000-0000BF020000}"/>
    <cellStyle name="Note 3" xfId="514" xr:uid="{00000000-0005-0000-0000-0000C0020000}"/>
    <cellStyle name="Note 3 2" xfId="515" xr:uid="{00000000-0005-0000-0000-0000C1020000}"/>
    <cellStyle name="Note 3 2 2" xfId="516" xr:uid="{00000000-0005-0000-0000-0000C2020000}"/>
    <cellStyle name="Note 3 2 2 2" xfId="517" xr:uid="{00000000-0005-0000-0000-0000C3020000}"/>
    <cellStyle name="Note 3 2 3" xfId="518" xr:uid="{00000000-0005-0000-0000-0000C4020000}"/>
    <cellStyle name="Note 3 3" xfId="519" xr:uid="{00000000-0005-0000-0000-0000C5020000}"/>
    <cellStyle name="Note 3 3 2" xfId="520" xr:uid="{00000000-0005-0000-0000-0000C6020000}"/>
    <cellStyle name="Note 3 4" xfId="521" xr:uid="{00000000-0005-0000-0000-0000C7020000}"/>
    <cellStyle name="Note 3 5" xfId="522" xr:uid="{00000000-0005-0000-0000-0000C8020000}"/>
    <cellStyle name="Output 2" xfId="523" xr:uid="{00000000-0005-0000-0000-0000C9020000}"/>
    <cellStyle name="Percent" xfId="723" builtinId="5"/>
    <cellStyle name="Percent 2" xfId="550" xr:uid="{00000000-0005-0000-0000-0000CA020000}"/>
    <cellStyle name="Percent 2 2" xfId="551" xr:uid="{00000000-0005-0000-0000-0000CB020000}"/>
    <cellStyle name="Percent 3" xfId="552" xr:uid="{00000000-0005-0000-0000-0000CC020000}"/>
    <cellStyle name="Percent 4" xfId="553" xr:uid="{00000000-0005-0000-0000-0000CD020000}"/>
    <cellStyle name="Percent 5" xfId="554" xr:uid="{00000000-0005-0000-0000-0000CE020000}"/>
    <cellStyle name="Text Entry" xfId="7" xr:uid="{00000000-0005-0000-0000-0000CF020000}"/>
    <cellStyle name="Title 2" xfId="524" xr:uid="{00000000-0005-0000-0000-0000D0020000}"/>
    <cellStyle name="Total 2" xfId="525" xr:uid="{00000000-0005-0000-0000-0000D1020000}"/>
  </cellStyles>
  <dxfs count="106">
    <dxf>
      <font>
        <color rgb="FF9C0006"/>
      </font>
      <fill>
        <patternFill>
          <bgColor rgb="FFFFC7CE"/>
        </patternFill>
      </fill>
    </dxf>
    <dxf>
      <font>
        <color rgb="FF9C0006"/>
      </font>
      <fill>
        <patternFill>
          <bgColor rgb="FFFFC7CE"/>
        </patternFill>
      </fill>
    </dxf>
    <dxf>
      <font>
        <strike val="0"/>
        <color theme="0"/>
      </font>
    </dxf>
    <dxf>
      <font>
        <strike val="0"/>
        <color theme="0"/>
      </font>
    </dxf>
    <dxf>
      <font>
        <strike val="0"/>
        <color theme="0"/>
      </font>
    </dxf>
    <dxf>
      <font>
        <strike val="0"/>
        <color theme="0"/>
      </font>
    </dxf>
    <dxf>
      <font>
        <strike val="0"/>
        <color theme="0"/>
      </font>
    </dxf>
    <dxf>
      <font>
        <strike val="0"/>
        <color theme="0"/>
      </font>
    </dxf>
    <dxf>
      <font>
        <strike val="0"/>
        <color theme="0"/>
      </font>
    </dxf>
    <dxf>
      <font>
        <strike val="0"/>
        <color theme="0"/>
      </font>
    </dxf>
    <dxf>
      <font>
        <color rgb="FFC00000"/>
      </font>
      <fill>
        <patternFill>
          <bgColor rgb="FFFFBDB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patternType="solid">
          <fgColor auto="1"/>
          <bgColor rgb="FFFFBDBD"/>
        </patternFill>
      </fill>
    </dxf>
    <dxf>
      <font>
        <color rgb="FFC00000"/>
      </font>
      <fill>
        <patternFill patternType="solid">
          <fgColor auto="1"/>
          <bgColor rgb="FFFFBDBD"/>
        </patternFill>
      </fill>
    </dxf>
    <dxf>
      <font>
        <color rgb="FFC00000"/>
      </font>
      <fill>
        <patternFill patternType="solid">
          <fgColor auto="1"/>
          <bgColor rgb="FFFFBDBD"/>
        </patternFill>
      </fill>
    </dxf>
    <dxf>
      <font>
        <color theme="0"/>
      </font>
    </dxf>
    <dxf>
      <font>
        <color rgb="FF9E0000"/>
      </font>
      <fill>
        <patternFill>
          <bgColor theme="5" tint="0.79998168889431442"/>
        </patternFill>
      </fill>
    </dxf>
    <dxf>
      <font>
        <color rgb="FF9C0006"/>
      </font>
      <fill>
        <patternFill>
          <bgColor rgb="FFFFC7CE"/>
        </patternFill>
      </fill>
    </dxf>
    <dxf>
      <font>
        <b/>
        <i val="0"/>
        <color rgb="FF760000"/>
      </font>
      <fill>
        <patternFill>
          <bgColor rgb="FFFFCCCC"/>
        </patternFill>
      </fill>
    </dxf>
    <dxf>
      <font>
        <b/>
        <i val="0"/>
        <color rgb="FF760000"/>
      </font>
      <fill>
        <patternFill>
          <bgColor rgb="FFFFCCCC"/>
        </patternFill>
      </fill>
    </dxf>
    <dxf>
      <font>
        <color rgb="FF9E0000"/>
      </font>
      <fill>
        <patternFill>
          <bgColor rgb="FFFFCCCC"/>
        </patternFill>
      </fill>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tint="-0.34998626667073579"/>
        <name val="Arial"/>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tint="-0.34998626667073579"/>
        <name val="Arial"/>
        <scheme val="none"/>
      </font>
      <numFmt numFmtId="0" formatCode="General"/>
      <alignment horizontal="center" vertical="center" textRotation="0" wrapText="0" indent="0" justifyLastLine="0" shrinkToFit="0" readingOrder="0"/>
      <border diagonalUp="0" diagonalDown="0" outline="0">
        <left style="thin">
          <color auto="1"/>
        </left>
        <right style="thin">
          <color indexed="64"/>
        </right>
        <top style="thin">
          <color auto="1"/>
        </top>
        <bottom style="thin">
          <color auto="1"/>
        </bottom>
      </border>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Arial"/>
        <family val="2"/>
        <scheme val="none"/>
      </font>
      <alignment horizontal="left" vertical="center" textRotation="0" wrapText="0" indent="1" justifyLastLine="0" shrinkToFit="0" readingOrder="0"/>
      <border diagonalUp="0" diagonalDown="0" outline="0">
        <left style="thin">
          <color auto="1"/>
        </left>
        <right style="thin">
          <color auto="1"/>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border diagonalUp="0" diagonalDown="0">
        <left style="thin">
          <color indexed="64"/>
        </left>
        <right style="thin">
          <color auto="1"/>
        </right>
        <top style="thin">
          <color indexed="64"/>
        </top>
        <bottom style="thin">
          <color indexed="64"/>
        </bottom>
      </border>
    </dxf>
    <dxf>
      <font>
        <strike val="0"/>
        <outline val="0"/>
        <shadow val="0"/>
        <vertAlign val="baseline"/>
        <sz val="11"/>
        <name val="Arial"/>
        <scheme val="none"/>
      </font>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font>
        <strike val="0"/>
        <outline val="0"/>
        <shadow val="0"/>
        <vertAlign val="baseline"/>
        <sz val="1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scheme val="none"/>
      </font>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vertAlign val="baseline"/>
        <sz val="11"/>
        <name val="Arial"/>
        <scheme val="none"/>
      </font>
      <alignment horizontal="left" vertical="center" textRotation="0" wrapText="0" relativeIndent="1"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scheme val="none"/>
      </font>
      <alignment horizontal="center" vertical="center" textRotation="0" wrapText="0" indent="0" justifyLastLine="0" shrinkToFit="0" readingOrder="0"/>
    </dxf>
    <dxf>
      <border>
        <bottom style="thin">
          <color indexed="64"/>
        </bottom>
      </border>
    </dxf>
    <dxf>
      <font>
        <strike val="0"/>
        <outline val="0"/>
        <shadow val="0"/>
        <u val="none"/>
        <vertAlign val="baseline"/>
        <sz val="11"/>
        <color theme="0"/>
        <name val="Arial"/>
        <scheme val="none"/>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font>
        <color rgb="FFC00000"/>
      </font>
    </dxf>
    <dxf>
      <font>
        <color rgb="FFC00000"/>
      </font>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i val="0"/>
        <color rgb="FF0000FF"/>
      </font>
      <border>
        <left style="thin">
          <color rgb="FF00B050"/>
        </left>
        <right style="thin">
          <color rgb="FF00B050"/>
        </right>
        <top style="thin">
          <color rgb="FF00B050"/>
        </top>
        <bottom style="thin">
          <color rgb="FF00B050"/>
        </bottom>
        <vertical/>
        <horizontal/>
      </border>
    </dxf>
    <dxf>
      <font>
        <color rgb="FF00B050"/>
      </font>
      <fill>
        <patternFill>
          <bgColor theme="6" tint="0.79998168889431442"/>
        </patternFill>
      </fill>
    </dxf>
    <dxf>
      <font>
        <color rgb="FF00B050"/>
      </font>
    </dxf>
    <dxf>
      <fill>
        <patternFill>
          <bgColor rgb="FFFFCCCC"/>
        </patternFill>
      </fill>
    </dxf>
    <dxf>
      <font>
        <b/>
        <i val="0"/>
        <color auto="1"/>
      </font>
      <fill>
        <patternFill>
          <bgColor rgb="FFFFCC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BDBD"/>
      <color rgb="FFFF9F9F"/>
      <color rgb="FFE7BCBB"/>
      <color rgb="FFFF9999"/>
      <color rgb="FFFF7C80"/>
      <color rgb="FFFFABAB"/>
      <color rgb="FFFFC1C1"/>
      <color rgb="FFFFCCCC"/>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customXml" Target="../ink/ink1.xml"/><Relationship Id="rId5"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0</xdr:col>
      <xdr:colOff>295275</xdr:colOff>
      <xdr:row>52</xdr:row>
      <xdr:rowOff>104775</xdr:rowOff>
    </xdr:from>
    <xdr:to>
      <xdr:col>12</xdr:col>
      <xdr:colOff>26987</xdr:colOff>
      <xdr:row>91</xdr:row>
      <xdr:rowOff>92711</xdr:rowOff>
    </xdr:to>
    <xdr:pic>
      <xdr:nvPicPr>
        <xdr:cNvPr id="2" name="Picture 1">
          <a:extLst>
            <a:ext uri="{FF2B5EF4-FFF2-40B4-BE49-F238E27FC236}">
              <a16:creationId xmlns:a16="http://schemas.microsoft.com/office/drawing/2014/main" id="{0E742809-BDA1-4EF0-A295-C71D05D18B5D}"/>
            </a:ext>
          </a:extLst>
        </xdr:cNvPr>
        <xdr:cNvPicPr>
          <a:picLocks noChangeAspect="1"/>
        </xdr:cNvPicPr>
      </xdr:nvPicPr>
      <xdr:blipFill>
        <a:blip xmlns:r="http://schemas.openxmlformats.org/officeDocument/2006/relationships" r:embed="rId1"/>
        <a:stretch>
          <a:fillRect/>
        </a:stretch>
      </xdr:blipFill>
      <xdr:spPr>
        <a:xfrm>
          <a:off x="292100" y="5273675"/>
          <a:ext cx="11345862" cy="8906511"/>
        </a:xfrm>
        <a:prstGeom prst="rect">
          <a:avLst/>
        </a:prstGeom>
        <a:ln w="19050">
          <a:solidFill>
            <a:schemeClr val="accent4">
              <a:lumMod val="60000"/>
              <a:lumOff val="40000"/>
            </a:schemeClr>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958104</xdr:colOff>
      <xdr:row>1</xdr:row>
      <xdr:rowOff>0</xdr:rowOff>
    </xdr:from>
    <xdr:to>
      <xdr:col>8</xdr:col>
      <xdr:colOff>1438967</xdr:colOff>
      <xdr:row>6</xdr:row>
      <xdr:rowOff>962445</xdr:rowOff>
    </xdr:to>
    <xdr:pic>
      <xdr:nvPicPr>
        <xdr:cNvPr id="4" name="Picture 3">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77339" y="59530"/>
          <a:ext cx="2177807" cy="2054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958104</xdr:colOff>
      <xdr:row>1</xdr:row>
      <xdr:rowOff>0</xdr:rowOff>
    </xdr:from>
    <xdr:to>
      <xdr:col>8</xdr:col>
      <xdr:colOff>1435792</xdr:colOff>
      <xdr:row>6</xdr:row>
      <xdr:rowOff>959270</xdr:rowOff>
    </xdr:to>
    <xdr:pic>
      <xdr:nvPicPr>
        <xdr:cNvPr id="3" name="Picture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14929" y="59530"/>
          <a:ext cx="2181729" cy="2054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78680</xdr:colOff>
      <xdr:row>51</xdr:row>
      <xdr:rowOff>524320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 name="Ink 2">
              <a:extLst>
                <a:ext uri="{FF2B5EF4-FFF2-40B4-BE49-F238E27FC236}">
                  <a16:creationId xmlns:a16="http://schemas.microsoft.com/office/drawing/2014/main" id="{152CBA3A-B9AD-425B-9699-0A0F94523B28}"/>
                </a:ext>
              </a:extLst>
            </xdr14:cNvPr>
            <xdr14:cNvContentPartPr/>
          </xdr14:nvContentPartPr>
          <xdr14:nvPr macro=""/>
          <xdr14:xfrm>
            <a:off x="15826680" y="23781195"/>
            <a:ext cx="360" cy="360"/>
          </xdr14:xfrm>
        </xdr:contentPart>
      </mc:Choice>
      <mc:Fallback xmlns="">
        <xdr:pic>
          <xdr:nvPicPr>
            <xdr:cNvPr id="6" name="Ink 5">
              <a:extLst>
                <a:ext uri="{FF2B5EF4-FFF2-40B4-BE49-F238E27FC236}">
                  <a16:creationId xmlns:a16="http://schemas.microsoft.com/office/drawing/2014/main" id="{6089E68B-1177-4D3F-A2ED-EFFCCD5070BA}"/>
                </a:ext>
              </a:extLst>
            </xdr:cNvPr>
            <xdr:cNvPicPr/>
          </xdr:nvPicPr>
          <xdr:blipFill>
            <a:blip xmlns:r="http://schemas.openxmlformats.org/officeDocument/2006/relationships" r:embed="rId5"/>
            <a:stretch>
              <a:fillRect/>
            </a:stretch>
          </xdr:blipFill>
          <xdr:spPr>
            <a:xfrm>
              <a:off x="15817680" y="23772195"/>
              <a:ext cx="18000" cy="18000"/>
            </a:xfrm>
            <a:prstGeom prst="rect">
              <a:avLst/>
            </a:prstGeom>
          </xdr:spPr>
        </xdr:pic>
      </mc:Fallback>
    </mc:AlternateContent>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grodine/Downloads/universalapplication.xls" TargetMode="External"/><Relationship Id="rId1" Type="http://schemas.openxmlformats.org/officeDocument/2006/relationships/externalLinkPath" Target="/Users/grodine/Downloads/universalappl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 val="universalapplication"/>
      <sheetName val="Overview"/>
      <sheetName val="General_"/>
      <sheetName val="Narrative_"/>
      <sheetName val="Site_&amp;_Units"/>
      <sheetName val="Misc_"/>
      <sheetName val="Rents_"/>
      <sheetName val="VHHP_Rents"/>
      <sheetName val="Dev_Sources"/>
      <sheetName val="Dev_Budget"/>
      <sheetName val="Perm_S&amp;U"/>
      <sheetName val="Operating_"/>
      <sheetName val="Cash_Flow"/>
      <sheetName val="VHHP_Cash_Flow"/>
      <sheetName val="Legal_Status"/>
      <sheetName val="Narrative-Concat_"/>
      <sheetName val="Drop_Down"/>
      <sheetName val="Contact_Names_Formula"/>
      <sheetName val="Selection of Metho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06T17:16:01.252"/>
    </inkml:context>
    <inkml:brush xml:id="br0">
      <inkml:brushProperty name="width" value="0.05" units="cm"/>
      <inkml:brushProperty name="height" value="0.05" units="cm"/>
      <inkml:brushProperty name="color" value="#E71224"/>
      <inkml:brushProperty name="ignorePressure" value="1"/>
    </inkml:brush>
  </inkml:definitions>
  <inkml:trace contextRef="#ctx0" brushRef="#br0">0 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8E5FB4-9B3D-43AC-AA37-42EF92E028DF}" name="ComponentVisibility" displayName="ComponentVisibility" ref="B4:Q45" totalsRowShown="0" headerRowDxfId="81" dataDxfId="79" headerRowBorderDxfId="80">
  <tableColumns count="16">
    <tableColumn id="1" xr3:uid="{79FB543B-8ED8-4E7D-A741-9C99669B197C}" name="SheetName" dataDxfId="78"/>
    <tableColumn id="2" xr3:uid="{A3DBED99-25BE-4D51-BF09-60B0C9A100F1}" name="StartRow" dataDxfId="77"/>
    <tableColumn id="3" xr3:uid="{BF8360E9-C6FB-4916-8D2F-18A556A41CE8}" name="EndRow" dataDxfId="76"/>
    <tableColumn id="14" xr3:uid="{A23EAA30-7DE2-4027-98A3-5E6B3C64707B}" name="StartCol" dataDxfId="75"/>
    <tableColumn id="15" xr3:uid="{9B20592F-B7BD-4F62-8099-2278801C495D}" name="EndCol" dataDxfId="74"/>
    <tableColumn id="4" xr3:uid="{10DEB0C6-95EF-4A9B-9314-47A432383180}" name="Visible" dataDxfId="73">
      <calculatedColumnFormula>OR(ComponentVisibility[[#This Row],[Force True]],AND(ComponentVisibility[[#This Row],[Program True]],NOT(ComponentVisibility[[#This Row],[Force False]])))</calculatedColumnFormula>
    </tableColumn>
    <tableColumn id="8" xr3:uid="{FA49E803-1AE6-46CF-A2C5-F932A45121F5}" name="Description" dataDxfId="72" dataCellStyle="Normal 11"/>
    <tableColumn id="5" xr3:uid="{BFE66866-5EFF-4CBB-B227-0404E17B48C7}" name="Force True" dataDxfId="71"/>
    <tableColumn id="6" xr3:uid="{278363E1-7A06-4DA0-97E1-7AC4494CA97D}" name="Force False" dataDxfId="70"/>
    <tableColumn id="7" xr3:uid="{B7B567E9-B080-46BC-946D-AE9FC36969B8}" name="Program True" dataDxfId="69">
      <calculatedColumnFormula>SUMPRODUCT(ComponentVisibility[[#This Row],[IIG]:[SHMHP]],IsPrograms)&gt;0</calculatedColumnFormula>
    </tableColumn>
    <tableColumn id="9" xr3:uid="{EABBBF23-1A00-4EA1-BFD5-122EB29B8F23}" name="IIG" dataDxfId="68"/>
    <tableColumn id="11" xr3:uid="{3949C7C1-5F65-43CD-97BF-FD98D8B25D4A}" name="Serna" dataDxfId="67"/>
    <tableColumn id="10" xr3:uid="{26AC7A31-7F0F-4B76-AE80-76DB9AF97D86}" name="MHP" dataDxfId="66"/>
    <tableColumn id="12" xr3:uid="{CD5CF6DE-F72F-4B90-983E-65511507BC47}" name="TOD" dataDxfId="65"/>
    <tableColumn id="13" xr3:uid="{588EBC86-E129-40B7-BD7F-FABED71941B2}" name="VHHP" dataDxfId="64"/>
    <tableColumn id="16" xr3:uid="{22798387-257B-40DB-94C9-F525A25CEC92}" name="SHMHP" dataDxfId="63"/>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A95A8-D986-474E-83CA-18D21F085E18}">
  <sheetPr codeName="shVisibility">
    <tabColor rgb="FFFF0000"/>
  </sheetPr>
  <dimension ref="A1:BN101"/>
  <sheetViews>
    <sheetView showGridLines="0" zoomScaleNormal="100" workbookViewId="0"/>
  </sheetViews>
  <sheetFormatPr defaultColWidth="9.26953125" defaultRowHeight="18" customHeight="1" x14ac:dyDescent="0.3"/>
  <cols>
    <col min="1" max="1" width="5.7265625" style="54" customWidth="1"/>
    <col min="2" max="2" width="37.7265625" style="57" customWidth="1"/>
    <col min="3" max="6" width="10.26953125" style="54" customWidth="1"/>
    <col min="7" max="7" width="11.453125" style="54" customWidth="1"/>
    <col min="8" max="8" width="21.7265625" style="54" bestFit="1" customWidth="1"/>
    <col min="9" max="9" width="15" style="54" customWidth="1"/>
    <col min="10" max="10" width="12.7265625" style="54" customWidth="1"/>
    <col min="11" max="11" width="15.26953125" style="54" customWidth="1"/>
    <col min="12" max="12" width="5.7265625" style="54" customWidth="1"/>
    <col min="13" max="15" width="7" style="54" customWidth="1"/>
    <col min="16" max="16" width="6.7265625" style="54" customWidth="1"/>
    <col min="17" max="17" width="9.54296875" style="54" customWidth="1"/>
    <col min="18" max="18" width="4.26953125" style="54" hidden="1" customWidth="1"/>
    <col min="19" max="19" width="13.26953125" style="55" hidden="1" customWidth="1"/>
    <col min="20" max="20" width="18.26953125" style="56" hidden="1" customWidth="1"/>
    <col min="21" max="22" width="13.26953125" style="55" hidden="1" customWidth="1"/>
    <col min="23" max="24" width="13.26953125" style="54" hidden="1" customWidth="1"/>
    <col min="25" max="27" width="9.26953125" style="54" hidden="1" customWidth="1"/>
    <col min="28" max="28" width="23.26953125" style="54" hidden="1" customWidth="1"/>
    <col min="29" max="65" width="9.26953125" style="54" hidden="1" customWidth="1"/>
    <col min="66" max="66" width="0" style="54" hidden="1" customWidth="1"/>
    <col min="67" max="16384" width="9.26953125" style="54"/>
  </cols>
  <sheetData>
    <row r="1" spans="1:66" ht="18" customHeight="1" x14ac:dyDescent="0.3">
      <c r="B1" s="316"/>
      <c r="C1" s="316"/>
    </row>
    <row r="2" spans="1:66" ht="18" customHeight="1" x14ac:dyDescent="0.35">
      <c r="I2" s="317" t="s">
        <v>359</v>
      </c>
      <c r="J2" s="317"/>
      <c r="L2" s="318" t="s">
        <v>360</v>
      </c>
      <c r="M2" s="318"/>
      <c r="N2" s="318"/>
      <c r="O2" s="318"/>
      <c r="P2" s="318"/>
      <c r="Q2" s="318"/>
      <c r="S2" s="58"/>
      <c r="BN2" s="87"/>
    </row>
    <row r="3" spans="1:66" s="59" customFormat="1" ht="18" customHeight="1" x14ac:dyDescent="0.25">
      <c r="B3" s="60" t="s">
        <v>361</v>
      </c>
      <c r="C3" s="319" t="s">
        <v>362</v>
      </c>
      <c r="D3" s="319"/>
      <c r="E3" s="319" t="s">
        <v>363</v>
      </c>
      <c r="F3" s="319"/>
      <c r="I3" s="317"/>
      <c r="J3" s="317"/>
      <c r="K3" s="61" t="s">
        <v>364</v>
      </c>
      <c r="L3" s="62">
        <f>--IsIig</f>
        <v>0</v>
      </c>
      <c r="M3" s="62">
        <f>--IsSerna</f>
        <v>0</v>
      </c>
      <c r="N3" s="62">
        <f>--IsMhp</f>
        <v>0</v>
      </c>
      <c r="O3" s="62">
        <f>--IsTod</f>
        <v>0</v>
      </c>
      <c r="P3" s="62">
        <f>--IsVhhp</f>
        <v>0</v>
      </c>
      <c r="Q3" s="62">
        <f>--IsShmhp</f>
        <v>0</v>
      </c>
      <c r="S3" s="63"/>
      <c r="T3" s="56"/>
      <c r="U3" s="64"/>
      <c r="V3" s="64"/>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65"/>
      <c r="BJ3" s="66"/>
      <c r="BK3" s="65"/>
      <c r="BL3" s="65"/>
      <c r="BM3" s="65"/>
      <c r="BN3" s="88"/>
    </row>
    <row r="4" spans="1:66" s="59" customFormat="1" ht="29.25" customHeight="1" x14ac:dyDescent="0.25">
      <c r="B4" s="67" t="s">
        <v>365</v>
      </c>
      <c r="C4" s="68" t="s">
        <v>366</v>
      </c>
      <c r="D4" s="68" t="s">
        <v>367</v>
      </c>
      <c r="E4" s="68" t="s">
        <v>368</v>
      </c>
      <c r="F4" s="68" t="s">
        <v>369</v>
      </c>
      <c r="G4" s="69" t="s">
        <v>370</v>
      </c>
      <c r="H4" s="69" t="s">
        <v>128</v>
      </c>
      <c r="I4" s="69" t="s">
        <v>371</v>
      </c>
      <c r="J4" s="69" t="s">
        <v>372</v>
      </c>
      <c r="K4" s="69" t="s">
        <v>373</v>
      </c>
      <c r="L4" s="69" t="s">
        <v>374</v>
      </c>
      <c r="M4" s="69" t="s">
        <v>375</v>
      </c>
      <c r="N4" s="69" t="s">
        <v>376</v>
      </c>
      <c r="O4" s="69" t="s">
        <v>377</v>
      </c>
      <c r="P4" s="69" t="s">
        <v>378</v>
      </c>
      <c r="Q4" s="100" t="s">
        <v>379</v>
      </c>
      <c r="R4" s="70"/>
      <c r="S4" s="71"/>
      <c r="T4" s="72"/>
      <c r="U4" s="71"/>
      <c r="V4" s="71"/>
      <c r="W4" s="305" t="s">
        <v>154</v>
      </c>
      <c r="X4" s="306"/>
      <c r="Y4" s="307" t="s">
        <v>380</v>
      </c>
      <c r="Z4" s="308"/>
      <c r="AA4" s="308"/>
      <c r="AB4" s="308"/>
      <c r="AC4" s="308"/>
      <c r="AD4" s="308"/>
      <c r="AE4" s="308"/>
      <c r="AF4" s="308"/>
      <c r="AG4" s="308"/>
      <c r="AH4" s="308"/>
      <c r="AI4" s="308"/>
      <c r="AJ4" s="308"/>
      <c r="AK4" s="308"/>
      <c r="AL4" s="308"/>
      <c r="AM4" s="308"/>
      <c r="AN4" s="308"/>
      <c r="AO4" s="309"/>
      <c r="AP4" s="73"/>
      <c r="AQ4" s="310" t="s">
        <v>381</v>
      </c>
      <c r="AR4" s="311"/>
      <c r="AS4" s="311"/>
      <c r="AT4" s="311"/>
      <c r="AU4" s="311"/>
      <c r="AV4" s="311"/>
      <c r="AW4" s="311"/>
      <c r="AX4" s="311"/>
      <c r="AY4" s="311"/>
      <c r="AZ4" s="311"/>
      <c r="BA4" s="311"/>
      <c r="BB4" s="311"/>
      <c r="BC4" s="311"/>
      <c r="BD4" s="311"/>
      <c r="BE4" s="311"/>
      <c r="BF4" s="311"/>
      <c r="BG4" s="305" t="s">
        <v>154</v>
      </c>
      <c r="BH4" s="306"/>
      <c r="BI4" s="74"/>
      <c r="BJ4" s="75" t="b">
        <f>vmIsSerna="Yes"</f>
        <v>0</v>
      </c>
      <c r="BK4" s="76" t="s">
        <v>382</v>
      </c>
      <c r="BL4" s="65"/>
      <c r="BM4" s="74"/>
      <c r="BN4" s="88"/>
    </row>
    <row r="5" spans="1:66" s="59" customFormat="1" ht="18" customHeight="1" x14ac:dyDescent="0.25">
      <c r="A5" s="77"/>
      <c r="B5" s="125" t="s">
        <v>395</v>
      </c>
      <c r="C5" s="95"/>
      <c r="D5" s="96"/>
      <c r="E5" s="96">
        <f>COLUMN('LHTF Repayments'!F2)</f>
        <v>6</v>
      </c>
      <c r="F5" s="96">
        <f>COLUMN('LHTF Repayments'!I2)</f>
        <v>9</v>
      </c>
      <c r="G5" s="97" t="b">
        <f>OR(ComponentVisibility[[#This Row],[Force True]],AND(ComponentVisibility[[#This Row],[Program True]],NOT(ComponentVisibility[[#This Row],[Force False]])))</f>
        <v>0</v>
      </c>
      <c r="H5" s="98"/>
      <c r="I5" s="97" t="b" cm="1">
        <f t="array" ref="I5">SUMPRODUCT((RepaymentDueDate&lt;=DATE(2026,6,30))*(RepaymentDueDate&lt;&gt;""))&gt;0</f>
        <v>0</v>
      </c>
      <c r="J5" s="99"/>
      <c r="K5" s="99" t="b">
        <f>SUMPRODUCT(ComponentVisibility[[#This Row],[IIG]:[SHMHP]],IsPrograms)&gt;0</f>
        <v>0</v>
      </c>
      <c r="L5" s="99"/>
      <c r="M5" s="99"/>
      <c r="N5" s="99"/>
      <c r="O5" s="99"/>
      <c r="P5" s="99"/>
      <c r="Q5" s="99"/>
      <c r="R5" s="70"/>
      <c r="S5" s="71"/>
      <c r="T5" s="72"/>
      <c r="U5" s="71"/>
      <c r="V5" s="71"/>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65"/>
      <c r="BJ5" s="74"/>
      <c r="BK5" s="74"/>
      <c r="BL5" s="74"/>
      <c r="BM5" s="74"/>
      <c r="BN5" s="88"/>
    </row>
    <row r="6" spans="1:66" ht="18" customHeight="1" x14ac:dyDescent="0.3">
      <c r="B6" s="123" t="s">
        <v>236</v>
      </c>
      <c r="C6" s="103"/>
      <c r="D6" s="91"/>
      <c r="E6" s="91"/>
      <c r="F6" s="91"/>
      <c r="G6" s="104" t="b">
        <f>OR(ComponentVisibility[[#This Row],[Force True]],AND(ComponentVisibility[[#This Row],[Program True]],NOT(ComponentVisibility[[#This Row],[Force False]])))</f>
        <v>1</v>
      </c>
      <c r="H6" s="105"/>
      <c r="I6" s="104" t="b">
        <f>OR(ProjectsList=1,ProjectsList=2,ProjectsList=3,ProjectsList=4,ProjectsList=5,ProjectsList=6,ProjectsList=7,ProjectsList=8)</f>
        <v>1</v>
      </c>
      <c r="J6" s="62"/>
      <c r="K6" s="62" t="b">
        <f>SUMPRODUCT(ComponentVisibility[[#This Row],[IIG]:[SHMHP]],IsPrograms)&gt;0</f>
        <v>0</v>
      </c>
      <c r="L6" s="62"/>
      <c r="M6" s="62"/>
      <c r="N6" s="62"/>
      <c r="O6" s="62"/>
      <c r="P6" s="62"/>
      <c r="Q6" s="62"/>
      <c r="W6" s="312" t="s">
        <v>154</v>
      </c>
      <c r="X6" s="313"/>
      <c r="Y6" s="307" t="s">
        <v>383</v>
      </c>
      <c r="Z6" s="308"/>
      <c r="AA6" s="308"/>
      <c r="AB6" s="308"/>
      <c r="AC6" s="308"/>
      <c r="AD6" s="308"/>
      <c r="AE6" s="308"/>
      <c r="AF6" s="308"/>
      <c r="AG6" s="308"/>
      <c r="AH6" s="308"/>
      <c r="AI6" s="308"/>
      <c r="AJ6" s="308"/>
      <c r="AK6" s="308"/>
      <c r="AL6" s="308"/>
      <c r="AM6" s="308"/>
      <c r="AN6" s="308"/>
      <c r="AO6" s="309"/>
      <c r="AP6" s="79"/>
      <c r="AQ6" s="310" t="s">
        <v>384</v>
      </c>
      <c r="AR6" s="311"/>
      <c r="AS6" s="311"/>
      <c r="AT6" s="311"/>
      <c r="AU6" s="311"/>
      <c r="AV6" s="311"/>
      <c r="AW6" s="311"/>
      <c r="AX6" s="311"/>
      <c r="AY6" s="311"/>
      <c r="AZ6" s="311"/>
      <c r="BA6" s="311"/>
      <c r="BB6" s="311"/>
      <c r="BC6" s="311"/>
      <c r="BD6" s="311"/>
      <c r="BE6" s="311"/>
      <c r="BF6" s="314"/>
      <c r="BG6" s="312" t="s">
        <v>154</v>
      </c>
      <c r="BH6" s="313"/>
      <c r="BI6" s="74"/>
      <c r="BJ6" s="76" t="b">
        <f>vmIsIig="Yes"</f>
        <v>0</v>
      </c>
      <c r="BK6" s="76" t="s">
        <v>385</v>
      </c>
      <c r="BL6" s="65"/>
      <c r="BM6" s="80"/>
    </row>
    <row r="7" spans="1:66" ht="18" customHeight="1" x14ac:dyDescent="0.3">
      <c r="B7" s="126" t="s">
        <v>236</v>
      </c>
      <c r="C7" s="92">
        <f>ROW('Project 1'!A7)</f>
        <v>7</v>
      </c>
      <c r="D7" s="89">
        <f>ROW('Project 1'!A7)</f>
        <v>7</v>
      </c>
      <c r="E7" s="89"/>
      <c r="F7" s="89"/>
      <c r="G7" s="94" t="b">
        <f>OR(ComponentVisibility[[#This Row],[Force True]],AND(ComponentVisibility[[#This Row],[Program True]],NOT(ComponentVisibility[[#This Row],[Force False]])))</f>
        <v>0</v>
      </c>
      <c r="H7" s="93"/>
      <c r="I7" s="94" t="b">
        <f>IF(OR(ProjectStatus="Construction Completed",ProjectStatus="Permanet Loan Closed"),TRUE,FALSE)</f>
        <v>0</v>
      </c>
      <c r="J7" s="90"/>
      <c r="K7" s="90" t="b">
        <f>SUMPRODUCT(ComponentVisibility[[#This Row],[IIG]:[SHMHP]],IsPrograms)&gt;0</f>
        <v>0</v>
      </c>
      <c r="L7" s="90"/>
      <c r="M7" s="90"/>
      <c r="N7" s="90"/>
      <c r="O7" s="90"/>
      <c r="P7" s="90"/>
      <c r="Q7" s="90"/>
      <c r="W7" s="81"/>
      <c r="X7" s="81"/>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78"/>
      <c r="BH7" s="78"/>
      <c r="BI7" s="65"/>
      <c r="BJ7" s="76" t="b">
        <f>vmIsMhp="Yes"</f>
        <v>0</v>
      </c>
      <c r="BK7" s="76" t="s">
        <v>386</v>
      </c>
      <c r="BL7" s="65"/>
      <c r="BM7" s="82"/>
    </row>
    <row r="8" spans="1:66" ht="18" customHeight="1" x14ac:dyDescent="0.3">
      <c r="B8" s="126" t="s">
        <v>236</v>
      </c>
      <c r="C8" s="92">
        <f>ROW('Project 1'!A343)</f>
        <v>343</v>
      </c>
      <c r="D8" s="89">
        <f>ROW('Project 1'!A377)</f>
        <v>377</v>
      </c>
      <c r="E8" s="89"/>
      <c r="F8" s="89"/>
      <c r="G8" s="94" t="b">
        <f>OR(ComponentVisibility[[#This Row],[Force True]],AND(ComponentVisibility[[#This Row],[Program True]],NOT(ComponentVisibility[[#This Row],[Force False]])))</f>
        <v>0</v>
      </c>
      <c r="H8" s="93"/>
      <c r="I8" s="94" t="b">
        <f>ConPermSources="Yes"</f>
        <v>0</v>
      </c>
      <c r="J8" s="90"/>
      <c r="K8" s="90" t="b">
        <f>SUMPRODUCT(ComponentVisibility[[#This Row],[IIG]:[SHMHP]],IsPrograms)&gt;0</f>
        <v>0</v>
      </c>
      <c r="L8" s="90"/>
      <c r="M8" s="90"/>
      <c r="N8" s="90"/>
      <c r="O8" s="90"/>
      <c r="P8" s="90"/>
      <c r="Q8" s="90"/>
      <c r="W8" s="305" t="s">
        <v>154</v>
      </c>
      <c r="X8" s="306"/>
      <c r="Y8" s="307" t="s">
        <v>387</v>
      </c>
      <c r="Z8" s="308"/>
      <c r="AA8" s="308"/>
      <c r="AB8" s="308"/>
      <c r="AC8" s="308"/>
      <c r="AD8" s="308"/>
      <c r="AE8" s="308"/>
      <c r="AF8" s="308"/>
      <c r="AG8" s="308"/>
      <c r="AH8" s="308"/>
      <c r="AI8" s="308"/>
      <c r="AJ8" s="308"/>
      <c r="AK8" s="308"/>
      <c r="AL8" s="308"/>
      <c r="AM8" s="308"/>
      <c r="AN8" s="308"/>
      <c r="AO8" s="309"/>
      <c r="AP8" s="73"/>
      <c r="AQ8" s="310" t="s">
        <v>388</v>
      </c>
      <c r="AR8" s="311"/>
      <c r="AS8" s="311"/>
      <c r="AT8" s="311"/>
      <c r="AU8" s="311"/>
      <c r="AV8" s="311"/>
      <c r="AW8" s="311"/>
      <c r="AX8" s="311"/>
      <c r="AY8" s="311"/>
      <c r="AZ8" s="311"/>
      <c r="BA8" s="311"/>
      <c r="BB8" s="311"/>
      <c r="BC8" s="311"/>
      <c r="BD8" s="311"/>
      <c r="BE8" s="311"/>
      <c r="BF8" s="311"/>
      <c r="BG8" s="305" t="s">
        <v>154</v>
      </c>
      <c r="BH8" s="306"/>
      <c r="BI8" s="65"/>
      <c r="BJ8" s="76" t="b">
        <f>vmIsTod="Yes"</f>
        <v>0</v>
      </c>
      <c r="BK8" s="76" t="s">
        <v>389</v>
      </c>
      <c r="BL8" s="65"/>
      <c r="BM8" s="65"/>
    </row>
    <row r="9" spans="1:66" ht="18" customHeight="1" x14ac:dyDescent="0.3">
      <c r="B9" s="126" t="s">
        <v>237</v>
      </c>
      <c r="C9" s="92"/>
      <c r="D9" s="89"/>
      <c r="E9" s="89"/>
      <c r="F9" s="89"/>
      <c r="G9" s="94" t="b">
        <f>OR(ComponentVisibility[[#This Row],[Force True]],AND(ComponentVisibility[[#This Row],[Program True]],NOT(ComponentVisibility[[#This Row],[Force False]])))</f>
        <v>0</v>
      </c>
      <c r="H9" s="93"/>
      <c r="I9" s="94" t="b">
        <f>OR(ProjectsList=2,ProjectsList=3,ProjectsList=4,ProjectsList=5,ProjectsList=6,ProjectsList=7,ProjectsList=8)</f>
        <v>0</v>
      </c>
      <c r="J9" s="90"/>
      <c r="K9" s="90" t="b">
        <f>SUMPRODUCT(ComponentVisibility[[#This Row],[IIG]:[SHMHP]],IsPrograms)&gt;0</f>
        <v>0</v>
      </c>
      <c r="L9" s="90"/>
      <c r="M9" s="90"/>
      <c r="N9" s="90"/>
      <c r="O9" s="90"/>
      <c r="P9" s="90"/>
      <c r="Q9" s="90"/>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65"/>
      <c r="BJ9" s="76" t="b">
        <f>vmIsVhhp="Yes"</f>
        <v>0</v>
      </c>
      <c r="BK9" s="76" t="s">
        <v>390</v>
      </c>
      <c r="BL9" s="83"/>
      <c r="BM9" s="84"/>
    </row>
    <row r="10" spans="1:66" ht="18" customHeight="1" x14ac:dyDescent="0.3">
      <c r="B10" s="123" t="s">
        <v>237</v>
      </c>
      <c r="C10" s="103">
        <f>ROW('Project 2'!A7)</f>
        <v>7</v>
      </c>
      <c r="D10" s="91">
        <f>ROW('Project 2'!A7)</f>
        <v>7</v>
      </c>
      <c r="E10" s="91"/>
      <c r="F10" s="91"/>
      <c r="G10" s="104" t="b">
        <f>OR(ComponentVisibility[[#This Row],[Force True]],AND(ComponentVisibility[[#This Row],[Program True]],NOT(ComponentVisibility[[#This Row],[Force False]])))</f>
        <v>0</v>
      </c>
      <c r="H10" s="105"/>
      <c r="I10" s="104" t="b">
        <f>IF(OR(ProjectStatus2="Construction Completed",ProjectStatus2="Permanet Loan Closed"),TRUE,FALSE)</f>
        <v>0</v>
      </c>
      <c r="J10" s="62"/>
      <c r="K10" s="62" t="b">
        <f>SUMPRODUCT(ComponentVisibility[[#This Row],[IIG]:[SHMHP]],IsPrograms)&gt;0</f>
        <v>0</v>
      </c>
      <c r="L10" s="62"/>
      <c r="M10" s="62"/>
      <c r="N10" s="62"/>
      <c r="O10" s="62"/>
      <c r="P10" s="62"/>
      <c r="Q10" s="62"/>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8"/>
      <c r="BI10" s="85"/>
      <c r="BJ10" s="76" t="b">
        <f>vmIsHHC="Yes"</f>
        <v>0</v>
      </c>
      <c r="BK10" s="86" t="s">
        <v>391</v>
      </c>
      <c r="BL10" s="84"/>
      <c r="BM10" s="84"/>
    </row>
    <row r="11" spans="1:66" ht="18" customHeight="1" x14ac:dyDescent="0.3">
      <c r="B11" s="126" t="s">
        <v>237</v>
      </c>
      <c r="C11" s="92">
        <f>ROW('Project 2'!A343)</f>
        <v>343</v>
      </c>
      <c r="D11" s="89">
        <f>ROW('Project 2'!A377)</f>
        <v>377</v>
      </c>
      <c r="E11" s="89"/>
      <c r="F11" s="89"/>
      <c r="G11" s="94" t="b">
        <f>OR(ComponentVisibility[[#This Row],[Force True]],AND(ComponentVisibility[[#This Row],[Program True]],NOT(ComponentVisibility[[#This Row],[Force False]])))</f>
        <v>0</v>
      </c>
      <c r="H11" s="93"/>
      <c r="I11" s="94" t="b">
        <f>ConPermSources2="Yes"</f>
        <v>0</v>
      </c>
      <c r="J11" s="90"/>
      <c r="K11" s="90" t="b">
        <f>SUMPRODUCT(ComponentVisibility[[#This Row],[IIG]:[SHMHP]],IsPrograms)&gt;0</f>
        <v>0</v>
      </c>
      <c r="L11" s="90"/>
      <c r="M11" s="90"/>
      <c r="N11" s="90"/>
      <c r="O11" s="90"/>
      <c r="P11" s="90"/>
      <c r="Q11" s="90"/>
    </row>
    <row r="12" spans="1:66" ht="18" customHeight="1" x14ac:dyDescent="0.3">
      <c r="B12" s="123" t="s">
        <v>238</v>
      </c>
      <c r="C12" s="103"/>
      <c r="D12" s="91"/>
      <c r="E12" s="91"/>
      <c r="F12" s="91"/>
      <c r="G12" s="104" t="b">
        <f>OR(ComponentVisibility[[#This Row],[Force True]],AND(ComponentVisibility[[#This Row],[Program True]],NOT(ComponentVisibility[[#This Row],[Force False]])))</f>
        <v>0</v>
      </c>
      <c r="H12" s="105"/>
      <c r="I12" s="104" t="b">
        <f>OR(ProjectsList=3,ProjectsList=4,ProjectsList=5,ProjectsList=6,ProjectsList=7,ProjectsList=8)</f>
        <v>0</v>
      </c>
      <c r="J12" s="62"/>
      <c r="K12" s="62" t="b">
        <f>SUMPRODUCT(ComponentVisibility[[#This Row],[IIG]:[SHMHP]],IsPrograms)&gt;0</f>
        <v>0</v>
      </c>
      <c r="L12" s="62"/>
      <c r="M12" s="62"/>
      <c r="N12" s="62"/>
      <c r="O12" s="62"/>
      <c r="P12" s="62"/>
      <c r="Q12" s="62"/>
    </row>
    <row r="13" spans="1:66" ht="18" customHeight="1" x14ac:dyDescent="0.3">
      <c r="B13" s="123" t="s">
        <v>238</v>
      </c>
      <c r="C13" s="103">
        <f>ROW('Project 3'!A7)</f>
        <v>7</v>
      </c>
      <c r="D13" s="91">
        <f>ROW('Project 3'!A7)</f>
        <v>7</v>
      </c>
      <c r="E13" s="91"/>
      <c r="F13" s="91"/>
      <c r="G13" s="104" t="b">
        <f>OR(ComponentVisibility[[#This Row],[Force True]],AND(ComponentVisibility[[#This Row],[Program True]],NOT(ComponentVisibility[[#This Row],[Force False]])))</f>
        <v>0</v>
      </c>
      <c r="H13" s="105"/>
      <c r="I13" s="104" t="b">
        <f>IF(OR(ProjectStatus3="Construction Completed",ProjectStatus3="Permanet Loan Closed"),TRUE,FALSE)</f>
        <v>0</v>
      </c>
      <c r="J13" s="62"/>
      <c r="K13" s="62" t="b">
        <f>SUMPRODUCT(ComponentVisibility[[#This Row],[IIG]:[SHMHP]],IsPrograms)&gt;0</f>
        <v>0</v>
      </c>
      <c r="L13" s="62"/>
      <c r="M13" s="62"/>
      <c r="N13" s="62"/>
      <c r="O13" s="62"/>
      <c r="P13" s="62"/>
      <c r="Q13" s="62"/>
    </row>
    <row r="14" spans="1:66" ht="18" customHeight="1" x14ac:dyDescent="0.3">
      <c r="B14" s="123" t="s">
        <v>238</v>
      </c>
      <c r="C14" s="92">
        <f>ROW('Project 3'!A343)</f>
        <v>343</v>
      </c>
      <c r="D14" s="89">
        <f>ROW('Project 3'!A377)</f>
        <v>377</v>
      </c>
      <c r="E14" s="91"/>
      <c r="F14" s="91"/>
      <c r="G14" s="104" t="b">
        <f>OR(ComponentVisibility[[#This Row],[Force True]],AND(ComponentVisibility[[#This Row],[Program True]],NOT(ComponentVisibility[[#This Row],[Force False]])))</f>
        <v>0</v>
      </c>
      <c r="H14" s="105"/>
      <c r="I14" s="104" t="b">
        <f>ConPermSources3="Yes"</f>
        <v>0</v>
      </c>
      <c r="J14" s="62"/>
      <c r="K14" s="62" t="b">
        <f>SUMPRODUCT(ComponentVisibility[[#This Row],[IIG]:[SHMHP]],IsPrograms)&gt;0</f>
        <v>0</v>
      </c>
      <c r="L14" s="62"/>
      <c r="M14" s="62"/>
      <c r="N14" s="62"/>
      <c r="O14" s="62"/>
      <c r="P14" s="62"/>
      <c r="Q14" s="62"/>
    </row>
    <row r="15" spans="1:66" ht="18" customHeight="1" x14ac:dyDescent="0.3">
      <c r="B15" s="123" t="s">
        <v>239</v>
      </c>
      <c r="C15" s="103"/>
      <c r="D15" s="91"/>
      <c r="E15" s="91"/>
      <c r="F15" s="91"/>
      <c r="G15" s="104" t="b">
        <f>OR(ComponentVisibility[[#This Row],[Force True]],AND(ComponentVisibility[[#This Row],[Program True]],NOT(ComponentVisibility[[#This Row],[Force False]])))</f>
        <v>0</v>
      </c>
      <c r="H15" s="105"/>
      <c r="I15" s="104" t="b">
        <f>OR(ProjectsList=4,ProjectsList=5,ProjectsList=6,ProjectsList=7,ProjectsList=8)</f>
        <v>0</v>
      </c>
      <c r="J15" s="62"/>
      <c r="K15" s="62" t="b">
        <f>SUMPRODUCT(ComponentVisibility[[#This Row],[IIG]:[SHMHP]],IsPrograms)&gt;0</f>
        <v>0</v>
      </c>
      <c r="L15" s="62"/>
      <c r="M15" s="62"/>
      <c r="N15" s="62"/>
      <c r="O15" s="62"/>
      <c r="P15" s="62"/>
      <c r="Q15" s="62"/>
    </row>
    <row r="16" spans="1:66" ht="18" customHeight="1" x14ac:dyDescent="0.3">
      <c r="B16" s="123" t="s">
        <v>239</v>
      </c>
      <c r="C16" s="103">
        <f>ROW('Project 4'!A7)</f>
        <v>7</v>
      </c>
      <c r="D16" s="91">
        <f>ROW('Project 4'!A7)</f>
        <v>7</v>
      </c>
      <c r="E16" s="91"/>
      <c r="F16" s="91"/>
      <c r="G16" s="104" t="b">
        <f>OR(ComponentVisibility[[#This Row],[Force True]],AND(ComponentVisibility[[#This Row],[Program True]],NOT(ComponentVisibility[[#This Row],[Force False]])))</f>
        <v>0</v>
      </c>
      <c r="H16" s="105"/>
      <c r="I16" s="104" t="b">
        <f>IF(OR(ProjectStatus4="Construction Completed",ProjectStatus4="Permanet Loan Closed"),TRUE,FALSE)</f>
        <v>0</v>
      </c>
      <c r="J16" s="62"/>
      <c r="K16" s="62" t="b">
        <f>SUMPRODUCT(ComponentVisibility[[#This Row],[IIG]:[SHMHP]],IsPrograms)&gt;0</f>
        <v>0</v>
      </c>
      <c r="L16" s="62"/>
      <c r="M16" s="62"/>
      <c r="N16" s="62"/>
      <c r="O16" s="62"/>
      <c r="P16" s="62"/>
      <c r="Q16" s="62"/>
    </row>
    <row r="17" spans="2:17" ht="18" customHeight="1" x14ac:dyDescent="0.3">
      <c r="B17" s="123" t="s">
        <v>239</v>
      </c>
      <c r="C17" s="92">
        <f>ROW('Project 4'!A343)</f>
        <v>343</v>
      </c>
      <c r="D17" s="89">
        <f>ROW('Project 4'!A377)</f>
        <v>377</v>
      </c>
      <c r="E17" s="91"/>
      <c r="F17" s="91"/>
      <c r="G17" s="104" t="b">
        <f>OR(ComponentVisibility[[#This Row],[Force True]],AND(ComponentVisibility[[#This Row],[Program True]],NOT(ComponentVisibility[[#This Row],[Force False]])))</f>
        <v>0</v>
      </c>
      <c r="H17" s="105"/>
      <c r="I17" s="104" t="b">
        <f>ConPermSources4="Yes"</f>
        <v>0</v>
      </c>
      <c r="J17" s="62"/>
      <c r="K17" s="62" t="b">
        <f>SUMPRODUCT(ComponentVisibility[[#This Row],[IIG]:[SHMHP]],IsPrograms)&gt;0</f>
        <v>0</v>
      </c>
      <c r="L17" s="62"/>
      <c r="M17" s="62"/>
      <c r="N17" s="62"/>
      <c r="O17" s="62"/>
      <c r="P17" s="62"/>
      <c r="Q17" s="62"/>
    </row>
    <row r="18" spans="2:17" ht="18" customHeight="1" x14ac:dyDescent="0.3">
      <c r="B18" s="123" t="s">
        <v>240</v>
      </c>
      <c r="C18" s="103"/>
      <c r="D18" s="91"/>
      <c r="E18" s="91"/>
      <c r="F18" s="91"/>
      <c r="G18" s="104" t="b">
        <f>OR(ComponentVisibility[[#This Row],[Force True]],AND(ComponentVisibility[[#This Row],[Program True]],NOT(ComponentVisibility[[#This Row],[Force False]])))</f>
        <v>0</v>
      </c>
      <c r="H18" s="105"/>
      <c r="I18" s="104" t="b">
        <f>OR(ProjectsList=5,ProjectsList=6,ProjectsList=7,ProjectsList=8)</f>
        <v>0</v>
      </c>
      <c r="J18" s="62"/>
      <c r="K18" s="62" t="b">
        <f>SUMPRODUCT(ComponentVisibility[[#This Row],[IIG]:[SHMHP]],IsPrograms)&gt;0</f>
        <v>0</v>
      </c>
      <c r="L18" s="62"/>
      <c r="M18" s="62"/>
      <c r="N18" s="62"/>
      <c r="O18" s="62"/>
      <c r="P18" s="62"/>
      <c r="Q18" s="62"/>
    </row>
    <row r="19" spans="2:17" ht="18" customHeight="1" x14ac:dyDescent="0.3">
      <c r="B19" s="123" t="s">
        <v>240</v>
      </c>
      <c r="C19" s="103">
        <f>ROW('Project 5'!A7)</f>
        <v>7</v>
      </c>
      <c r="D19" s="91">
        <f>ROW('Project 5'!A7)</f>
        <v>7</v>
      </c>
      <c r="E19" s="91"/>
      <c r="F19" s="91"/>
      <c r="G19" s="104" t="b">
        <f>OR(ComponentVisibility[[#This Row],[Force True]],AND(ComponentVisibility[[#This Row],[Program True]],NOT(ComponentVisibility[[#This Row],[Force False]])))</f>
        <v>0</v>
      </c>
      <c r="H19" s="105"/>
      <c r="I19" s="104" t="b">
        <f>IF(OR(ProjectStatus5="Construction Completed",ProjectStatus5="Permanet Loan Closed"),TRUE,FALSE)</f>
        <v>0</v>
      </c>
      <c r="J19" s="62"/>
      <c r="K19" s="62" t="b">
        <f>SUMPRODUCT(ComponentVisibility[[#This Row],[IIG]:[SHMHP]],IsPrograms)&gt;0</f>
        <v>0</v>
      </c>
      <c r="L19" s="62"/>
      <c r="M19" s="62"/>
      <c r="N19" s="62"/>
      <c r="O19" s="62"/>
      <c r="P19" s="62"/>
      <c r="Q19" s="62"/>
    </row>
    <row r="20" spans="2:17" ht="18" customHeight="1" x14ac:dyDescent="0.3">
      <c r="B20" s="123" t="s">
        <v>240</v>
      </c>
      <c r="C20" s="92">
        <f>ROW('Project 5'!A343)</f>
        <v>343</v>
      </c>
      <c r="D20" s="89">
        <f>ROW('Project 5'!A377)</f>
        <v>377</v>
      </c>
      <c r="E20" s="91"/>
      <c r="F20" s="91"/>
      <c r="G20" s="104" t="b">
        <f>OR(ComponentVisibility[[#This Row],[Force True]],AND(ComponentVisibility[[#This Row],[Program True]],NOT(ComponentVisibility[[#This Row],[Force False]])))</f>
        <v>0</v>
      </c>
      <c r="H20" s="105"/>
      <c r="I20" s="104" t="b">
        <f>ConPermSources5="Yes"</f>
        <v>0</v>
      </c>
      <c r="J20" s="62"/>
      <c r="K20" s="62" t="b">
        <f>SUMPRODUCT(ComponentVisibility[[#This Row],[IIG]:[SHMHP]],IsPrograms)&gt;0</f>
        <v>0</v>
      </c>
      <c r="L20" s="62"/>
      <c r="M20" s="62"/>
      <c r="N20" s="62"/>
      <c r="O20" s="62"/>
      <c r="P20" s="62"/>
      <c r="Q20" s="62"/>
    </row>
    <row r="21" spans="2:17" ht="18" customHeight="1" x14ac:dyDescent="0.3">
      <c r="B21" s="123" t="s">
        <v>241</v>
      </c>
      <c r="C21" s="103"/>
      <c r="D21" s="91"/>
      <c r="E21" s="91"/>
      <c r="F21" s="91"/>
      <c r="G21" s="104" t="b">
        <f>OR(ComponentVisibility[[#This Row],[Force True]],AND(ComponentVisibility[[#This Row],[Program True]],NOT(ComponentVisibility[[#This Row],[Force False]])))</f>
        <v>0</v>
      </c>
      <c r="H21" s="105"/>
      <c r="I21" s="104" t="b">
        <f>OR(ProjectsList=6,ProjectsList=7,ProjectsList=8)</f>
        <v>0</v>
      </c>
      <c r="J21" s="62"/>
      <c r="K21" s="62" t="b">
        <f>SUMPRODUCT(ComponentVisibility[[#This Row],[IIG]:[SHMHP]],IsPrograms)&gt;0</f>
        <v>0</v>
      </c>
      <c r="L21" s="62"/>
      <c r="M21" s="62"/>
      <c r="N21" s="62"/>
      <c r="O21" s="62"/>
      <c r="P21" s="62"/>
      <c r="Q21" s="62"/>
    </row>
    <row r="22" spans="2:17" ht="18" customHeight="1" x14ac:dyDescent="0.3">
      <c r="B22" s="123" t="s">
        <v>241</v>
      </c>
      <c r="C22" s="103">
        <f>ROW('Project 6'!A7)</f>
        <v>7</v>
      </c>
      <c r="D22" s="91">
        <f>ROW('Project 6'!A7)</f>
        <v>7</v>
      </c>
      <c r="E22" s="91"/>
      <c r="F22" s="91"/>
      <c r="G22" s="104" t="b">
        <f>OR(ComponentVisibility[[#This Row],[Force True]],AND(ComponentVisibility[[#This Row],[Program True]],NOT(ComponentVisibility[[#This Row],[Force False]])))</f>
        <v>0</v>
      </c>
      <c r="H22" s="105"/>
      <c r="I22" s="104" t="b">
        <f>IF(OR(ProjectStatus6="Construction Completed",ProjectStatus6="Permanet Loan Closed"),TRUE,FALSE)</f>
        <v>0</v>
      </c>
      <c r="J22" s="62"/>
      <c r="K22" s="62" t="b">
        <f>SUMPRODUCT(ComponentVisibility[[#This Row],[IIG]:[SHMHP]],IsPrograms)&gt;0</f>
        <v>0</v>
      </c>
      <c r="L22" s="62"/>
      <c r="M22" s="62"/>
      <c r="N22" s="62"/>
      <c r="O22" s="62"/>
      <c r="P22" s="62"/>
      <c r="Q22" s="62"/>
    </row>
    <row r="23" spans="2:17" ht="18" customHeight="1" x14ac:dyDescent="0.3">
      <c r="B23" s="123" t="s">
        <v>241</v>
      </c>
      <c r="C23" s="92">
        <f>ROW('Project 6'!A343)</f>
        <v>343</v>
      </c>
      <c r="D23" s="89">
        <f>ROW('Project 6'!A377)</f>
        <v>377</v>
      </c>
      <c r="E23" s="91"/>
      <c r="F23" s="91"/>
      <c r="G23" s="104" t="b">
        <f>OR(ComponentVisibility[[#This Row],[Force True]],AND(ComponentVisibility[[#This Row],[Program True]],NOT(ComponentVisibility[[#This Row],[Force False]])))</f>
        <v>0</v>
      </c>
      <c r="H23" s="105"/>
      <c r="I23" s="104" t="b">
        <f>ConPermSources6="Yes"</f>
        <v>0</v>
      </c>
      <c r="J23" s="62"/>
      <c r="K23" s="62" t="b">
        <f>SUMPRODUCT(ComponentVisibility[[#This Row],[IIG]:[SHMHP]],IsPrograms)&gt;0</f>
        <v>0</v>
      </c>
      <c r="L23" s="62"/>
      <c r="M23" s="62"/>
      <c r="N23" s="62"/>
      <c r="O23" s="62"/>
      <c r="P23" s="62"/>
      <c r="Q23" s="62"/>
    </row>
    <row r="24" spans="2:17" ht="18" customHeight="1" x14ac:dyDescent="0.3">
      <c r="B24" s="123" t="s">
        <v>242</v>
      </c>
      <c r="C24" s="103"/>
      <c r="D24" s="91"/>
      <c r="E24" s="91"/>
      <c r="F24" s="91"/>
      <c r="G24" s="104" t="b">
        <f>OR(ComponentVisibility[[#This Row],[Force True]],AND(ComponentVisibility[[#This Row],[Program True]],NOT(ComponentVisibility[[#This Row],[Force False]])))</f>
        <v>0</v>
      </c>
      <c r="H24" s="105"/>
      <c r="I24" s="104" t="b">
        <f>OR(ProjectsList=7,ProjectsList=8)</f>
        <v>0</v>
      </c>
      <c r="J24" s="62"/>
      <c r="K24" s="62" t="b">
        <f>SUMPRODUCT(ComponentVisibility[[#This Row],[IIG]:[SHMHP]],IsPrograms)&gt;0</f>
        <v>0</v>
      </c>
      <c r="L24" s="62"/>
      <c r="M24" s="62"/>
      <c r="N24" s="62"/>
      <c r="O24" s="62"/>
      <c r="P24" s="62"/>
      <c r="Q24" s="62"/>
    </row>
    <row r="25" spans="2:17" ht="18" customHeight="1" x14ac:dyDescent="0.3">
      <c r="B25" s="123" t="s">
        <v>242</v>
      </c>
      <c r="C25" s="103">
        <f>ROW('Project 7'!A7)</f>
        <v>7</v>
      </c>
      <c r="D25" s="91">
        <f>ROW('Project 7'!A7)</f>
        <v>7</v>
      </c>
      <c r="E25" s="91"/>
      <c r="F25" s="91"/>
      <c r="G25" s="104" t="b">
        <f>OR(ComponentVisibility[[#This Row],[Force True]],AND(ComponentVisibility[[#This Row],[Program True]],NOT(ComponentVisibility[[#This Row],[Force False]])))</f>
        <v>0</v>
      </c>
      <c r="H25" s="105"/>
      <c r="I25" s="104" t="b">
        <f>IF(OR(ProjectStatus7="Construction Completed",ProjectStatus7="Permanet Loan Closed"),TRUE,FALSE)</f>
        <v>0</v>
      </c>
      <c r="J25" s="62"/>
      <c r="K25" s="62" t="b">
        <f>SUMPRODUCT(ComponentVisibility[[#This Row],[IIG]:[SHMHP]],IsPrograms)&gt;0</f>
        <v>0</v>
      </c>
      <c r="L25" s="62"/>
      <c r="M25" s="62"/>
      <c r="N25" s="62"/>
      <c r="O25" s="62"/>
      <c r="P25" s="62"/>
      <c r="Q25" s="62"/>
    </row>
    <row r="26" spans="2:17" ht="18" customHeight="1" x14ac:dyDescent="0.3">
      <c r="B26" s="123" t="s">
        <v>242</v>
      </c>
      <c r="C26" s="92">
        <f>ROW('Project 7'!A343)</f>
        <v>343</v>
      </c>
      <c r="D26" s="89">
        <f>ROW('Project 7'!A377)</f>
        <v>377</v>
      </c>
      <c r="E26" s="91"/>
      <c r="F26" s="91"/>
      <c r="G26" s="104" t="b">
        <f>OR(ComponentVisibility[[#This Row],[Force True]],AND(ComponentVisibility[[#This Row],[Program True]],NOT(ComponentVisibility[[#This Row],[Force False]])))</f>
        <v>0</v>
      </c>
      <c r="H26" s="105"/>
      <c r="I26" s="104" t="b">
        <f>ConPermSources7="Yes"</f>
        <v>0</v>
      </c>
      <c r="J26" s="62"/>
      <c r="K26" s="62" t="b">
        <f>SUMPRODUCT(ComponentVisibility[[#This Row],[IIG]:[SHMHP]],IsPrograms)&gt;0</f>
        <v>0</v>
      </c>
      <c r="L26" s="62"/>
      <c r="M26" s="62"/>
      <c r="N26" s="62"/>
      <c r="O26" s="62"/>
      <c r="P26" s="62"/>
      <c r="Q26" s="62"/>
    </row>
    <row r="27" spans="2:17" ht="18" customHeight="1" x14ac:dyDescent="0.3">
      <c r="B27" s="123" t="s">
        <v>243</v>
      </c>
      <c r="C27" s="103"/>
      <c r="D27" s="91"/>
      <c r="E27" s="91"/>
      <c r="F27" s="91"/>
      <c r="G27" s="104" t="b">
        <f>OR(ComponentVisibility[[#This Row],[Force True]],AND(ComponentVisibility[[#This Row],[Program True]],NOT(ComponentVisibility[[#This Row],[Force False]])))</f>
        <v>0</v>
      </c>
      <c r="H27" s="105"/>
      <c r="I27" s="104" t="b">
        <f>ProjectsList=8</f>
        <v>0</v>
      </c>
      <c r="J27" s="62"/>
      <c r="K27" s="62" t="b">
        <f>SUMPRODUCT(ComponentVisibility[[#This Row],[IIG]:[SHMHP]],IsPrograms)&gt;0</f>
        <v>0</v>
      </c>
      <c r="L27" s="62"/>
      <c r="M27" s="62"/>
      <c r="N27" s="62"/>
      <c r="O27" s="62"/>
      <c r="P27" s="62"/>
      <c r="Q27" s="62"/>
    </row>
    <row r="28" spans="2:17" ht="18" customHeight="1" x14ac:dyDescent="0.3">
      <c r="B28" s="123" t="s">
        <v>243</v>
      </c>
      <c r="C28" s="103">
        <f>ROW('Project 8'!A7)</f>
        <v>7</v>
      </c>
      <c r="D28" s="91">
        <f>ROW('Project 8'!A7)</f>
        <v>7</v>
      </c>
      <c r="E28" s="91"/>
      <c r="F28" s="91"/>
      <c r="G28" s="104" t="b">
        <f>OR(ComponentVisibility[[#This Row],[Force True]],AND(ComponentVisibility[[#This Row],[Program True]],NOT(ComponentVisibility[[#This Row],[Force False]])))</f>
        <v>0</v>
      </c>
      <c r="H28" s="105"/>
      <c r="I28" s="104" t="b">
        <f>IF(OR(ProjectStatus8="Construction Completed",ProjectStatus8="Permanet Loan Closed"),TRUE,FALSE)</f>
        <v>0</v>
      </c>
      <c r="J28" s="62"/>
      <c r="K28" s="62" t="b">
        <f>SUMPRODUCT(ComponentVisibility[[#This Row],[IIG]:[SHMHP]],IsPrograms)&gt;0</f>
        <v>0</v>
      </c>
      <c r="L28" s="62"/>
      <c r="M28" s="62"/>
      <c r="N28" s="62"/>
      <c r="O28" s="62"/>
      <c r="P28" s="62"/>
      <c r="Q28" s="62"/>
    </row>
    <row r="29" spans="2:17" ht="18" customHeight="1" x14ac:dyDescent="0.3">
      <c r="B29" s="123" t="s">
        <v>243</v>
      </c>
      <c r="C29" s="92">
        <f>ROW('Project 8'!A343)</f>
        <v>343</v>
      </c>
      <c r="D29" s="89">
        <f>ROW('Project 8'!A377)</f>
        <v>377</v>
      </c>
      <c r="E29" s="91"/>
      <c r="F29" s="91"/>
      <c r="G29" s="104" t="b">
        <f>OR(ComponentVisibility[[#This Row],[Force True]],AND(ComponentVisibility[[#This Row],[Program True]],NOT(ComponentVisibility[[#This Row],[Force False]])))</f>
        <v>0</v>
      </c>
      <c r="H29" s="105"/>
      <c r="I29" s="104" t="b">
        <f>ConPermSources8="Yes"</f>
        <v>0</v>
      </c>
      <c r="J29" s="62"/>
      <c r="K29" s="62" t="b">
        <f>SUMPRODUCT(ComponentVisibility[[#This Row],[IIG]:[SHMHP]],IsPrograms)&gt;0</f>
        <v>0</v>
      </c>
      <c r="L29" s="62"/>
      <c r="M29" s="62"/>
      <c r="N29" s="62"/>
      <c r="O29" s="62"/>
      <c r="P29" s="62"/>
      <c r="Q29" s="62"/>
    </row>
    <row r="30" spans="2:17" ht="18" customHeight="1" x14ac:dyDescent="0.3">
      <c r="B30" s="126" t="s">
        <v>395</v>
      </c>
      <c r="C30" s="92">
        <f>ROW('LHTF Repayments'!A4)</f>
        <v>4</v>
      </c>
      <c r="D30" s="89">
        <f>ROW('LHTF Repayments'!A4)</f>
        <v>4</v>
      </c>
      <c r="E30" s="89"/>
      <c r="F30" s="89"/>
      <c r="G30" s="94" t="b">
        <f>OR(ComponentVisibility[[#This Row],[Force True]],AND(ComponentVisibility[[#This Row],[Program True]],NOT(ComponentVisibility[[#This Row],[Force False]])))</f>
        <v>1</v>
      </c>
      <c r="H30" s="93"/>
      <c r="I30" s="94" t="b">
        <f>OR(ProjectsList=1,ProjectsList=2,ProjectsList=3,ProjectsList=4,ProjectsList=5,ProjectsList=6,ProjectsList=7,ProjectsList=8)</f>
        <v>1</v>
      </c>
      <c r="J30" s="90"/>
      <c r="K30" s="90" t="b">
        <f>SUMPRODUCT(ComponentVisibility[[#This Row],[IIG]:[SHMHP]],IsPrograms)&gt;0</f>
        <v>0</v>
      </c>
      <c r="L30" s="90"/>
      <c r="M30" s="90"/>
      <c r="N30" s="90"/>
      <c r="O30" s="90"/>
      <c r="P30" s="90"/>
      <c r="Q30" s="90"/>
    </row>
    <row r="31" spans="2:17" ht="18" customHeight="1" x14ac:dyDescent="0.3">
      <c r="B31" s="126" t="s">
        <v>395</v>
      </c>
      <c r="C31" s="92">
        <f>ROW('LHTF Repayments'!A5)</f>
        <v>5</v>
      </c>
      <c r="D31" s="89">
        <f>ROW('LHTF Repayments'!A5)</f>
        <v>5</v>
      </c>
      <c r="E31" s="89"/>
      <c r="F31" s="89"/>
      <c r="G31" s="94" t="b">
        <f>OR(ComponentVisibility[[#This Row],[Force True]],AND(ComponentVisibility[[#This Row],[Program True]],NOT(ComponentVisibility[[#This Row],[Force False]])))</f>
        <v>0</v>
      </c>
      <c r="H31" s="93"/>
      <c r="I31" s="94" t="b">
        <f>OR(ProjectsList=2,ProjectsList=3,ProjectsList=4,ProjectsList=5,ProjectsList=6,ProjectsList=7,ProjectsList=8)</f>
        <v>0</v>
      </c>
      <c r="J31" s="90"/>
      <c r="K31" s="90" t="b">
        <f>SUMPRODUCT(ComponentVisibility[[#This Row],[IIG]:[SHMHP]],IsPrograms)&gt;0</f>
        <v>0</v>
      </c>
      <c r="L31" s="90"/>
      <c r="M31" s="90"/>
      <c r="N31" s="90"/>
      <c r="O31" s="90"/>
      <c r="P31" s="90"/>
      <c r="Q31" s="90"/>
    </row>
    <row r="32" spans="2:17" ht="18" customHeight="1" x14ac:dyDescent="0.3">
      <c r="B32" s="126" t="s">
        <v>395</v>
      </c>
      <c r="C32" s="92">
        <f>ROW('LHTF Repayments'!A6)</f>
        <v>6</v>
      </c>
      <c r="D32" s="89">
        <f>ROW('LHTF Repayments'!A6)</f>
        <v>6</v>
      </c>
      <c r="E32" s="89"/>
      <c r="F32" s="89"/>
      <c r="G32" s="94" t="b">
        <f>OR(ComponentVisibility[[#This Row],[Force True]],AND(ComponentVisibility[[#This Row],[Program True]],NOT(ComponentVisibility[[#This Row],[Force False]])))</f>
        <v>0</v>
      </c>
      <c r="H32" s="93"/>
      <c r="I32" s="94" t="b">
        <f>OR(ProjectsList=3,ProjectsList=4,ProjectsList=5,ProjectsList=6,ProjectsList=7,ProjectsList=8)</f>
        <v>0</v>
      </c>
      <c r="J32" s="90"/>
      <c r="K32" s="90" t="b">
        <f>SUMPRODUCT(ComponentVisibility[[#This Row],[IIG]:[SHMHP]],IsPrograms)&gt;0</f>
        <v>0</v>
      </c>
      <c r="L32" s="90"/>
      <c r="M32" s="90"/>
      <c r="N32" s="90"/>
      <c r="O32" s="90"/>
      <c r="P32" s="90"/>
      <c r="Q32" s="90"/>
    </row>
    <row r="33" spans="2:17" ht="18" customHeight="1" x14ac:dyDescent="0.3">
      <c r="B33" s="126" t="s">
        <v>395</v>
      </c>
      <c r="C33" s="92">
        <f>ROW('LHTF Repayments'!A7)</f>
        <v>7</v>
      </c>
      <c r="D33" s="89">
        <f>ROW('LHTF Repayments'!A7)</f>
        <v>7</v>
      </c>
      <c r="E33" s="89"/>
      <c r="F33" s="89"/>
      <c r="G33" s="94" t="b">
        <f>OR(ComponentVisibility[[#This Row],[Force True]],AND(ComponentVisibility[[#This Row],[Program True]],NOT(ComponentVisibility[[#This Row],[Force False]])))</f>
        <v>0</v>
      </c>
      <c r="H33" s="93"/>
      <c r="I33" s="94" t="b">
        <f>OR(ProjectsList=4,ProjectsList=5,ProjectsList=6,ProjectsList=7,ProjectsList=8)</f>
        <v>0</v>
      </c>
      <c r="J33" s="90"/>
      <c r="K33" s="90" t="b">
        <f>SUMPRODUCT(ComponentVisibility[[#This Row],[IIG]:[SHMHP]],IsPrograms)&gt;0</f>
        <v>0</v>
      </c>
      <c r="L33" s="90"/>
      <c r="M33" s="90"/>
      <c r="N33" s="90"/>
      <c r="O33" s="90"/>
      <c r="P33" s="90"/>
      <c r="Q33" s="90"/>
    </row>
    <row r="34" spans="2:17" ht="18" customHeight="1" x14ac:dyDescent="0.3">
      <c r="B34" s="126" t="s">
        <v>395</v>
      </c>
      <c r="C34" s="92">
        <f>ROW('LHTF Repayments'!A8)</f>
        <v>8</v>
      </c>
      <c r="D34" s="89">
        <f>ROW('LHTF Repayments'!A8)</f>
        <v>8</v>
      </c>
      <c r="E34" s="89"/>
      <c r="F34" s="89"/>
      <c r="G34" s="94" t="b">
        <f>OR(ComponentVisibility[[#This Row],[Force True]],AND(ComponentVisibility[[#This Row],[Program True]],NOT(ComponentVisibility[[#This Row],[Force False]])))</f>
        <v>0</v>
      </c>
      <c r="H34" s="93"/>
      <c r="I34" s="94" t="b">
        <f>OR(ProjectsList=5,ProjectsList=6,ProjectsList=7,ProjectsList=8)</f>
        <v>0</v>
      </c>
      <c r="J34" s="90"/>
      <c r="K34" s="90" t="b">
        <f>SUMPRODUCT(ComponentVisibility[[#This Row],[IIG]:[SHMHP]],IsPrograms)&gt;0</f>
        <v>0</v>
      </c>
      <c r="L34" s="90"/>
      <c r="M34" s="90"/>
      <c r="N34" s="90"/>
      <c r="O34" s="90"/>
      <c r="P34" s="90"/>
      <c r="Q34" s="90"/>
    </row>
    <row r="35" spans="2:17" ht="18" customHeight="1" x14ac:dyDescent="0.3">
      <c r="B35" s="126" t="s">
        <v>395</v>
      </c>
      <c r="C35" s="92">
        <f>ROW('LHTF Repayments'!A9)</f>
        <v>9</v>
      </c>
      <c r="D35" s="89">
        <f>ROW('LHTF Repayments'!A9)</f>
        <v>9</v>
      </c>
      <c r="E35" s="89"/>
      <c r="F35" s="89"/>
      <c r="G35" s="94" t="b">
        <f>OR(ComponentVisibility[[#This Row],[Force True]],AND(ComponentVisibility[[#This Row],[Program True]],NOT(ComponentVisibility[[#This Row],[Force False]])))</f>
        <v>0</v>
      </c>
      <c r="H35" s="93"/>
      <c r="I35" s="94" t="b">
        <f>OR(ProjectsList=6,ProjectsList=7,ProjectsList=8)</f>
        <v>0</v>
      </c>
      <c r="J35" s="90"/>
      <c r="K35" s="90" t="b">
        <f>SUMPRODUCT(ComponentVisibility[[#This Row],[IIG]:[SHMHP]],IsPrograms)&gt;0</f>
        <v>0</v>
      </c>
      <c r="L35" s="90"/>
      <c r="M35" s="90"/>
      <c r="N35" s="90"/>
      <c r="O35" s="90"/>
      <c r="P35" s="90"/>
      <c r="Q35" s="90"/>
    </row>
    <row r="36" spans="2:17" ht="18" customHeight="1" x14ac:dyDescent="0.3">
      <c r="B36" s="126" t="s">
        <v>395</v>
      </c>
      <c r="C36" s="92">
        <f>ROW('LHTF Repayments'!A10)</f>
        <v>10</v>
      </c>
      <c r="D36" s="89">
        <f>ROW('LHTF Repayments'!A10)</f>
        <v>10</v>
      </c>
      <c r="E36" s="89"/>
      <c r="F36" s="89"/>
      <c r="G36" s="94" t="b">
        <f>OR(ComponentVisibility[[#This Row],[Force True]],AND(ComponentVisibility[[#This Row],[Program True]],NOT(ComponentVisibility[[#This Row],[Force False]])))</f>
        <v>0</v>
      </c>
      <c r="H36" s="93"/>
      <c r="I36" s="94" t="b">
        <f>OR(ProjectsList=7,ProjectsList=8)</f>
        <v>0</v>
      </c>
      <c r="J36" s="90"/>
      <c r="K36" s="90" t="b">
        <f>SUMPRODUCT(ComponentVisibility[[#This Row],[IIG]:[SHMHP]],IsPrograms)&gt;0</f>
        <v>0</v>
      </c>
      <c r="L36" s="90"/>
      <c r="M36" s="90"/>
      <c r="N36" s="90"/>
      <c r="O36" s="90"/>
      <c r="P36" s="90"/>
      <c r="Q36" s="90"/>
    </row>
    <row r="37" spans="2:17" ht="18" customHeight="1" x14ac:dyDescent="0.3">
      <c r="B37" s="126" t="s">
        <v>395</v>
      </c>
      <c r="C37" s="92">
        <f>ROW('LHTF Repayments'!A11)</f>
        <v>11</v>
      </c>
      <c r="D37" s="89">
        <f>ROW('LHTF Repayments'!A11)</f>
        <v>11</v>
      </c>
      <c r="E37" s="89"/>
      <c r="F37" s="89"/>
      <c r="G37" s="94" t="b">
        <f>OR(ComponentVisibility[[#This Row],[Force True]],AND(ComponentVisibility[[#This Row],[Program True]],NOT(ComponentVisibility[[#This Row],[Force False]])))</f>
        <v>0</v>
      </c>
      <c r="H37" s="93"/>
      <c r="I37" s="94" t="b">
        <f>ProjectsList=8</f>
        <v>0</v>
      </c>
      <c r="J37" s="90"/>
      <c r="K37" s="90" t="b">
        <f>SUMPRODUCT(ComponentVisibility[[#This Row],[IIG]:[SHMHP]],IsPrograms)&gt;0</f>
        <v>0</v>
      </c>
      <c r="L37" s="90"/>
      <c r="M37" s="90"/>
      <c r="N37" s="90"/>
      <c r="O37" s="90"/>
      <c r="P37" s="90"/>
      <c r="Q37" s="90"/>
    </row>
    <row r="38" spans="2:17" ht="18" customHeight="1" x14ac:dyDescent="0.3">
      <c r="B38" s="123" t="s">
        <v>449</v>
      </c>
      <c r="C38" s="103">
        <f>ROW('Rep Worksheet'!A19)</f>
        <v>19</v>
      </c>
      <c r="D38" s="91">
        <f>ROW('Rep Worksheet'!A19)</f>
        <v>19</v>
      </c>
      <c r="E38" s="91"/>
      <c r="F38" s="91"/>
      <c r="G38" s="104" t="b">
        <f>OR(ComponentVisibility[[#This Row],[Force True]],AND(ComponentVisibility[[#This Row],[Program True]],NOT(ComponentVisibility[[#This Row],[Force False]])))</f>
        <v>1</v>
      </c>
      <c r="H38" s="105"/>
      <c r="I38" s="94" t="b">
        <f>OR(ProjectsList=1,ProjectsList=2,ProjectsList=3,ProjectsList=4,ProjectsList=5,ProjectsList=6,ProjectsList=7,ProjectsList=8)</f>
        <v>1</v>
      </c>
      <c r="J38" s="62"/>
      <c r="K38" s="62" t="b">
        <f>SUMPRODUCT(ComponentVisibility[[#This Row],[IIG]:[SHMHP]],IsPrograms)&gt;0</f>
        <v>0</v>
      </c>
      <c r="L38" s="62"/>
      <c r="M38" s="62"/>
      <c r="N38" s="62"/>
      <c r="O38" s="62"/>
      <c r="P38" s="62"/>
      <c r="Q38" s="62"/>
    </row>
    <row r="39" spans="2:17" ht="18" customHeight="1" x14ac:dyDescent="0.3">
      <c r="B39" s="123" t="s">
        <v>449</v>
      </c>
      <c r="C39" s="103">
        <f>ROW('Rep Worksheet'!A20)</f>
        <v>20</v>
      </c>
      <c r="D39" s="91">
        <f>ROW('Rep Worksheet'!A20)</f>
        <v>20</v>
      </c>
      <c r="E39" s="91"/>
      <c r="F39" s="91"/>
      <c r="G39" s="104" t="b">
        <f>OR(ComponentVisibility[[#This Row],[Force True]],AND(ComponentVisibility[[#This Row],[Program True]],NOT(ComponentVisibility[[#This Row],[Force False]])))</f>
        <v>0</v>
      </c>
      <c r="H39" s="105"/>
      <c r="I39" s="94" t="b">
        <f>OR(ProjectsList=2,ProjectsList=3,ProjectsList=4,ProjectsList=5,ProjectsList=6,ProjectsList=7,ProjectsList=8)</f>
        <v>0</v>
      </c>
      <c r="J39" s="62"/>
      <c r="K39" s="62" t="b">
        <f>SUMPRODUCT(ComponentVisibility[[#This Row],[IIG]:[SHMHP]],IsPrograms)&gt;0</f>
        <v>0</v>
      </c>
      <c r="L39" s="62"/>
      <c r="M39" s="62"/>
      <c r="N39" s="62"/>
      <c r="O39" s="62"/>
      <c r="P39" s="62"/>
      <c r="Q39" s="62"/>
    </row>
    <row r="40" spans="2:17" ht="18" customHeight="1" x14ac:dyDescent="0.3">
      <c r="B40" s="123" t="s">
        <v>449</v>
      </c>
      <c r="C40" s="103">
        <f>ROW('Rep Worksheet'!A21)</f>
        <v>21</v>
      </c>
      <c r="D40" s="91">
        <f>ROW('Rep Worksheet'!A21)</f>
        <v>21</v>
      </c>
      <c r="E40" s="91"/>
      <c r="F40" s="91"/>
      <c r="G40" s="104" t="b">
        <f>OR(ComponentVisibility[[#This Row],[Force True]],AND(ComponentVisibility[[#This Row],[Program True]],NOT(ComponentVisibility[[#This Row],[Force False]])))</f>
        <v>0</v>
      </c>
      <c r="H40" s="105"/>
      <c r="I40" s="94" t="b">
        <f>OR(ProjectsList=3,ProjectsList=4,ProjectsList=5,ProjectsList=6,ProjectsList=7,ProjectsList=8)</f>
        <v>0</v>
      </c>
      <c r="J40" s="62"/>
      <c r="K40" s="62" t="b">
        <f>SUMPRODUCT(ComponentVisibility[[#This Row],[IIG]:[SHMHP]],IsPrograms)&gt;0</f>
        <v>0</v>
      </c>
      <c r="L40" s="62"/>
      <c r="M40" s="62"/>
      <c r="N40" s="62"/>
      <c r="O40" s="62"/>
      <c r="P40" s="62"/>
      <c r="Q40" s="62"/>
    </row>
    <row r="41" spans="2:17" ht="18" customHeight="1" x14ac:dyDescent="0.3">
      <c r="B41" s="123" t="s">
        <v>449</v>
      </c>
      <c r="C41" s="103">
        <f>ROW('Rep Worksheet'!A22)</f>
        <v>22</v>
      </c>
      <c r="D41" s="91">
        <f>ROW('Rep Worksheet'!A22)</f>
        <v>22</v>
      </c>
      <c r="E41" s="91"/>
      <c r="F41" s="91"/>
      <c r="G41" s="104" t="b">
        <f>OR(ComponentVisibility[[#This Row],[Force True]],AND(ComponentVisibility[[#This Row],[Program True]],NOT(ComponentVisibility[[#This Row],[Force False]])))</f>
        <v>0</v>
      </c>
      <c r="H41" s="105"/>
      <c r="I41" s="94" t="b">
        <f>OR(ProjectsList=4,ProjectsList=5,ProjectsList=6,ProjectsList=7,ProjectsList=8)</f>
        <v>0</v>
      </c>
      <c r="J41" s="62"/>
      <c r="K41" s="62" t="b">
        <f>SUMPRODUCT(ComponentVisibility[[#This Row],[IIG]:[SHMHP]],IsPrograms)&gt;0</f>
        <v>0</v>
      </c>
      <c r="L41" s="62"/>
      <c r="M41" s="62"/>
      <c r="N41" s="62"/>
      <c r="O41" s="62"/>
      <c r="P41" s="62"/>
      <c r="Q41" s="62"/>
    </row>
    <row r="42" spans="2:17" ht="18" customHeight="1" x14ac:dyDescent="0.3">
      <c r="B42" s="123" t="s">
        <v>449</v>
      </c>
      <c r="C42" s="103">
        <f>ROW('Rep Worksheet'!A23)</f>
        <v>23</v>
      </c>
      <c r="D42" s="91">
        <f>ROW('Rep Worksheet'!A23)</f>
        <v>23</v>
      </c>
      <c r="E42" s="91"/>
      <c r="F42" s="91"/>
      <c r="G42" s="104" t="b">
        <f>OR(ComponentVisibility[[#This Row],[Force True]],AND(ComponentVisibility[[#This Row],[Program True]],NOT(ComponentVisibility[[#This Row],[Force False]])))</f>
        <v>0</v>
      </c>
      <c r="H42" s="105"/>
      <c r="I42" s="94" t="b">
        <f>OR(ProjectsList=5,ProjectsList=6,ProjectsList=7,ProjectsList=8)</f>
        <v>0</v>
      </c>
      <c r="J42" s="62"/>
      <c r="K42" s="62" t="b">
        <f>SUMPRODUCT(ComponentVisibility[[#This Row],[IIG]:[SHMHP]],IsPrograms)&gt;0</f>
        <v>0</v>
      </c>
      <c r="L42" s="62"/>
      <c r="M42" s="62"/>
      <c r="N42" s="62"/>
      <c r="O42" s="62"/>
      <c r="P42" s="62"/>
      <c r="Q42" s="62"/>
    </row>
    <row r="43" spans="2:17" ht="18" customHeight="1" x14ac:dyDescent="0.3">
      <c r="B43" s="123" t="s">
        <v>449</v>
      </c>
      <c r="C43" s="103">
        <f>ROW('Rep Worksheet'!A24)</f>
        <v>24</v>
      </c>
      <c r="D43" s="91">
        <f>ROW('Rep Worksheet'!A24)</f>
        <v>24</v>
      </c>
      <c r="E43" s="91"/>
      <c r="F43" s="91"/>
      <c r="G43" s="104" t="b">
        <f>OR(ComponentVisibility[[#This Row],[Force True]],AND(ComponentVisibility[[#This Row],[Program True]],NOT(ComponentVisibility[[#This Row],[Force False]])))</f>
        <v>0</v>
      </c>
      <c r="H43" s="105"/>
      <c r="I43" s="94" t="b">
        <f>OR(ProjectsList=6,ProjectsList=7,ProjectsList=8)</f>
        <v>0</v>
      </c>
      <c r="J43" s="62"/>
      <c r="K43" s="62" t="b">
        <f>SUMPRODUCT(ComponentVisibility[[#This Row],[IIG]:[SHMHP]],IsPrograms)&gt;0</f>
        <v>0</v>
      </c>
      <c r="L43" s="62"/>
      <c r="M43" s="62"/>
      <c r="N43" s="62"/>
      <c r="O43" s="62"/>
      <c r="P43" s="62"/>
      <c r="Q43" s="62"/>
    </row>
    <row r="44" spans="2:17" ht="18" customHeight="1" x14ac:dyDescent="0.3">
      <c r="B44" s="123" t="s">
        <v>449</v>
      </c>
      <c r="C44" s="103">
        <f>ROW('Rep Worksheet'!A25)</f>
        <v>25</v>
      </c>
      <c r="D44" s="91">
        <f>ROW('Rep Worksheet'!A25)</f>
        <v>25</v>
      </c>
      <c r="E44" s="91"/>
      <c r="F44" s="91"/>
      <c r="G44" s="104" t="b">
        <f>OR(ComponentVisibility[[#This Row],[Force True]],AND(ComponentVisibility[[#This Row],[Program True]],NOT(ComponentVisibility[[#This Row],[Force False]])))</f>
        <v>0</v>
      </c>
      <c r="H44" s="105"/>
      <c r="I44" s="94" t="b">
        <f>OR(ProjectsList=7,ProjectsList=8)</f>
        <v>0</v>
      </c>
      <c r="J44" s="62"/>
      <c r="K44" s="62" t="b">
        <f>SUMPRODUCT(ComponentVisibility[[#This Row],[IIG]:[SHMHP]],IsPrograms)&gt;0</f>
        <v>0</v>
      </c>
      <c r="L44" s="62"/>
      <c r="M44" s="62"/>
      <c r="N44" s="62"/>
      <c r="O44" s="62"/>
      <c r="P44" s="62"/>
      <c r="Q44" s="62"/>
    </row>
    <row r="45" spans="2:17" ht="18" customHeight="1" x14ac:dyDescent="0.3">
      <c r="B45" s="123" t="s">
        <v>449</v>
      </c>
      <c r="C45" s="103">
        <f>ROW('Rep Worksheet'!A26)</f>
        <v>26</v>
      </c>
      <c r="D45" s="91">
        <f>ROW('Rep Worksheet'!A26)</f>
        <v>26</v>
      </c>
      <c r="E45" s="89"/>
      <c r="F45" s="89"/>
      <c r="G45" s="94" t="b">
        <f>OR(ComponentVisibility[[#This Row],[Force True]],AND(ComponentVisibility[[#This Row],[Program True]],NOT(ComponentVisibility[[#This Row],[Force False]])))</f>
        <v>0</v>
      </c>
      <c r="H45" s="93"/>
      <c r="I45" s="94" t="b">
        <f>ProjectsList=8</f>
        <v>0</v>
      </c>
      <c r="J45" s="90"/>
      <c r="K45" s="90" t="b">
        <f>SUMPRODUCT(ComponentVisibility[[#This Row],[IIG]:[SHMHP]],IsPrograms)&gt;0</f>
        <v>0</v>
      </c>
      <c r="L45" s="90"/>
      <c r="M45" s="90"/>
      <c r="N45" s="90"/>
      <c r="O45" s="90"/>
      <c r="P45" s="90"/>
      <c r="Q45" s="90"/>
    </row>
    <row r="46" spans="2:17" ht="18" customHeight="1" x14ac:dyDescent="0.3">
      <c r="B46" s="106"/>
      <c r="C46" s="59"/>
      <c r="D46" s="59"/>
      <c r="E46" s="59"/>
      <c r="F46" s="59"/>
      <c r="G46" s="64"/>
      <c r="H46" s="124"/>
      <c r="I46" s="64"/>
      <c r="J46" s="107"/>
      <c r="K46" s="107"/>
      <c r="L46" s="107"/>
      <c r="M46" s="107"/>
      <c r="N46" s="107"/>
      <c r="O46" s="107"/>
      <c r="P46" s="107"/>
      <c r="Q46" s="107"/>
    </row>
    <row r="47" spans="2:17" ht="18" customHeight="1" x14ac:dyDescent="0.3">
      <c r="B47" s="106"/>
      <c r="C47" s="59"/>
      <c r="D47" s="59"/>
      <c r="E47" s="59"/>
      <c r="F47" s="59"/>
      <c r="G47" s="64"/>
      <c r="H47" s="124"/>
      <c r="I47" s="64"/>
      <c r="J47" s="107"/>
      <c r="K47" s="107"/>
      <c r="L47" s="107"/>
      <c r="M47" s="107"/>
      <c r="N47" s="107"/>
      <c r="O47" s="107"/>
      <c r="P47" s="107"/>
      <c r="Q47" s="107"/>
    </row>
    <row r="48" spans="2:17" ht="18" customHeight="1" x14ac:dyDescent="0.3">
      <c r="B48" s="106"/>
      <c r="C48" s="59"/>
      <c r="D48" s="59"/>
      <c r="E48" s="59"/>
      <c r="F48" s="59"/>
      <c r="G48" s="64"/>
      <c r="H48" s="124"/>
      <c r="I48" s="64"/>
      <c r="J48" s="107"/>
      <c r="K48" s="107"/>
      <c r="L48" s="107"/>
      <c r="M48" s="107"/>
      <c r="N48" s="107"/>
      <c r="O48" s="107"/>
      <c r="P48" s="107"/>
      <c r="Q48" s="107"/>
    </row>
    <row r="49" spans="2:19" ht="18" customHeight="1" x14ac:dyDescent="0.3">
      <c r="C49" s="59"/>
      <c r="D49" s="59"/>
      <c r="E49" s="59"/>
      <c r="F49" s="59"/>
      <c r="G49" s="64"/>
      <c r="H49" s="124"/>
      <c r="I49" s="64"/>
      <c r="J49" s="107"/>
      <c r="K49" s="107"/>
      <c r="L49" s="107"/>
      <c r="M49" s="107"/>
      <c r="N49" s="107"/>
      <c r="O49" s="107"/>
      <c r="P49" s="107"/>
      <c r="Q49" s="107"/>
    </row>
    <row r="50" spans="2:19" ht="18" customHeight="1" x14ac:dyDescent="0.3">
      <c r="B50" s="106"/>
      <c r="C50" s="59"/>
      <c r="D50" s="59"/>
      <c r="E50" s="59"/>
      <c r="F50" s="59"/>
      <c r="G50" s="64"/>
      <c r="H50" s="124"/>
      <c r="I50" s="64"/>
      <c r="J50" s="107"/>
      <c r="K50" s="107"/>
      <c r="L50" s="107"/>
      <c r="M50" s="107"/>
      <c r="N50" s="107"/>
      <c r="O50" s="107"/>
      <c r="P50" s="107"/>
      <c r="Q50" s="107"/>
    </row>
    <row r="52" spans="2:19" ht="18" customHeight="1" x14ac:dyDescent="0.35">
      <c r="S52" s="50" t="s">
        <v>402</v>
      </c>
    </row>
    <row r="53" spans="2:19" ht="18" customHeight="1" x14ac:dyDescent="0.35">
      <c r="S53" s="50" t="s">
        <v>403</v>
      </c>
    </row>
    <row r="54" spans="2:19" ht="18" customHeight="1" x14ac:dyDescent="0.35">
      <c r="S54" s="50" t="s">
        <v>404</v>
      </c>
    </row>
    <row r="55" spans="2:19" ht="18" customHeight="1" x14ac:dyDescent="0.35">
      <c r="S55" s="50" t="s">
        <v>451</v>
      </c>
    </row>
    <row r="56" spans="2:19" ht="18" customHeight="1" x14ac:dyDescent="0.35">
      <c r="S56" s="50" t="s">
        <v>405</v>
      </c>
    </row>
    <row r="57" spans="2:19" ht="18" customHeight="1" x14ac:dyDescent="0.35">
      <c r="S57" s="50" t="s">
        <v>406</v>
      </c>
    </row>
    <row r="58" spans="2:19" ht="18" customHeight="1" x14ac:dyDescent="0.35">
      <c r="S58" s="50" t="s">
        <v>407</v>
      </c>
    </row>
    <row r="59" spans="2:19" ht="18" customHeight="1" x14ac:dyDescent="0.35">
      <c r="S59" s="50" t="s">
        <v>452</v>
      </c>
    </row>
    <row r="60" spans="2:19" ht="18" customHeight="1" x14ac:dyDescent="0.35">
      <c r="S60" s="50" t="s">
        <v>408</v>
      </c>
    </row>
    <row r="61" spans="2:19" ht="18" customHeight="1" x14ac:dyDescent="0.35">
      <c r="S61" s="50" t="s">
        <v>409</v>
      </c>
    </row>
    <row r="62" spans="2:19" ht="18" customHeight="1" x14ac:dyDescent="0.35">
      <c r="S62" s="50" t="s">
        <v>410</v>
      </c>
    </row>
    <row r="63" spans="2:19" ht="18" customHeight="1" x14ac:dyDescent="0.35">
      <c r="S63" s="50" t="s">
        <v>453</v>
      </c>
    </row>
    <row r="64" spans="2:19" ht="18" customHeight="1" x14ac:dyDescent="0.35">
      <c r="S64" s="50" t="s">
        <v>411</v>
      </c>
    </row>
    <row r="65" spans="19:19" ht="18" customHeight="1" x14ac:dyDescent="0.35">
      <c r="S65" s="50" t="s">
        <v>412</v>
      </c>
    </row>
    <row r="66" spans="19:19" ht="18" customHeight="1" x14ac:dyDescent="0.35">
      <c r="S66" s="50" t="s">
        <v>413</v>
      </c>
    </row>
    <row r="67" spans="19:19" ht="18" customHeight="1" x14ac:dyDescent="0.35">
      <c r="S67" s="50" t="s">
        <v>454</v>
      </c>
    </row>
    <row r="68" spans="19:19" ht="18" customHeight="1" x14ac:dyDescent="0.35">
      <c r="S68" s="102" t="s">
        <v>422</v>
      </c>
    </row>
    <row r="69" spans="19:19" ht="18" customHeight="1" x14ac:dyDescent="0.35">
      <c r="S69" s="102" t="s">
        <v>424</v>
      </c>
    </row>
    <row r="70" spans="19:19" ht="18" customHeight="1" x14ac:dyDescent="0.35">
      <c r="S70" s="102" t="s">
        <v>425</v>
      </c>
    </row>
    <row r="71" spans="19:19" ht="18" customHeight="1" x14ac:dyDescent="0.35">
      <c r="S71" s="102" t="s">
        <v>455</v>
      </c>
    </row>
    <row r="72" spans="19:19" ht="18" customHeight="1" x14ac:dyDescent="0.35">
      <c r="S72" s="127" t="s">
        <v>475</v>
      </c>
    </row>
    <row r="73" spans="19:19" ht="18" customHeight="1" x14ac:dyDescent="0.35">
      <c r="S73" s="127" t="s">
        <v>476</v>
      </c>
    </row>
    <row r="74" spans="19:19" ht="18" customHeight="1" x14ac:dyDescent="0.35">
      <c r="S74" s="127" t="s">
        <v>477</v>
      </c>
    </row>
    <row r="75" spans="19:19" ht="18" customHeight="1" x14ac:dyDescent="0.35">
      <c r="S75" s="127" t="s">
        <v>478</v>
      </c>
    </row>
    <row r="76" spans="19:19" ht="18" customHeight="1" x14ac:dyDescent="0.35">
      <c r="S76" s="102" t="s">
        <v>423</v>
      </c>
    </row>
    <row r="77" spans="19:19" ht="18" customHeight="1" x14ac:dyDescent="0.35">
      <c r="S77" s="102" t="s">
        <v>426</v>
      </c>
    </row>
    <row r="78" spans="19:19" ht="18" customHeight="1" x14ac:dyDescent="0.35">
      <c r="S78" s="102" t="s">
        <v>427</v>
      </c>
    </row>
    <row r="79" spans="19:19" ht="18" customHeight="1" x14ac:dyDescent="0.35">
      <c r="S79" s="102" t="s">
        <v>456</v>
      </c>
    </row>
    <row r="80" spans="19:19" ht="18" customHeight="1" x14ac:dyDescent="0.35">
      <c r="S80" s="102" t="s">
        <v>419</v>
      </c>
    </row>
    <row r="81" spans="19:19" ht="18" customHeight="1" x14ac:dyDescent="0.35">
      <c r="S81" s="102" t="s">
        <v>420</v>
      </c>
    </row>
    <row r="82" spans="19:19" ht="18" customHeight="1" x14ac:dyDescent="0.35">
      <c r="S82" s="102" t="s">
        <v>421</v>
      </c>
    </row>
    <row r="83" spans="19:19" ht="18" customHeight="1" x14ac:dyDescent="0.35">
      <c r="S83" s="102" t="s">
        <v>457</v>
      </c>
    </row>
    <row r="84" spans="19:19" ht="18" customHeight="1" x14ac:dyDescent="0.35">
      <c r="S84" s="50" t="s">
        <v>414</v>
      </c>
    </row>
    <row r="85" spans="19:19" ht="18" customHeight="1" x14ac:dyDescent="0.35">
      <c r="S85" s="50" t="s">
        <v>415</v>
      </c>
    </row>
    <row r="86" spans="19:19" ht="18" customHeight="1" x14ac:dyDescent="0.35">
      <c r="S86" s="50" t="s">
        <v>416</v>
      </c>
    </row>
    <row r="87" spans="19:19" ht="18" customHeight="1" x14ac:dyDescent="0.35">
      <c r="S87" s="50" t="s">
        <v>458</v>
      </c>
    </row>
    <row r="88" spans="19:19" ht="18" customHeight="1" x14ac:dyDescent="0.35">
      <c r="S88" s="50" t="s">
        <v>399</v>
      </c>
    </row>
    <row r="89" spans="19:19" ht="18" customHeight="1" x14ac:dyDescent="0.35">
      <c r="S89" s="50" t="s">
        <v>400</v>
      </c>
    </row>
    <row r="90" spans="19:19" ht="18" customHeight="1" x14ac:dyDescent="0.35">
      <c r="S90" s="50" t="s">
        <v>401</v>
      </c>
    </row>
    <row r="91" spans="19:19" ht="18" customHeight="1" x14ac:dyDescent="0.35">
      <c r="S91" s="50" t="s">
        <v>459</v>
      </c>
    </row>
    <row r="92" spans="19:19" ht="18" customHeight="1" x14ac:dyDescent="0.35">
      <c r="S92" s="102" t="s">
        <v>428</v>
      </c>
    </row>
    <row r="93" spans="19:19" ht="18" customHeight="1" x14ac:dyDescent="0.35">
      <c r="S93" s="102" t="s">
        <v>429</v>
      </c>
    </row>
    <row r="94" spans="19:19" ht="18" customHeight="1" x14ac:dyDescent="0.35">
      <c r="S94" s="102" t="s">
        <v>430</v>
      </c>
    </row>
    <row r="95" spans="19:19" ht="18" customHeight="1" x14ac:dyDescent="0.35">
      <c r="S95" s="102" t="s">
        <v>431</v>
      </c>
    </row>
    <row r="96" spans="19:19" ht="18" customHeight="1" x14ac:dyDescent="0.35">
      <c r="S96" s="102" t="s">
        <v>432</v>
      </c>
    </row>
    <row r="97" spans="19:19" ht="18" customHeight="1" x14ac:dyDescent="0.35">
      <c r="S97" s="102" t="s">
        <v>433</v>
      </c>
    </row>
    <row r="98" spans="19:19" ht="18" customHeight="1" x14ac:dyDescent="0.35">
      <c r="S98" s="127" t="s">
        <v>479</v>
      </c>
    </row>
    <row r="99" spans="19:19" ht="18" customHeight="1" x14ac:dyDescent="0.35">
      <c r="S99" s="102" t="s">
        <v>434</v>
      </c>
    </row>
    <row r="100" spans="19:19" ht="18" customHeight="1" x14ac:dyDescent="0.35">
      <c r="S100" s="102" t="s">
        <v>435</v>
      </c>
    </row>
    <row r="101" spans="19:19" ht="18" customHeight="1" x14ac:dyDescent="0.35">
      <c r="S101" s="102" t="s">
        <v>436</v>
      </c>
    </row>
  </sheetData>
  <sheetProtection algorithmName="SHA-512" hashValue="6ZlVNIVqOihS9pKet2N6jM1j0/x0G2Su7BXBfoTrKt8PPtuXqnuPGV406R82wqsqJJrhsFs0h/uqE76KtRc7VQ==" saltValue="6G78WMnpUYkFTJA+w4Y8LQ==" spinCount="100000" sheet="1" objects="1" scenarios="1"/>
  <sortState xmlns:xlrd2="http://schemas.microsoft.com/office/spreadsheetml/2017/richdata2" ref="S52:S101">
    <sortCondition ref="S52:S101"/>
  </sortState>
  <mergeCells count="18">
    <mergeCell ref="W3:BH3"/>
    <mergeCell ref="B1:C1"/>
    <mergeCell ref="I2:J3"/>
    <mergeCell ref="L2:Q2"/>
    <mergeCell ref="C3:D3"/>
    <mergeCell ref="E3:F3"/>
    <mergeCell ref="W8:X8"/>
    <mergeCell ref="Y8:AO8"/>
    <mergeCell ref="AQ8:BF8"/>
    <mergeCell ref="BG8:BH8"/>
    <mergeCell ref="W4:X4"/>
    <mergeCell ref="Y4:AO4"/>
    <mergeCell ref="AQ4:BF4"/>
    <mergeCell ref="BG4:BH4"/>
    <mergeCell ref="W6:X6"/>
    <mergeCell ref="Y6:AO6"/>
    <mergeCell ref="AQ6:BF6"/>
    <mergeCell ref="BG6:BH6"/>
  </mergeCells>
  <conditionalFormatting sqref="K5:K50 G5:G50 I5:I50">
    <cfRule type="cellIs" dxfId="103" priority="22" operator="equal">
      <formula>TRUE</formula>
    </cfRule>
  </conditionalFormatting>
  <conditionalFormatting sqref="L3:Q3 R4:V5">
    <cfRule type="cellIs" dxfId="102" priority="21" operator="equal">
      <formula>1</formula>
    </cfRule>
  </conditionalFormatting>
  <conditionalFormatting sqref="W4:X4">
    <cfRule type="expression" dxfId="101" priority="17">
      <formula>$B$2="Yes"</formula>
    </cfRule>
    <cfRule type="expression" dxfId="100" priority="18">
      <formula>$B$2="No"</formula>
    </cfRule>
  </conditionalFormatting>
  <conditionalFormatting sqref="W6:X6">
    <cfRule type="expression" dxfId="99" priority="14">
      <formula>$B$4="Yes"</formula>
    </cfRule>
    <cfRule type="expression" dxfId="98" priority="15">
      <formula>$B$4="No"</formula>
    </cfRule>
  </conditionalFormatting>
  <conditionalFormatting sqref="Y4:AO4">
    <cfRule type="expression" dxfId="97" priority="16">
      <formula>$B$2="Yes"</formula>
    </cfRule>
  </conditionalFormatting>
  <conditionalFormatting sqref="Y6:AO6">
    <cfRule type="expression" dxfId="96" priority="13">
      <formula>$B$4="Yes"</formula>
    </cfRule>
  </conditionalFormatting>
  <conditionalFormatting sqref="AQ4:BF4">
    <cfRule type="expression" dxfId="95" priority="7">
      <formula>$AL$2="Yes"</formula>
    </cfRule>
  </conditionalFormatting>
  <conditionalFormatting sqref="AQ6:BF6">
    <cfRule type="expression" dxfId="94" priority="4">
      <formula>$AL$4="Yes"</formula>
    </cfRule>
  </conditionalFormatting>
  <conditionalFormatting sqref="AQ8:BF8">
    <cfRule type="expression" dxfId="93" priority="1">
      <formula>$AL$6="Yes"</formula>
    </cfRule>
  </conditionalFormatting>
  <conditionalFormatting sqref="BG4:BH4">
    <cfRule type="expression" dxfId="92" priority="8">
      <formula>$AL$2="Yes"</formula>
    </cfRule>
    <cfRule type="expression" dxfId="91" priority="9">
      <formula>$AL$2="No"</formula>
    </cfRule>
  </conditionalFormatting>
  <conditionalFormatting sqref="BG6:BH6">
    <cfRule type="expression" dxfId="90" priority="5">
      <formula>$AL$4="Yes"</formula>
    </cfRule>
    <cfRule type="expression" dxfId="89" priority="6">
      <formula>$AL$4="No"</formula>
    </cfRule>
  </conditionalFormatting>
  <conditionalFormatting sqref="BG8:BH8">
    <cfRule type="expression" dxfId="88" priority="2">
      <formula>$AL$6="Yes"</formula>
    </cfRule>
    <cfRule type="expression" dxfId="87" priority="3">
      <formula>$AL$6="No"</formula>
    </cfRule>
  </conditionalFormatting>
  <conditionalFormatting sqref="BL9">
    <cfRule type="cellIs" dxfId="86" priority="19" operator="equal">
      <formula>"O"</formula>
    </cfRule>
    <cfRule type="cellIs" dxfId="85" priority="20" operator="equal">
      <formula>"x"</formula>
    </cfRule>
  </conditionalFormatting>
  <conditionalFormatting sqref="W8:X8">
    <cfRule type="expression" dxfId="84" priority="54">
      <formula>#REF!="Yes"</formula>
    </cfRule>
    <cfRule type="expression" dxfId="83" priority="55">
      <formula>#REF!="No"</formula>
    </cfRule>
  </conditionalFormatting>
  <conditionalFormatting sqref="Y8:AO8">
    <cfRule type="expression" dxfId="82" priority="56">
      <formula>#REF!="Yes"</formula>
    </cfRule>
  </conditionalFormatting>
  <dataValidations disablePrompts="1" count="1">
    <dataValidation type="list" allowBlank="1" showInputMessage="1" showErrorMessage="1" sqref="BG8 BG6 BG4 W4 W6 W8" xr:uid="{E75FF681-17CD-4F1E-8854-88232FF3196B}">
      <formula1>"Yes,No"</formula1>
    </dataValidation>
  </dataValidations>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O106"/>
  <sheetViews>
    <sheetView showGridLines="0" tabSelected="1" zoomScaleNormal="100" zoomScalePageLayoutView="25" workbookViewId="0"/>
  </sheetViews>
  <sheetFormatPr defaultColWidth="9.1796875" defaultRowHeight="14" x14ac:dyDescent="0.3"/>
  <cols>
    <col min="1" max="1" width="12.1796875" style="129" customWidth="1"/>
    <col min="2" max="2" width="28.81640625" style="129" bestFit="1" customWidth="1"/>
    <col min="3" max="3" width="25.54296875" style="129" customWidth="1"/>
    <col min="4" max="4" width="27.54296875" style="129" customWidth="1"/>
    <col min="5" max="5" width="26.54296875" style="129" customWidth="1"/>
    <col min="6" max="6" width="30" style="129" customWidth="1"/>
    <col min="7" max="7" width="23" style="129" customWidth="1"/>
    <col min="8" max="8" width="24.453125" style="129" customWidth="1"/>
    <col min="9" max="9" width="27.81640625" style="129" customWidth="1"/>
    <col min="10" max="10" width="0" style="129" hidden="1" customWidth="1"/>
    <col min="11" max="12" width="9.1796875" style="129" hidden="1" customWidth="1"/>
    <col min="13" max="13" width="13.81640625" style="129" hidden="1" customWidth="1"/>
    <col min="14" max="14" width="9.1796875" style="130" customWidth="1"/>
    <col min="15" max="16384" width="9.1796875" style="129"/>
  </cols>
  <sheetData>
    <row r="1" spans="2:15" ht="28.5" customHeight="1" x14ac:dyDescent="0.3"/>
    <row r="2" spans="2:15" ht="17.25" customHeight="1" x14ac:dyDescent="0.3">
      <c r="B2" s="286" t="s">
        <v>310</v>
      </c>
      <c r="C2" s="287"/>
      <c r="D2" s="287"/>
      <c r="E2" s="287"/>
      <c r="F2" s="287"/>
      <c r="G2" s="287"/>
      <c r="H2" s="287"/>
      <c r="I2" s="288"/>
    </row>
    <row r="3" spans="2:15" ht="17.25" customHeight="1" x14ac:dyDescent="0.3">
      <c r="B3" s="289"/>
      <c r="C3" s="290"/>
      <c r="D3" s="290"/>
      <c r="E3" s="290"/>
      <c r="F3" s="290"/>
      <c r="G3" s="290"/>
      <c r="H3" s="290"/>
      <c r="I3" s="291"/>
    </row>
    <row r="4" spans="2:15" ht="17.25" customHeight="1" x14ac:dyDescent="0.4">
      <c r="B4" s="289"/>
      <c r="C4" s="290"/>
      <c r="D4" s="290"/>
      <c r="E4" s="290"/>
      <c r="F4" s="290"/>
      <c r="G4" s="290"/>
      <c r="H4" s="290"/>
      <c r="I4" s="291"/>
      <c r="J4" s="131"/>
    </row>
    <row r="5" spans="2:15" ht="17.25" customHeight="1" x14ac:dyDescent="0.3">
      <c r="B5" s="289"/>
      <c r="C5" s="290"/>
      <c r="D5" s="290"/>
      <c r="E5" s="290"/>
      <c r="F5" s="290"/>
      <c r="G5" s="290"/>
      <c r="H5" s="290"/>
      <c r="I5" s="291"/>
    </row>
    <row r="6" spans="2:15" ht="17.25" customHeight="1" x14ac:dyDescent="0.3">
      <c r="B6" s="289"/>
      <c r="C6" s="290"/>
      <c r="D6" s="290"/>
      <c r="E6" s="290"/>
      <c r="F6" s="290"/>
      <c r="G6" s="290"/>
      <c r="H6" s="290"/>
      <c r="I6" s="291"/>
    </row>
    <row r="7" spans="2:15" ht="78.75" customHeight="1" x14ac:dyDescent="0.3">
      <c r="B7" s="289"/>
      <c r="C7" s="290"/>
      <c r="D7" s="290"/>
      <c r="E7" s="290"/>
      <c r="F7" s="290"/>
      <c r="G7" s="290"/>
      <c r="H7" s="290"/>
      <c r="I7" s="291"/>
    </row>
    <row r="8" spans="2:15" ht="25" customHeight="1" x14ac:dyDescent="0.3">
      <c r="B8" s="292" t="s">
        <v>0</v>
      </c>
      <c r="C8" s="293"/>
      <c r="D8" s="293"/>
      <c r="E8" s="293"/>
      <c r="F8" s="293"/>
      <c r="G8" s="293"/>
      <c r="H8" s="293"/>
      <c r="I8" s="294"/>
    </row>
    <row r="9" spans="2:15" ht="25" customHeight="1" x14ac:dyDescent="0.3">
      <c r="B9" s="292" t="s">
        <v>1</v>
      </c>
      <c r="C9" s="296"/>
      <c r="D9" s="296"/>
      <c r="E9" s="296"/>
      <c r="F9" s="296"/>
      <c r="G9" s="296"/>
      <c r="H9" s="296"/>
      <c r="I9" s="297"/>
    </row>
    <row r="10" spans="2:15" ht="23.15" customHeight="1" x14ac:dyDescent="0.3">
      <c r="B10" s="302" t="s">
        <v>439</v>
      </c>
      <c r="C10" s="303"/>
      <c r="D10" s="303"/>
      <c r="E10" s="303"/>
      <c r="F10" s="303"/>
      <c r="G10" s="303"/>
      <c r="H10" s="303"/>
      <c r="I10" s="304"/>
      <c r="M10" s="129" t="s">
        <v>2</v>
      </c>
    </row>
    <row r="11" spans="2:15" s="133" customFormat="1" ht="50.15" customHeight="1" x14ac:dyDescent="0.3">
      <c r="B11" s="222" t="s">
        <v>3</v>
      </c>
      <c r="C11" s="295"/>
      <c r="D11" s="295"/>
      <c r="E11" s="295"/>
      <c r="F11" s="222" t="s">
        <v>4</v>
      </c>
      <c r="G11" s="298"/>
      <c r="H11" s="298"/>
      <c r="I11" s="298"/>
      <c r="M11" s="134" t="s">
        <v>11</v>
      </c>
      <c r="N11" s="135"/>
    </row>
    <row r="12" spans="2:15" s="133" customFormat="1" ht="46.5" customHeight="1" x14ac:dyDescent="0.3">
      <c r="B12" s="132" t="s">
        <v>5</v>
      </c>
      <c r="C12" s="278"/>
      <c r="D12" s="279"/>
      <c r="E12" s="279"/>
      <c r="F12" s="132" t="s">
        <v>6</v>
      </c>
      <c r="G12" s="280"/>
      <c r="H12" s="281"/>
      <c r="I12" s="281"/>
      <c r="M12" s="134" t="s">
        <v>12</v>
      </c>
      <c r="N12" s="135"/>
    </row>
    <row r="13" spans="2:15" s="133" customFormat="1" ht="48.65" customHeight="1" x14ac:dyDescent="0.4">
      <c r="B13" s="132" t="s">
        <v>7</v>
      </c>
      <c r="C13" s="282"/>
      <c r="D13" s="283"/>
      <c r="E13" s="283"/>
      <c r="F13" s="132" t="s">
        <v>8</v>
      </c>
      <c r="G13" s="284" t="s">
        <v>2</v>
      </c>
      <c r="H13" s="284"/>
      <c r="I13" s="284"/>
      <c r="M13" s="134" t="s">
        <v>13</v>
      </c>
      <c r="N13" s="136"/>
    </row>
    <row r="14" spans="2:15" s="133" customFormat="1" ht="22" customHeight="1" x14ac:dyDescent="0.4">
      <c r="B14" s="299"/>
      <c r="C14" s="300"/>
      <c r="D14" s="300"/>
      <c r="E14" s="300"/>
      <c r="F14" s="300"/>
      <c r="G14" s="300"/>
      <c r="H14" s="300"/>
      <c r="I14" s="301"/>
      <c r="M14" s="134" t="s">
        <v>14</v>
      </c>
      <c r="N14" s="136"/>
    </row>
    <row r="15" spans="2:15" s="133" customFormat="1" ht="42" customHeight="1" x14ac:dyDescent="0.4">
      <c r="B15" s="285" t="s">
        <v>9</v>
      </c>
      <c r="C15" s="266"/>
      <c r="D15" s="266"/>
      <c r="E15" s="266"/>
      <c r="F15" s="266"/>
      <c r="G15" s="266"/>
      <c r="H15" s="266"/>
      <c r="I15" s="266"/>
      <c r="M15" s="134" t="s">
        <v>15</v>
      </c>
      <c r="N15" s="136"/>
      <c r="O15" s="137"/>
    </row>
    <row r="16" spans="2:15" ht="40.5" customHeight="1" x14ac:dyDescent="0.35">
      <c r="B16" s="266" t="s">
        <v>10</v>
      </c>
      <c r="C16" s="269"/>
      <c r="D16" s="269"/>
      <c r="E16" s="269"/>
      <c r="F16" s="269"/>
      <c r="G16" s="269"/>
      <c r="H16" s="269"/>
      <c r="I16" s="269"/>
      <c r="M16" s="134" t="s">
        <v>16</v>
      </c>
      <c r="N16" s="138"/>
      <c r="O16" s="139"/>
    </row>
    <row r="17" spans="2:15" ht="20.25" customHeight="1" x14ac:dyDescent="0.3">
      <c r="B17" s="274"/>
      <c r="C17" s="271"/>
      <c r="D17" s="271"/>
      <c r="E17" s="271"/>
      <c r="F17" s="271"/>
      <c r="G17" s="271"/>
      <c r="H17" s="271"/>
      <c r="I17" s="271"/>
      <c r="M17" s="134" t="s">
        <v>17</v>
      </c>
    </row>
    <row r="18" spans="2:15" x14ac:dyDescent="0.3">
      <c r="B18" s="274"/>
      <c r="C18" s="271"/>
      <c r="D18" s="271"/>
      <c r="E18" s="271"/>
      <c r="F18" s="271"/>
      <c r="G18" s="271"/>
      <c r="H18" s="271"/>
      <c r="I18" s="271"/>
      <c r="M18" s="134" t="s">
        <v>18</v>
      </c>
    </row>
    <row r="19" spans="2:15" x14ac:dyDescent="0.3">
      <c r="B19" s="274"/>
      <c r="C19" s="271"/>
      <c r="D19" s="271"/>
      <c r="E19" s="271"/>
      <c r="F19" s="271"/>
      <c r="G19" s="271"/>
      <c r="H19" s="271"/>
      <c r="I19" s="271"/>
      <c r="M19" s="134" t="s">
        <v>19</v>
      </c>
    </row>
    <row r="20" spans="2:15" x14ac:dyDescent="0.3">
      <c r="B20" s="271"/>
      <c r="C20" s="271"/>
      <c r="D20" s="271"/>
      <c r="E20" s="271"/>
      <c r="F20" s="271"/>
      <c r="G20" s="271"/>
      <c r="H20" s="271"/>
      <c r="I20" s="271"/>
      <c r="M20" s="134" t="s">
        <v>20</v>
      </c>
    </row>
    <row r="21" spans="2:15" x14ac:dyDescent="0.3">
      <c r="B21" s="271"/>
      <c r="C21" s="271"/>
      <c r="D21" s="271"/>
      <c r="E21" s="271"/>
      <c r="F21" s="271"/>
      <c r="G21" s="271"/>
      <c r="H21" s="271"/>
      <c r="I21" s="271"/>
    </row>
    <row r="22" spans="2:15" x14ac:dyDescent="0.3">
      <c r="B22" s="271"/>
      <c r="C22" s="271"/>
      <c r="D22" s="271"/>
      <c r="E22" s="271"/>
      <c r="F22" s="271"/>
      <c r="G22" s="271"/>
      <c r="H22" s="271"/>
      <c r="I22" s="271"/>
    </row>
    <row r="23" spans="2:15" x14ac:dyDescent="0.3">
      <c r="B23" s="271"/>
      <c r="C23" s="271"/>
      <c r="D23" s="271"/>
      <c r="E23" s="271"/>
      <c r="F23" s="271"/>
      <c r="G23" s="271"/>
      <c r="H23" s="271"/>
      <c r="I23" s="271"/>
    </row>
    <row r="24" spans="2:15" x14ac:dyDescent="0.3">
      <c r="B24" s="271"/>
      <c r="C24" s="271"/>
      <c r="D24" s="271"/>
      <c r="E24" s="271"/>
      <c r="F24" s="271"/>
      <c r="G24" s="271"/>
      <c r="H24" s="271"/>
      <c r="I24" s="271"/>
    </row>
    <row r="25" spans="2:15" x14ac:dyDescent="0.3">
      <c r="B25" s="271"/>
      <c r="C25" s="271"/>
      <c r="D25" s="271"/>
      <c r="E25" s="271"/>
      <c r="F25" s="271"/>
      <c r="G25" s="271"/>
      <c r="H25" s="271"/>
      <c r="I25" s="271"/>
    </row>
    <row r="26" spans="2:15" x14ac:dyDescent="0.3">
      <c r="B26" s="271"/>
      <c r="C26" s="271"/>
      <c r="D26" s="271"/>
      <c r="E26" s="271"/>
      <c r="F26" s="271"/>
      <c r="G26" s="271"/>
      <c r="H26" s="271"/>
      <c r="I26" s="271"/>
    </row>
    <row r="27" spans="2:15" ht="20.25" customHeight="1" x14ac:dyDescent="0.3">
      <c r="B27" s="271"/>
      <c r="C27" s="271"/>
      <c r="D27" s="271"/>
      <c r="E27" s="271"/>
      <c r="F27" s="271"/>
      <c r="G27" s="271"/>
      <c r="H27" s="271"/>
      <c r="I27" s="271"/>
    </row>
    <row r="28" spans="2:15" ht="83.15" customHeight="1" x14ac:dyDescent="0.4">
      <c r="B28" s="271"/>
      <c r="C28" s="271"/>
      <c r="D28" s="271"/>
      <c r="E28" s="271"/>
      <c r="F28" s="271"/>
      <c r="G28" s="271"/>
      <c r="H28" s="271"/>
      <c r="I28" s="271"/>
      <c r="J28" s="137"/>
      <c r="K28" s="137"/>
    </row>
    <row r="29" spans="2:15" ht="40.5" customHeight="1" x14ac:dyDescent="0.35">
      <c r="B29" s="266" t="s">
        <v>21</v>
      </c>
      <c r="C29" s="269"/>
      <c r="D29" s="269"/>
      <c r="E29" s="269"/>
      <c r="F29" s="269"/>
      <c r="G29" s="269"/>
      <c r="H29" s="269"/>
      <c r="I29" s="269"/>
      <c r="N29" s="138"/>
      <c r="O29" s="139"/>
    </row>
    <row r="30" spans="2:15" ht="20.25" customHeight="1" x14ac:dyDescent="0.3">
      <c r="B30" s="274"/>
      <c r="C30" s="271"/>
      <c r="D30" s="271"/>
      <c r="E30" s="271"/>
      <c r="F30" s="271"/>
      <c r="G30" s="271"/>
      <c r="H30" s="271"/>
      <c r="I30" s="271"/>
    </row>
    <row r="31" spans="2:15" x14ac:dyDescent="0.3">
      <c r="B31" s="274"/>
      <c r="C31" s="271"/>
      <c r="D31" s="271"/>
      <c r="E31" s="271"/>
      <c r="F31" s="271"/>
      <c r="G31" s="271"/>
      <c r="H31" s="271"/>
      <c r="I31" s="271"/>
    </row>
    <row r="32" spans="2:15" x14ac:dyDescent="0.3">
      <c r="B32" s="274"/>
      <c r="C32" s="271"/>
      <c r="D32" s="271"/>
      <c r="E32" s="271"/>
      <c r="F32" s="271"/>
      <c r="G32" s="271"/>
      <c r="H32" s="271"/>
      <c r="I32" s="271"/>
    </row>
    <row r="33" spans="2:11" x14ac:dyDescent="0.3">
      <c r="B33" s="271"/>
      <c r="C33" s="271"/>
      <c r="D33" s="271"/>
      <c r="E33" s="271"/>
      <c r="F33" s="271"/>
      <c r="G33" s="271"/>
      <c r="H33" s="271"/>
      <c r="I33" s="271"/>
    </row>
    <row r="34" spans="2:11" x14ac:dyDescent="0.3">
      <c r="B34" s="271"/>
      <c r="C34" s="271"/>
      <c r="D34" s="271"/>
      <c r="E34" s="271"/>
      <c r="F34" s="271"/>
      <c r="G34" s="271"/>
      <c r="H34" s="271"/>
      <c r="I34" s="271"/>
    </row>
    <row r="35" spans="2:11" x14ac:dyDescent="0.3">
      <c r="B35" s="271"/>
      <c r="C35" s="271"/>
      <c r="D35" s="271"/>
      <c r="E35" s="271"/>
      <c r="F35" s="271"/>
      <c r="G35" s="271"/>
      <c r="H35" s="271"/>
      <c r="I35" s="271"/>
    </row>
    <row r="36" spans="2:11" x14ac:dyDescent="0.3">
      <c r="B36" s="271"/>
      <c r="C36" s="271"/>
      <c r="D36" s="271"/>
      <c r="E36" s="271"/>
      <c r="F36" s="271"/>
      <c r="G36" s="271"/>
      <c r="H36" s="271"/>
      <c r="I36" s="271"/>
    </row>
    <row r="37" spans="2:11" x14ac:dyDescent="0.3">
      <c r="B37" s="271"/>
      <c r="C37" s="271"/>
      <c r="D37" s="271"/>
      <c r="E37" s="271"/>
      <c r="F37" s="271"/>
      <c r="G37" s="271"/>
      <c r="H37" s="271"/>
      <c r="I37" s="271"/>
    </row>
    <row r="38" spans="2:11" x14ac:dyDescent="0.3">
      <c r="B38" s="271"/>
      <c r="C38" s="271"/>
      <c r="D38" s="271"/>
      <c r="E38" s="271"/>
      <c r="F38" s="271"/>
      <c r="G38" s="271"/>
      <c r="H38" s="271"/>
      <c r="I38" s="271"/>
    </row>
    <row r="39" spans="2:11" x14ac:dyDescent="0.3">
      <c r="B39" s="271"/>
      <c r="C39" s="271"/>
      <c r="D39" s="271"/>
      <c r="E39" s="271"/>
      <c r="F39" s="271"/>
      <c r="G39" s="271"/>
      <c r="H39" s="271"/>
      <c r="I39" s="271"/>
    </row>
    <row r="40" spans="2:11" ht="20.25" customHeight="1" x14ac:dyDescent="0.3">
      <c r="B40" s="271"/>
      <c r="C40" s="271"/>
      <c r="D40" s="271"/>
      <c r="E40" s="271"/>
      <c r="F40" s="271"/>
      <c r="G40" s="271"/>
      <c r="H40" s="271"/>
      <c r="I40" s="271"/>
    </row>
    <row r="41" spans="2:11" ht="83.15" customHeight="1" x14ac:dyDescent="0.4">
      <c r="B41" s="271"/>
      <c r="C41" s="271"/>
      <c r="D41" s="271"/>
      <c r="E41" s="271"/>
      <c r="F41" s="271"/>
      <c r="G41" s="271"/>
      <c r="H41" s="271"/>
      <c r="I41" s="271"/>
      <c r="J41" s="137"/>
      <c r="K41" s="137"/>
    </row>
    <row r="42" spans="2:11" ht="55.5" customHeight="1" x14ac:dyDescent="0.4">
      <c r="B42" s="276" t="s">
        <v>22</v>
      </c>
      <c r="C42" s="276"/>
      <c r="D42" s="276"/>
      <c r="E42" s="276"/>
      <c r="F42" s="276"/>
      <c r="G42" s="276"/>
      <c r="H42" s="276"/>
      <c r="I42" s="276"/>
      <c r="J42" s="137"/>
      <c r="K42" s="137"/>
    </row>
    <row r="43" spans="2:11" ht="18" x14ac:dyDescent="0.4">
      <c r="B43" s="270"/>
      <c r="C43" s="271"/>
      <c r="D43" s="271"/>
      <c r="E43" s="271"/>
      <c r="F43" s="271"/>
      <c r="G43" s="271"/>
      <c r="H43" s="271"/>
      <c r="I43" s="271"/>
      <c r="K43" s="137"/>
    </row>
    <row r="44" spans="2:11" ht="17.5" x14ac:dyDescent="0.35">
      <c r="B44" s="271"/>
      <c r="C44" s="271"/>
      <c r="D44" s="271"/>
      <c r="E44" s="271"/>
      <c r="F44" s="271"/>
      <c r="G44" s="271"/>
      <c r="H44" s="271"/>
      <c r="I44" s="271"/>
      <c r="J44" s="139"/>
      <c r="K44" s="139"/>
    </row>
    <row r="45" spans="2:11" x14ac:dyDescent="0.3">
      <c r="B45" s="271"/>
      <c r="C45" s="271"/>
      <c r="D45" s="271"/>
      <c r="E45" s="271"/>
      <c r="F45" s="271"/>
      <c r="G45" s="271"/>
      <c r="H45" s="271"/>
      <c r="I45" s="271"/>
    </row>
    <row r="46" spans="2:11" x14ac:dyDescent="0.3">
      <c r="B46" s="271"/>
      <c r="C46" s="271"/>
      <c r="D46" s="271"/>
      <c r="E46" s="271"/>
      <c r="F46" s="271"/>
      <c r="G46" s="271"/>
      <c r="H46" s="271"/>
      <c r="I46" s="271"/>
    </row>
    <row r="47" spans="2:11" x14ac:dyDescent="0.3">
      <c r="B47" s="271"/>
      <c r="C47" s="271"/>
      <c r="D47" s="271"/>
      <c r="E47" s="271"/>
      <c r="F47" s="271"/>
      <c r="G47" s="271"/>
      <c r="H47" s="271"/>
      <c r="I47" s="271"/>
    </row>
    <row r="48" spans="2:11" x14ac:dyDescent="0.3">
      <c r="B48" s="271"/>
      <c r="C48" s="271"/>
      <c r="D48" s="271"/>
      <c r="E48" s="271"/>
      <c r="F48" s="271"/>
      <c r="G48" s="271"/>
      <c r="H48" s="271"/>
      <c r="I48" s="271"/>
    </row>
    <row r="49" spans="2:9" x14ac:dyDescent="0.3">
      <c r="B49" s="271"/>
      <c r="C49" s="271"/>
      <c r="D49" s="271"/>
      <c r="E49" s="271"/>
      <c r="F49" s="271"/>
      <c r="G49" s="271"/>
      <c r="H49" s="271"/>
      <c r="I49" s="271"/>
    </row>
    <row r="50" spans="2:9" x14ac:dyDescent="0.3">
      <c r="B50" s="271"/>
      <c r="C50" s="271"/>
      <c r="D50" s="271"/>
      <c r="E50" s="271"/>
      <c r="F50" s="271"/>
      <c r="G50" s="271"/>
      <c r="H50" s="271"/>
      <c r="I50" s="271"/>
    </row>
    <row r="51" spans="2:9" x14ac:dyDescent="0.3">
      <c r="B51" s="271"/>
      <c r="C51" s="271"/>
      <c r="D51" s="271"/>
      <c r="E51" s="271"/>
      <c r="F51" s="271"/>
      <c r="G51" s="271"/>
      <c r="H51" s="271"/>
      <c r="I51" s="271"/>
    </row>
    <row r="52" spans="2:9" x14ac:dyDescent="0.3">
      <c r="B52" s="271"/>
      <c r="C52" s="271"/>
      <c r="D52" s="271"/>
      <c r="E52" s="271"/>
      <c r="F52" s="271"/>
      <c r="G52" s="271"/>
      <c r="H52" s="271"/>
      <c r="I52" s="271"/>
    </row>
    <row r="53" spans="2:9" x14ac:dyDescent="0.3">
      <c r="B53" s="271"/>
      <c r="C53" s="271"/>
      <c r="D53" s="271"/>
      <c r="E53" s="271"/>
      <c r="F53" s="271"/>
      <c r="G53" s="271"/>
      <c r="H53" s="271"/>
      <c r="I53" s="271"/>
    </row>
    <row r="54" spans="2:9" x14ac:dyDescent="0.3">
      <c r="B54" s="271"/>
      <c r="C54" s="271"/>
      <c r="D54" s="271"/>
      <c r="E54" s="271"/>
      <c r="F54" s="271"/>
      <c r="G54" s="271"/>
      <c r="H54" s="271"/>
      <c r="I54" s="271"/>
    </row>
    <row r="55" spans="2:9" x14ac:dyDescent="0.3">
      <c r="B55" s="271"/>
      <c r="C55" s="271"/>
      <c r="D55" s="271"/>
      <c r="E55" s="271"/>
      <c r="F55" s="271"/>
      <c r="G55" s="271"/>
      <c r="H55" s="271"/>
      <c r="I55" s="271"/>
    </row>
    <row r="56" spans="2:9" ht="69.650000000000006" customHeight="1" x14ac:dyDescent="0.3">
      <c r="B56" s="271"/>
      <c r="C56" s="271"/>
      <c r="D56" s="271"/>
      <c r="E56" s="271"/>
      <c r="F56" s="271"/>
      <c r="G56" s="271"/>
      <c r="H56" s="271"/>
      <c r="I56" s="271"/>
    </row>
    <row r="57" spans="2:9" ht="52.5" customHeight="1" x14ac:dyDescent="0.3">
      <c r="B57" s="276" t="s">
        <v>23</v>
      </c>
      <c r="C57" s="276"/>
      <c r="D57" s="276"/>
      <c r="E57" s="276"/>
      <c r="F57" s="276"/>
      <c r="G57" s="276"/>
      <c r="H57" s="276"/>
      <c r="I57" s="276"/>
    </row>
    <row r="58" spans="2:9" ht="14.15" customHeight="1" x14ac:dyDescent="0.3">
      <c r="B58" s="270"/>
      <c r="C58" s="270"/>
      <c r="D58" s="270"/>
      <c r="E58" s="270"/>
      <c r="F58" s="270"/>
      <c r="G58" s="270"/>
      <c r="H58" s="270"/>
      <c r="I58" s="270"/>
    </row>
    <row r="59" spans="2:9" x14ac:dyDescent="0.3">
      <c r="B59" s="270"/>
      <c r="C59" s="270"/>
      <c r="D59" s="270"/>
      <c r="E59" s="270"/>
      <c r="F59" s="270"/>
      <c r="G59" s="270"/>
      <c r="H59" s="270"/>
      <c r="I59" s="270"/>
    </row>
    <row r="60" spans="2:9" x14ac:dyDescent="0.3">
      <c r="B60" s="270"/>
      <c r="C60" s="270"/>
      <c r="D60" s="270"/>
      <c r="E60" s="270"/>
      <c r="F60" s="270"/>
      <c r="G60" s="270"/>
      <c r="H60" s="270"/>
      <c r="I60" s="270"/>
    </row>
    <row r="61" spans="2:9" x14ac:dyDescent="0.3">
      <c r="B61" s="270"/>
      <c r="C61" s="270"/>
      <c r="D61" s="270"/>
      <c r="E61" s="270"/>
      <c r="F61" s="270"/>
      <c r="G61" s="270"/>
      <c r="H61" s="270"/>
      <c r="I61" s="270"/>
    </row>
    <row r="62" spans="2:9" x14ac:dyDescent="0.3">
      <c r="B62" s="270"/>
      <c r="C62" s="270"/>
      <c r="D62" s="270"/>
      <c r="E62" s="270"/>
      <c r="F62" s="270"/>
      <c r="G62" s="270"/>
      <c r="H62" s="270"/>
      <c r="I62" s="270"/>
    </row>
    <row r="63" spans="2:9" x14ac:dyDescent="0.3">
      <c r="B63" s="270"/>
      <c r="C63" s="270"/>
      <c r="D63" s="270"/>
      <c r="E63" s="270"/>
      <c r="F63" s="270"/>
      <c r="G63" s="270"/>
      <c r="H63" s="270"/>
      <c r="I63" s="270"/>
    </row>
    <row r="64" spans="2:9" x14ac:dyDescent="0.3">
      <c r="B64" s="270"/>
      <c r="C64" s="270"/>
      <c r="D64" s="270"/>
      <c r="E64" s="270"/>
      <c r="F64" s="270"/>
      <c r="G64" s="270"/>
      <c r="H64" s="270"/>
      <c r="I64" s="270"/>
    </row>
    <row r="65" spans="2:10" x14ac:dyDescent="0.3">
      <c r="B65" s="270"/>
      <c r="C65" s="270"/>
      <c r="D65" s="270"/>
      <c r="E65" s="270"/>
      <c r="F65" s="270"/>
      <c r="G65" s="270"/>
      <c r="H65" s="270"/>
      <c r="I65" s="270"/>
    </row>
    <row r="66" spans="2:10" x14ac:dyDescent="0.3">
      <c r="B66" s="270"/>
      <c r="C66" s="270"/>
      <c r="D66" s="270"/>
      <c r="E66" s="270"/>
      <c r="F66" s="270"/>
      <c r="G66" s="270"/>
      <c r="H66" s="270"/>
      <c r="I66" s="270"/>
    </row>
    <row r="67" spans="2:10" x14ac:dyDescent="0.3">
      <c r="B67" s="270"/>
      <c r="C67" s="270"/>
      <c r="D67" s="270"/>
      <c r="E67" s="270"/>
      <c r="F67" s="270"/>
      <c r="G67" s="270"/>
      <c r="H67" s="270"/>
      <c r="I67" s="270"/>
    </row>
    <row r="68" spans="2:10" x14ac:dyDescent="0.3">
      <c r="B68" s="270"/>
      <c r="C68" s="270"/>
      <c r="D68" s="270"/>
      <c r="E68" s="270"/>
      <c r="F68" s="270"/>
      <c r="G68" s="270"/>
      <c r="H68" s="270"/>
      <c r="I68" s="270"/>
    </row>
    <row r="69" spans="2:10" x14ac:dyDescent="0.3">
      <c r="B69" s="270"/>
      <c r="C69" s="270"/>
      <c r="D69" s="270"/>
      <c r="E69" s="270"/>
      <c r="F69" s="270"/>
      <c r="G69" s="270"/>
      <c r="H69" s="270"/>
      <c r="I69" s="270"/>
    </row>
    <row r="70" spans="2:10" x14ac:dyDescent="0.3">
      <c r="B70" s="270"/>
      <c r="C70" s="270"/>
      <c r="D70" s="270"/>
      <c r="E70" s="270"/>
      <c r="F70" s="270"/>
      <c r="G70" s="270"/>
      <c r="H70" s="270"/>
      <c r="I70" s="270"/>
    </row>
    <row r="71" spans="2:10" ht="74.150000000000006" customHeight="1" x14ac:dyDescent="0.3">
      <c r="B71" s="270"/>
      <c r="C71" s="270"/>
      <c r="D71" s="270"/>
      <c r="E71" s="270"/>
      <c r="F71" s="270"/>
      <c r="G71" s="270"/>
      <c r="H71" s="270"/>
      <c r="I71" s="270"/>
    </row>
    <row r="72" spans="2:10" ht="59.15" customHeight="1" x14ac:dyDescent="0.4">
      <c r="B72" s="266" t="s">
        <v>257</v>
      </c>
      <c r="C72" s="266"/>
      <c r="D72" s="266"/>
      <c r="E72" s="266"/>
      <c r="F72" s="266"/>
      <c r="G72" s="266"/>
      <c r="H72" s="266"/>
      <c r="I72" s="266"/>
      <c r="J72" s="140"/>
    </row>
    <row r="73" spans="2:10" ht="14.15" customHeight="1" x14ac:dyDescent="0.3">
      <c r="B73" s="270"/>
      <c r="C73" s="270"/>
      <c r="D73" s="270"/>
      <c r="E73" s="270"/>
      <c r="F73" s="270"/>
      <c r="G73" s="270"/>
      <c r="H73" s="270"/>
      <c r="I73" s="270"/>
    </row>
    <row r="74" spans="2:10" ht="14.15" customHeight="1" x14ac:dyDescent="0.3">
      <c r="B74" s="270"/>
      <c r="C74" s="270"/>
      <c r="D74" s="270"/>
      <c r="E74" s="270"/>
      <c r="F74" s="270"/>
      <c r="G74" s="270"/>
      <c r="H74" s="270"/>
      <c r="I74" s="270"/>
    </row>
    <row r="75" spans="2:10" ht="14.15" customHeight="1" x14ac:dyDescent="0.3">
      <c r="B75" s="270"/>
      <c r="C75" s="270"/>
      <c r="D75" s="270"/>
      <c r="E75" s="270"/>
      <c r="F75" s="270"/>
      <c r="G75" s="270"/>
      <c r="H75" s="270"/>
      <c r="I75" s="270"/>
    </row>
    <row r="76" spans="2:10" ht="14.15" customHeight="1" x14ac:dyDescent="0.3">
      <c r="B76" s="270"/>
      <c r="C76" s="270"/>
      <c r="D76" s="270"/>
      <c r="E76" s="270"/>
      <c r="F76" s="270"/>
      <c r="G76" s="270"/>
      <c r="H76" s="270"/>
      <c r="I76" s="270"/>
    </row>
    <row r="77" spans="2:10" ht="14.15" customHeight="1" x14ac:dyDescent="0.3">
      <c r="B77" s="270"/>
      <c r="C77" s="270"/>
      <c r="D77" s="270"/>
      <c r="E77" s="270"/>
      <c r="F77" s="270"/>
      <c r="G77" s="270"/>
      <c r="H77" s="270"/>
      <c r="I77" s="270"/>
    </row>
    <row r="78" spans="2:10" ht="14.15" customHeight="1" x14ac:dyDescent="0.3">
      <c r="B78" s="270"/>
      <c r="C78" s="270"/>
      <c r="D78" s="270"/>
      <c r="E78" s="270"/>
      <c r="F78" s="270"/>
      <c r="G78" s="270"/>
      <c r="H78" s="270"/>
      <c r="I78" s="270"/>
    </row>
    <row r="79" spans="2:10" ht="14.15" customHeight="1" x14ac:dyDescent="0.3">
      <c r="B79" s="270"/>
      <c r="C79" s="270"/>
      <c r="D79" s="270"/>
      <c r="E79" s="270"/>
      <c r="F79" s="270"/>
      <c r="G79" s="270"/>
      <c r="H79" s="270"/>
      <c r="I79" s="270"/>
    </row>
    <row r="80" spans="2:10" ht="14.15" customHeight="1" x14ac:dyDescent="0.3">
      <c r="B80" s="270"/>
      <c r="C80" s="270"/>
      <c r="D80" s="270"/>
      <c r="E80" s="270"/>
      <c r="F80" s="270"/>
      <c r="G80" s="270"/>
      <c r="H80" s="270"/>
      <c r="I80" s="270"/>
    </row>
    <row r="81" spans="2:13" ht="14.15" customHeight="1" x14ac:dyDescent="0.3">
      <c r="B81" s="270"/>
      <c r="C81" s="270"/>
      <c r="D81" s="270"/>
      <c r="E81" s="270"/>
      <c r="F81" s="270"/>
      <c r="G81" s="270"/>
      <c r="H81" s="270"/>
      <c r="I81" s="270"/>
    </row>
    <row r="82" spans="2:13" ht="14.15" customHeight="1" x14ac:dyDescent="0.3">
      <c r="B82" s="270"/>
      <c r="C82" s="270"/>
      <c r="D82" s="270"/>
      <c r="E82" s="270"/>
      <c r="F82" s="270"/>
      <c r="G82" s="270"/>
      <c r="H82" s="270"/>
      <c r="I82" s="270"/>
    </row>
    <row r="83" spans="2:13" ht="14.15" customHeight="1" x14ac:dyDescent="0.3">
      <c r="B83" s="270"/>
      <c r="C83" s="270"/>
      <c r="D83" s="270"/>
      <c r="E83" s="270"/>
      <c r="F83" s="270"/>
      <c r="G83" s="270"/>
      <c r="H83" s="270"/>
      <c r="I83" s="270"/>
    </row>
    <row r="84" spans="2:13" ht="14.15" customHeight="1" x14ac:dyDescent="0.3">
      <c r="B84" s="270"/>
      <c r="C84" s="270"/>
      <c r="D84" s="270"/>
      <c r="E84" s="270"/>
      <c r="F84" s="270"/>
      <c r="G84" s="270"/>
      <c r="H84" s="270"/>
      <c r="I84" s="270"/>
    </row>
    <row r="85" spans="2:13" ht="14.15" customHeight="1" x14ac:dyDescent="0.3">
      <c r="B85" s="270"/>
      <c r="C85" s="270"/>
      <c r="D85" s="270"/>
      <c r="E85" s="270"/>
      <c r="F85" s="270"/>
      <c r="G85" s="270"/>
      <c r="H85" s="270"/>
      <c r="I85" s="270"/>
    </row>
    <row r="86" spans="2:13" ht="72" customHeight="1" x14ac:dyDescent="0.3">
      <c r="B86" s="270"/>
      <c r="C86" s="270"/>
      <c r="D86" s="270"/>
      <c r="E86" s="270"/>
      <c r="F86" s="270"/>
      <c r="G86" s="270"/>
      <c r="H86" s="270"/>
      <c r="I86" s="270"/>
    </row>
    <row r="87" spans="2:13" ht="39.65" customHeight="1" x14ac:dyDescent="0.3">
      <c r="B87" s="266" t="s">
        <v>258</v>
      </c>
      <c r="C87" s="266"/>
      <c r="D87" s="266"/>
      <c r="E87" s="266"/>
      <c r="F87" s="266"/>
      <c r="G87" s="266"/>
      <c r="H87" s="266"/>
      <c r="I87" s="266"/>
    </row>
    <row r="88" spans="2:13" ht="274" customHeight="1" x14ac:dyDescent="0.3">
      <c r="B88" s="270"/>
      <c r="C88" s="270"/>
      <c r="D88" s="270"/>
      <c r="E88" s="270"/>
      <c r="F88" s="270"/>
      <c r="G88" s="270"/>
      <c r="H88" s="270"/>
      <c r="I88" s="270"/>
    </row>
    <row r="89" spans="2:13" ht="39.75" customHeight="1" x14ac:dyDescent="0.3">
      <c r="B89" s="268" t="s">
        <v>259</v>
      </c>
      <c r="C89" s="269"/>
      <c r="D89" s="269"/>
      <c r="E89" s="269"/>
      <c r="F89" s="269"/>
      <c r="G89" s="269"/>
      <c r="H89" s="269"/>
      <c r="I89" s="269"/>
    </row>
    <row r="90" spans="2:13" ht="274" customHeight="1" x14ac:dyDescent="0.3">
      <c r="B90" s="270"/>
      <c r="C90" s="271"/>
      <c r="D90" s="271"/>
      <c r="E90" s="271"/>
      <c r="F90" s="271"/>
      <c r="G90" s="271"/>
      <c r="H90" s="271"/>
      <c r="I90" s="271"/>
    </row>
    <row r="91" spans="2:13" ht="46.5" customHeight="1" x14ac:dyDescent="0.3">
      <c r="B91" s="276" t="s">
        <v>25</v>
      </c>
      <c r="C91" s="276"/>
      <c r="D91" s="276"/>
      <c r="E91" s="276"/>
      <c r="F91" s="276"/>
      <c r="G91" s="276"/>
      <c r="H91" s="276"/>
      <c r="I91" s="277" t="s">
        <v>2</v>
      </c>
    </row>
    <row r="92" spans="2:13" ht="111.65" customHeight="1" x14ac:dyDescent="0.3">
      <c r="B92" s="275" t="s">
        <v>438</v>
      </c>
      <c r="C92" s="275"/>
      <c r="D92" s="275"/>
      <c r="E92" s="275"/>
      <c r="F92" s="275"/>
      <c r="G92" s="275"/>
      <c r="H92" s="275"/>
      <c r="I92" s="277"/>
    </row>
    <row r="93" spans="2:13" ht="67.5" customHeight="1" x14ac:dyDescent="0.3">
      <c r="B93" s="269" t="s">
        <v>437</v>
      </c>
      <c r="C93" s="269"/>
      <c r="D93" s="269"/>
      <c r="E93" s="269"/>
      <c r="F93" s="269"/>
      <c r="G93" s="269"/>
      <c r="H93" s="269"/>
      <c r="I93" s="108" t="s">
        <v>2</v>
      </c>
    </row>
    <row r="94" spans="2:13" ht="36" customHeight="1" x14ac:dyDescent="0.3">
      <c r="B94" s="272" t="s">
        <v>260</v>
      </c>
      <c r="C94" s="266"/>
      <c r="D94" s="266"/>
      <c r="E94" s="266"/>
      <c r="F94" s="266"/>
      <c r="G94" s="266"/>
      <c r="H94" s="266"/>
      <c r="I94" s="266"/>
    </row>
    <row r="95" spans="2:13" ht="199" customHeight="1" x14ac:dyDescent="0.3">
      <c r="B95" s="273"/>
      <c r="C95" s="274"/>
      <c r="D95" s="274"/>
      <c r="E95" s="274"/>
      <c r="F95" s="274"/>
      <c r="G95" s="274"/>
      <c r="H95" s="274"/>
      <c r="I95" s="274"/>
    </row>
    <row r="96" spans="2:13" ht="56.15" customHeight="1" x14ac:dyDescent="0.3">
      <c r="B96" s="266" t="s">
        <v>485</v>
      </c>
      <c r="C96" s="266"/>
      <c r="D96" s="266"/>
      <c r="E96" s="266"/>
      <c r="F96" s="266"/>
      <c r="G96" s="266"/>
      <c r="H96" s="266"/>
      <c r="I96" s="266"/>
      <c r="M96" s="141"/>
    </row>
    <row r="97" spans="2:14" ht="48" customHeight="1" x14ac:dyDescent="0.3">
      <c r="B97" s="267" t="s">
        <v>26</v>
      </c>
      <c r="C97" s="267"/>
      <c r="D97" s="267"/>
      <c r="E97" s="267"/>
      <c r="F97" s="267"/>
      <c r="G97" s="267"/>
      <c r="H97" s="267"/>
      <c r="I97" s="267"/>
    </row>
    <row r="98" spans="2:14" s="141" customFormat="1" ht="48" customHeight="1" x14ac:dyDescent="0.3">
      <c r="B98" s="109" t="s">
        <v>27</v>
      </c>
      <c r="C98" s="142">
        <f>COUNTIFS('Project 1'!$D$13:$D$312,"ELI up to 30% AMI",'Project 1'!$C$13:$C$312,"Studio")+COUNTIFS('Project 1'!$D$13:$D$312,"ELI up to 30% AMI",'Project 1'!$C$13:$C$312,"1-Bedroom")+COUNTIFS('Project 1'!$D$13:$D$312,"ELI up to 30% AMI",'Project 1'!$C$13:$C$312,"2-Bedroom")+COUNTIFS('Project 1'!$D$13:$D$312,"ELI up to 30% AMI",'Project 1'!$C$13:$C$312,"3-Bedroom")+COUNTIFS('Project 1'!$D$13:$D$312,"ELI up to 30% AMI",'Project 1'!$C$13:$C$312,"4-Bedroom")+COUNTIFS('Project 2'!$D$13:$D$312,"ELI up to 30% AMI",'Project 2'!$C$13:$C$312,"Studio")+COUNTIFS('Project 2'!$D$13:$D$312,"ELI up to 30% AMI",'Project 2'!$C$13:$C$312,"1-Bedroom")+COUNTIFS('Project 2'!$D$13:$D$312,"ELI up to 30% AMI",'Project 2'!$C$13:$C$312,"2-Bedroom")+COUNTIFS('Project 2'!$D$13:$D$312,"ELI up to 30% AMI",'Project 2'!$C$13:$C$312,"3-Bedroom")+COUNTIFS('Project 2'!$D$13:$D$312,"ELI up to 30% AMI",'Project 2'!$C$13:$C$312,"4-Bedroom")+COUNTIFS('Project 3'!$D$13:$D$312,"ELI up to 30% AMI",'Project 3'!$C$13:$C$312,"Studio")+COUNTIFS('Project 3'!$D$13:$D$312,"ELI up to 30% AMI",'Project 3'!$C$13:$C$312,"1-Bedroom")+COUNTIFS('Project 3'!$D$13:$D$312,"ELI up to 30% AMI",'Project 3'!$C$13:$C$312,"2-Bedroom")+COUNTIFS('Project 3'!$D$13:$D$312,"ELI up to 30% AMI",'Project 3'!$C$13:$C$312,"3-Bedroom")+COUNTIFS('Project 3'!$D$13:$D$312,"ELI up to 30% AMI",'Project 3'!$C$13:$C$312,"4-Bedroom")+COUNTIFS('Project 4'!$D$13:$D$312,"ELI up to 30% AMI",'Project 4'!$C$13:$C$312,"Studio")+COUNTIFS('Project 4'!$D$13:$D$312,"ELI up to 30% AMI",'Project 4'!$C$13:$C$312,"1-Bedroom")+COUNTIFS('Project 4'!$D$13:$D$312,"ELI up to 30% AMI",'Project 4'!$C$13:$C$312,"2-Bedroom")+COUNTIFS('Project 4'!$D$13:$D$312,"ELI up to 30% AMI",'Project 4'!$C$13:$C$312,"3-Bedroom")+COUNTIFS('Project 4'!$D$13:$D$312,"ELI up to 30% AMI",'Project 4'!$C$13:$C$312,"4-Bedroom")+COUNTIFS('Project 5'!$D$13:$D$312,"ELI up to 30% AMI",'Project 5'!$C$13:$C$312,"Studio")+COUNTIFS('Project 5'!$D$13:$D$312,"ELI up to 30% AMI",'Project 5'!$C$13:$C$312,"1-Bedroom")+COUNTIFS('Project 5'!$D$13:$D$312,"ELI up to 30% AMI",'Project 5'!$C$13:$C$312,"2-Bedroom")+COUNTIFS('Project 5'!$D$13:$D$312,"ELI up to 30% AMI",'Project 5'!$C$13:$C$312,"3-Bedroom")+COUNTIFS('Project 5'!$D$13:$D$312,"ELI up to 30% AMI",'Project 5'!$C$13:$C$312,"4-Bedroom")+COUNTIFS('Project 6'!$D$13:$D$312,"ELI up to 30% AMI",'Project 6'!$C$13:$C$312,"Studio")+COUNTIFS('Project 6'!$D$13:$D$312,"ELI up to 30% AMI",'Project 6'!$C$13:$C$312,"1-Bedroom")+COUNTIFS('Project 6'!$D$13:$D$312,"ELI up to 30% AMI",'Project 6'!$C$13:$C$312,"2-Bedroom")+COUNTIFS('Project 6'!$D$13:$D$312,"ELI up to 30% AMI",'Project 6'!$C$13:$C$312,"3-Bedroom")+COUNTIFS('Project 6'!$D$13:$D$312,"ELI up to 30% AMI",'Project 6'!$C$13:$C$312,"4-Bedroom")+COUNTIFS('Project 7'!$D$13:$D$312,"ELI up to 30% AMI",'Project 7'!$C$13:$C$312,"Studio")+COUNTIFS('Project 7'!$D$13:$D$312,"ELI up to 30% AMI",'Project 7'!$C$13:$C$312,"1-Bedroom")+COUNTIFS('Project 7'!$D$13:$D$312,"ELI up to 30% AMI",'Project 7'!$C$13:$C$312,"2-Bedroom")+COUNTIFS('Project 7'!$D$13:$D$312,"ELI up to 30% AMI",'Project 7'!$C$13:$C$312,"3-Bedroom")+COUNTIFS('Project 7'!$D$13:$D$312,"ELI up to 30% AMI",'Project 7'!$C$13:$C$312,"4-Bedroom")+COUNTIFS('Project 8'!$D$13:$D$312,"ELI up to 30% AMI",'Project 8'!$C$13:$C$312,"Studio")+COUNTIFS('Project 8'!$D$13:$D$312,"ELI up to 30% AMI",'Project 8'!$C$13:$C$312,"1-Bedroom")+COUNTIFS('Project 8'!$D$13:$D$312,"ELI up to 30% AMI",'Project 8'!$C$13:$C$312,"2-Bedroom")+COUNTIFS('Project 8'!$D$13:$D$312,"ELI up to 30% AMI",'Project 8'!$C$13:$C$312,"3-Bedroom")+COUNTIFS('Project 8'!$D$13:$D$312,"ELI up to 30% AMI",'Project 8'!$C$13:$C$312,"4-Bedroom")</f>
        <v>0</v>
      </c>
      <c r="D98" s="109" t="s">
        <v>28</v>
      </c>
      <c r="E98" s="142">
        <f>COUNTIFS('Project 1'!$D$13:$D$312,"LI up to 60% AMI",'Project 1'!$C$13:$C$312,"Studio")+COUNTIFS('Project 1'!$D$13:$D$312,"LI up to 60% AMI",'Project 1'!$C$13:$C$312,"1-Bedroom")+COUNTIFS('Project 1'!$D$13:$D$312,"LI up to 60% AMI",'Project 1'!$C$13:$C$312,"2-Bedroom")+COUNTIFS('Project 1'!$D$13:$D$312,"LI up to 60% AMI",'Project 1'!$C$13:$C$312,"3-Bedroom")+COUNTIFS('Project 1'!$D$13:$D$312,"LI up to 60% AMI",'Project 1'!$C$13:$C$312,"4-Bedroom")+COUNTIFS('Project 2'!$D$13:$D$312,"LI up to 60% AMI",'Project 2'!$C$13:$C$312,"Studio")+COUNTIFS('Project 2'!$D$13:$D$312,"LI up to 60% AMI",'Project 2'!$C$13:$C$312,"1-Bedroom")+COUNTIFS('Project 2'!$D$13:$D$312,"LI up to 60% AMI",'Project 2'!$C$13:$C$312,"2-Bedroom")+COUNTIFS('Project 2'!$D$13:$D$312,"LI up to 60% AMI",'Project 2'!$C$13:$C$312,"3-Bedroom")+COUNTIFS('Project 2'!$D$13:$D$312,"LI up to 60% AMI",'Project 2'!$C$13:$C$312,"4-Bedroom")+COUNTIFS('Project 3'!$D$13:$D$312,"LI up to 60% AMI",'Project 3'!$C$13:$C$312,"Studio")+COUNTIFS('Project 3'!$D$13:$D$312,"LI up to 60% AMI",'Project 3'!$C$13:$C$312,"1-Bedroom")+COUNTIFS('Project 3'!$D$13:$D$312,"LI up to 60% AMI",'Project 3'!$C$13:$C$312,"2-Bedroom")+COUNTIFS('Project 3'!$D$13:$D$312,"LI up to 60% AMI",'Project 3'!$C$13:$C$312,"3-Bedroom")+COUNTIFS('Project 3'!$D$13:$D$312,"LI up to 60% AMI",'Project 3'!$C$13:$C$312,"4-Bedroom")+COUNTIFS('Project 4'!$D$13:$D$312,"LI up to 60% AMI",'Project 4'!$C$13:$C$312,"Studio")+COUNTIFS('Project 4'!$D$13:$D$312,"LI up to 60% AMI",'Project 4'!$C$13:$C$312,"1-Bedroom")+COUNTIFS('Project 4'!$D$13:$D$312,"LI up to 60% AMI",'Project 4'!$C$13:$C$312,"2-Bedroom")+COUNTIFS('Project 4'!$D$13:$D$312,"LI up to 60% AMI",'Project 4'!$C$13:$C$312,"3-Bedroom")+COUNTIFS('Project 4'!$D$13:$D$312,"LI up to 60% AMI",'Project 4'!$C$13:$C$312,"4-Bedroom")+COUNTIFS('Project 5'!$D$13:$D$312,"LI up to 60% AMI",'Project 5'!$C$13:$C$312,"Studio")+COUNTIFS('Project 5'!$D$13:$D$312,"LI up to 60% AMI",'Project 5'!$C$13:$C$312,"1-Bedroom")+COUNTIFS('Project 5'!$D$13:$D$312,"LI up to 60% AMI",'Project 5'!$C$13:$C$312,"2-Bedroom")+COUNTIFS('Project 5'!$D$13:$D$312,"LI up to 60% AMI",'Project 5'!$C$13:$C$312,"3-Bedroom")+COUNTIFS('Project 5'!$D$13:$D$312,"LI up to 60% AMI",'Project 5'!$C$13:$C$312,"4-Bedroom")+COUNTIFS('Project 6'!$D$13:$D$312,"LI up to 60% AMI",'Project 6'!$C$13:$C$312,"Studio")+COUNTIFS('Project 6'!$D$13:$D$312,"LI up to 60% AMI",'Project 6'!$C$13:$C$312,"1-Bedroom")+COUNTIFS('Project 6'!$D$13:$D$312,"LI up to 60% AMI",'Project 6'!$C$13:$C$312,"2-Bedroom")+COUNTIFS('Project 6'!$D$13:$D$312,"LI up to 60% AMI",'Project 6'!$C$13:$C$312,"3-Bedroom")+COUNTIFS('Project 6'!$D$13:$D$312,"LI up to 60% AMI",'Project 6'!$C$13:$C$312,"4-Bedroom")+COUNTIFS('Project 7'!$D$13:$D$312,"LI up to 60% AMI",'Project 7'!$C$13:$C$312,"Studio")+COUNTIFS('Project 7'!$D$13:$D$312,"LI up to 60% AMI",'Project 7'!$C$13:$C$312,"1-Bedroom")+COUNTIFS('Project 7'!$D$13:$D$312,"LI up to 60% AMI",'Project 7'!$C$13:$C$312,"2-Bedroom")+COUNTIFS('Project 7'!$D$13:$D$312,"LI up to 60% AMI",'Project 7'!$C$13:$C$312,"3-Bedroom")+COUNTIFS('Project 7'!$D$13:$D$312,"LI up to 60% AMI",'Project 7'!$C$13:$C$312,"4-Bedroom")+COUNTIFS('Project 8'!$D$13:$D$312,"LI up to 60% AMI",'Project 8'!$C$13:$C$312,"Studio")+COUNTIFS('Project 8'!$D$13:$D$312,"LI up to 60% AMI",'Project 8'!$C$13:$C$312,"1-Bedroom")+COUNTIFS('Project 8'!$D$13:$D$312,"LI up to 60% AMI",'Project 8'!$C$13:$C$312,"2-Bedroom")+COUNTIFS('Project 8'!$D$13:$D$312,"LI up to 60% AMI",'Project 8'!$C$13:$C$312,"3-Bedroom")+COUNTIFS('Project 8'!$D$13:$D$312,"LI up to 60% AMI",'Project 8'!$C$13:$C$312,"4-Bedroom")</f>
        <v>0</v>
      </c>
      <c r="F98" s="109" t="s">
        <v>29</v>
      </c>
      <c r="G98" s="142">
        <f>COUNTIFS('Project 1'!$D$13:$D$312,"LI up to 80% AMI",'Project 1'!$C$13:$C$312,"Studio")+COUNTIFS('Project 1'!$D$13:$D$312,"LI up to 80% AMI",'Project 1'!$C$13:$C$312,"1-Bedroom")+COUNTIFS('Project 1'!$D$13:$D$312,"LI up to 80% AMI",'Project 1'!$C$13:$C$312,"2-Bedroom")+COUNTIFS('Project 1'!$D$13:$D$312,"LI up to 80% AMI",'Project 1'!$C$13:$C$312,"3-Bedroom")+COUNTIFS('Project 1'!$D$13:$D$312,"LI up to 80% AMI",'Project 1'!$C$13:$C$312,"4-Bedroom")+COUNTIFS('Project 2'!$D$13:$D$312,"LI up to 80% AMI",'Project 2'!$C$13:$C$312,"Studio")+COUNTIFS('Project 2'!$D$13:$D$312,"LI up to 80% AMI",'Project 2'!$C$13:$C$312,"1-Bedroom")+COUNTIFS('Project 2'!$D$13:$D$312,"LI up to 80% AMI",'Project 2'!$C$13:$C$312,"2-Bedroom")+COUNTIFS('Project 2'!$D$13:$D$312,"LI up to 80% AMI",'Project 2'!$C$13:$C$312,"3-Bedroom")+COUNTIFS('Project 2'!$D$13:$D$312,"LI up to 80% AMI",'Project 2'!$C$13:$C$312,"4-Bedroom")+COUNTIFS('Project 3'!$D$13:$D$312,"LI up to 80% AMI",'Project 3'!$C$13:$C$312,"Studio")+COUNTIFS('Project 3'!$D$13:$D$312,"LI up to 80% AMI",'Project 3'!$C$13:$C$312,"1-Bedroom")+COUNTIFS('Project 3'!$D$13:$D$312,"LI up to 80% AMI",'Project 3'!$C$13:$C$312,"2-Bedroom")+COUNTIFS('Project 3'!$D$13:$D$312,"LI up to 80% AMI",'Project 3'!$C$13:$C$312,"3-Bedroom")+COUNTIFS('Project 3'!$D$13:$D$312,"LI up to 80% AMI",'Project 3'!$C$13:$C$312,"4-Bedroom")+COUNTIFS('Project 4'!$D$13:$D$312,"LI up to 80% AMI",'Project 4'!$C$13:$C$312,"Studio")+COUNTIFS('Project 4'!$D$13:$D$312,"LI up to 80% AMI",'Project 4'!$C$13:$C$312,"1-Bedroom")+COUNTIFS('Project 4'!$D$13:$D$312,"LI up to 80% AMI",'Project 4'!$C$13:$C$312,"2-Bedroom")+COUNTIFS('Project 4'!$D$13:$D$312,"LI up to 80% AMI",'Project 4'!$C$13:$C$312,"3-Bedroom")+COUNTIFS('Project 4'!$D$13:$D$312,"LI up to 80% AMI",'Project 4'!$C$13:$C$312,"4-Bedroom")+COUNTIFS('Project 5'!$D$13:$D$312,"LI up to 80% AMI",'Project 5'!$C$13:$C$312,"Studio")+COUNTIFS('Project 5'!$D$13:$D$312,"LI up to 80% AMI",'Project 5'!$C$13:$C$312,"1-Bedroom")+COUNTIFS('Project 5'!$D$13:$D$312,"LI up to 80% AMI",'Project 5'!$C$13:$C$312,"2-Bedroom")+COUNTIFS('Project 5'!$D$13:$D$312,"LI up to 80% AMI",'Project 5'!$C$13:$C$312,"3-Bedroom")+COUNTIFS('Project 5'!$D$13:$D$312,"LI up to 80% AMI",'Project 5'!$C$13:$C$312,"4-Bedroom")+COUNTIFS('Project 6'!$D$13:$D$312,"LI up to 80% AMI",'Project 6'!$C$13:$C$312,"Studio")+COUNTIFS('Project 6'!$D$13:$D$312,"LI up to 80% AMI",'Project 6'!$C$13:$C$312,"1-Bedroom")+COUNTIFS('Project 6'!$D$13:$D$312,"LI up to 80% AMI",'Project 6'!$C$13:$C$312,"2-Bedroom")+COUNTIFS('Project 6'!$D$13:$D$312,"LI up to 80% AMI",'Project 6'!$C$13:$C$312,"3-Bedroom")+COUNTIFS('Project 6'!$D$13:$D$312,"LI up to 80% AMI",'Project 6'!$C$13:$C$312,"4-Bedroom")+COUNTIFS('Project 7'!$D$13:$D$312,"LI up to 80% AMI",'Project 7'!$C$13:$C$312,"Studio")+COUNTIFS('Project 7'!$D$13:$D$312,"LI up to 80% AMI",'Project 7'!$C$13:$C$312,"1-Bedroom")+COUNTIFS('Project 7'!$D$13:$D$312,"LI up to 80% AMI",'Project 7'!$C$13:$C$312,"2-Bedroom")+COUNTIFS('Project 7'!$D$13:$D$312,"LI up to 80% AMI",'Project 7'!$C$13:$C$312,"3-Bedroom")+COUNTIFS('Project 7'!$D$13:$D$312,"LI up to 80% AMI",'Project 7'!$C$13:$C$312,"4-Bedroom")+COUNTIFS('Project 8'!$D$13:$D$312,"LI up to 80% AMI",'Project 8'!$C$13:$C$312,"Studio")+COUNTIFS('Project 8'!$D$13:$D$312,"LI up to 80% AMI",'Project 8'!$C$13:$C$312,"1-Bedroom")+COUNTIFS('Project 8'!$D$13:$D$312,"LI up to 80% AMI",'Project 8'!$C$13:$C$312,"2-Bedroom")+COUNTIFS('Project 8'!$D$13:$D$312,"LI up to 80% AMI",'Project 8'!$C$13:$C$312,"3-Bedroom")+COUNTIFS('Project 8'!$D$13:$D$312,"LI up to 80% AMI",'Project 8'!$C$13:$C$312,"4-Bedroom")</f>
        <v>0</v>
      </c>
      <c r="H98" s="109" t="s">
        <v>30</v>
      </c>
      <c r="I98" s="142">
        <f>COUNTIFS('Project 1'!$D$13:$D$312,"Mod 80% - 120% AMI",'Project 1'!$C$13:$C$312,"Studio")+COUNTIFS('Project 1'!$D$13:$D$312,"Mod 80% - 120% AMI",'Project 1'!$C$13:$C$312,"1-Bedroom")+COUNTIFS('Project 1'!$D$13:$D$312,"Mod 80% - 120% AMI",'Project 1'!$C$13:$C$312,"2-Bedroom")+COUNTIFS('Project 1'!$D$13:$D$312,"Mod 80% - 120% AMI",'Project 1'!$C$13:$C$312,"3-Bedroom")+COUNTIFS('Project 1'!$D$13:$D$312,"Mod 80% - 120% AMI",'Project 1'!$C$13:$C$312,"4-Bedroom")+COUNTIFS('Project 2'!$D$13:$D$312,"Mod 80% - 120% AMI",'Project 2'!$C$13:$C$312,"Studio")+COUNTIFS('Project 2'!$D$13:$D$312,"Mod 80% - 120% AMI",'Project 2'!$C$13:$C$312,"1-Bedroom")+COUNTIFS('Project 2'!$D$13:$D$312,"Mod 80% - 120% AMI",'Project 2'!$C$13:$C$312,"2-Bedroom")+COUNTIFS('Project 2'!$D$13:$D$312,"Mod 80% - 120% AMI",'Project 2'!$C$13:$C$312,"3-Bedroom")+COUNTIFS('Project 2'!$D$13:$D$312,"Mod 80% - 120% AMI",'Project 2'!$C$13:$C$312,"4-Bedroom")+COUNTIFS('Project 3'!$D$13:$D$312,"Mod 80% - 120% AMI",'Project 3'!$C$13:$C$312,"Studio")+COUNTIFS('Project 3'!$D$13:$D$312,"Mod 80% - 120% AMI",'Project 3'!$C$13:$C$312,"1-Bedroom")+COUNTIFS('Project 3'!$D$13:$D$312,"Mod 80% - 120% AMI",'Project 3'!$C$13:$C$312,"2-Bedroom")+COUNTIFS('Project 3'!$D$13:$D$312,"Mod 80% - 120% AMI",'Project 3'!$C$13:$C$312,"3-Bedroom")+COUNTIFS('Project 3'!$D$13:$D$312,"Mod 80% - 120% AMI",'Project 3'!$C$13:$C$312,"4-Bedroom")+COUNTIFS('Project 4'!$D$13:$D$312,"Mod 80% - 120% AMI",'Project 4'!$C$13:$C$312,"Studio")+COUNTIFS('Project 4'!$D$13:$D$312,"Mod 80% - 120% AMI",'Project 4'!$C$13:$C$312,"1-Bedroom")+COUNTIFS('Project 4'!$D$13:$D$312,"Mod 80% - 120% AMI",'Project 4'!$C$13:$C$312,"2-Bedroom")+COUNTIFS('Project 4'!$D$13:$D$312,"Mod 80% - 120% AMI",'Project 4'!$C$13:$C$312,"3-Bedroom")+COUNTIFS('Project 4'!$D$13:$D$312,"Mod 80% - 120% AMI",'Project 4'!$C$13:$C$312,"4-Bedroom")+COUNTIFS('Project 5'!$D$13:$D$312,"Mod 80% - 120% AMI",'Project 5'!$C$13:$C$312,"Studio")+COUNTIFS('Project 5'!$D$13:$D$312,"Mod 80% - 120% AMI",'Project 5'!$C$13:$C$312,"1-Bedroom")+COUNTIFS('Project 5'!$D$13:$D$312,"Mod 80% - 120% AMI",'Project 5'!$C$13:$C$312,"2-Bedroom")+COUNTIFS('Project 5'!$D$13:$D$312,"Mod 80% - 120% AMI",'Project 5'!$C$13:$C$312,"3-Bedroom")+COUNTIFS('Project 5'!$D$13:$D$312,"Mod 80% - 120% AMI",'Project 5'!$C$13:$C$312,"4-Bedroom")+COUNTIFS('Project 6'!$D$13:$D$312,"Mod 80% - 120% AMI",'Project 6'!$C$13:$C$312,"Studio")+COUNTIFS('Project 6'!$D$13:$D$312,"Mod 80% - 120% AMI",'Project 6'!$C$13:$C$312,"1-Bedroom")+COUNTIFS('Project 6'!$D$13:$D$312,"Mod 80% - 120% AMI",'Project 6'!$C$13:$C$312,"2-Bedroom")+COUNTIFS('Project 6'!$D$13:$D$312,"Mod 80% - 120% AMI",'Project 6'!$C$13:$C$312,"3-Bedroom")+COUNTIFS('Project 6'!$D$13:$D$312,"Mod 80% - 120% AMI",'Project 6'!$C$13:$C$312,"4-Bedroom")+COUNTIFS('Project 7'!$D$13:$D$312,"Mod 80% - 120% AMI",'Project 7'!$C$13:$C$312,"Studio")+COUNTIFS('Project 7'!$D$13:$D$312,"Mod 80% - 120% AMI",'Project 7'!$C$13:$C$312,"1-Bedroom")+COUNTIFS('Project 7'!$D$13:$D$312,"Mod 80% - 120% AMI",'Project 7'!$C$13:$C$312,"2-Bedroom")+COUNTIFS('Project 7'!$D$13:$D$312,"Mod 80% - 120% AMI",'Project 7'!$C$13:$C$312,"3-Bedroom")+COUNTIFS('Project 7'!$D$13:$D$312,"Mod 80% - 120% AMI",'Project 7'!$C$13:$C$312,"4-Bedroom")+COUNTIFS('Project 8'!$D$13:$D$312,"Mod 80% - 120% AMI",'Project 8'!$C$13:$C$312,"Studio")+COUNTIFS('Project 8'!$D$13:$D$312,"Mod 80% - 120% AMI",'Project 8'!$C$13:$C$312,"1-Bedroom")+COUNTIFS('Project 8'!$D$13:$D$312,"Mod 80% - 120% AMI",'Project 8'!$C$13:$C$312,"2-Bedroom")+COUNTIFS('Project 8'!$D$13:$D$312,"Mod 80% - 120% AMI",'Project 8'!$C$13:$C$312,"3-Bedroom")+COUNTIFS('Project 8'!$D$13:$D$312,"Mod 80% - 120% AMI",'Project 8'!$C$13:$C$312,"4-Bedroom")</f>
        <v>0</v>
      </c>
      <c r="N98" s="143"/>
    </row>
    <row r="99" spans="2:14" ht="48" customHeight="1" x14ac:dyDescent="0.3">
      <c r="B99" s="267" t="s">
        <v>31</v>
      </c>
      <c r="C99" s="267"/>
      <c r="D99" s="267"/>
      <c r="E99" s="267"/>
      <c r="F99" s="267"/>
      <c r="G99" s="267"/>
      <c r="H99" s="267"/>
      <c r="I99" s="267"/>
    </row>
    <row r="100" spans="2:14" s="141" customFormat="1" ht="48" customHeight="1" x14ac:dyDescent="0.3">
      <c r="B100" s="109" t="s">
        <v>27</v>
      </c>
      <c r="C100" s="144">
        <f>COUNTIFS('Project 1'!$D$13:$D$312,"ELI up to 30% AMI",'Project 1'!$C$13:$C$312,"Emergency Shelter")+COUNTIFS('Project 2'!$D$13:$D$312,"ELI up to 30% AMI",'Project 2'!$C$13:$C$312,"Emergency Shelter")+COUNTIFS('Project 3'!$D$13:$D$312,"ELI up to 30% AMI",'Project 3'!$C$13:$C$312,"Emergency Shelter")+COUNTIFS('Project 4'!$D$13:$D$312,"ELI up to 30% AMI",'Project 4'!$C$13:$C$312,"Emergency Shelter")+COUNTIFS('Project 5'!$D$13:$D$312,"ELI up to 30% AMI",'Project 5'!$C$13:$C$312,"Emergency Shelter")+COUNTIFS('Project 6'!$D$13:$D$312,"ELI up to 30% AMI",'Project 6'!$C$13:$C$312,"Emergency Shelter")+COUNTIFS('Project 7'!$D$13:$D$312,"ELI up to 30% AMI",'Project 7'!$C$13:$C$312,"Emergency Shelter")+COUNTIFS('Project 8'!$D$13:$D$312,"ELI up to 30% AMI",'Project 8'!$C$13:$C$312,"Emergency Shelter")</f>
        <v>0</v>
      </c>
      <c r="D100" s="109" t="s">
        <v>28</v>
      </c>
      <c r="E100" s="144">
        <f>COUNTIFS('Project 1'!$D$13:$D$312,"LI up to 60% AMI",'Project 1'!$C$13:$C$312,"Emergency Shelter")+COUNTIFS('Project 2'!$D$13:$D$312,"LI up to 60% AMI",'Project 2'!$C$13:$C$312,"Emergency Shelter")+COUNTIFS('Project 3'!$D$13:$D$312,"LI up to 60% AMI",'Project 3'!$C$13:$C$312,"Emergency Shelter")+COUNTIFS('Project 4'!$D$13:$D$312,"LI up to 60% AMI",'Project 4'!$C$13:$C$312,"Emergency Shelter")+COUNTIFS('Project 5'!$D$13:$D$312,"LI up to 60% AMI",'Project 5'!$C$13:$C$312,"Emergency Shelter")+COUNTIFS('Project 6'!$D$13:$D$312,"LI up to 60% AMI",'Project 6'!$C$13:$C$312,"Emergency Shelter")+COUNTIFS('Project 7'!$D$13:$D$312,"LI up to 60% AMI",'Project 7'!$C$13:$C$312,"Emergency Shelter")+COUNTIFS('Project 8'!$D$13:$D$312,"LI up to 60% AMI",'Project 8'!$C$13:$C$312,"Emergency Shelter")</f>
        <v>0</v>
      </c>
      <c r="F100" s="109" t="s">
        <v>29</v>
      </c>
      <c r="G100" s="144">
        <f>COUNTIFS('Project 1'!$D$13:$D$312,"LI up to 80% AMI",'Project 1'!$C$13:$C$312,"Emergency Shelter")+COUNTIFS('Project 2'!$D$13:$D$312,"LI up to 80% AMI",'Project 2'!$C$13:$C$312,"Emergency Shelter")+COUNTIFS('Project 3'!$D$13:$D$312,"LI up to 80% AMI",'Project 3'!$C$13:$C$312,"Emergency Shelter")+COUNTIFS('Project 4'!$D$13:$D$312,"LI up to 80% AMI",'Project 4'!$C$13:$C$312,"Emergency Shelter")+COUNTIFS('Project 5'!$D$13:$D$312,"LI up to 80% AMI",'Project 5'!$C$13:$C$312,"Emergency Shelter")+COUNTIFS('Project 6'!$D$13:$D$312,"LI up to 80% AMI",'Project 6'!$C$13:$C$312,"Emergency Shelter")+COUNTIFS('Project 7'!$D$13:$D$312,"LI up to 80% AMI",'Project 7'!$C$13:$C$312,"Emergency Shelter")+COUNTIFS('Project 8'!$D$13:$D$312,"LI up to 80% AMI",'Project 8'!$C$13:$C$312,"Emergency Shelter")</f>
        <v>0</v>
      </c>
      <c r="H100" s="109" t="s">
        <v>30</v>
      </c>
      <c r="I100" s="144">
        <f>COUNTIFS('Project 1'!$D$13:$D$312,"Mod 80% - 120% AMI",'Project 1'!$C$13:$C$312,"Emergency Shelter")+COUNTIFS('Project 2'!$D$13:$D$312,"Mod 80% - 120% AMI",'Project 2'!$C$13:$C$312,"Emergency Shelter")+COUNTIFS('Project 3'!$D$13:$D$312,"Mod 80% - 120% AMI",'Project 3'!$C$13:$C$312,"Emergency Shelter")+COUNTIFS('Project 4'!$D$13:$D$312,"Mod 80% - 120% AMI",'Project 4'!$C$13:$C$312,"Emergency Shelter")+COUNTIFS('Project 5'!$D$13:$D$312,"Mod 80% - 120% AMI",'Project 5'!$C$13:$C$312,"Emergency Shelter")+COUNTIFS('Project 6'!$D$13:$D$312,"Mod 80% - 120% AMI",'Project 6'!$C$13:$C$312,"Emergency Shelter")+COUNTIFS('Project 7'!$D$13:$D$312,"Mod 80% - 120% AMI",'Project 7'!$C$13:$C$312,"Emergency Shelter")+COUNTIFS('Project 8'!$D$13:$D$312,"Mod 80% - 120% AMI",'Project 8'!$C$13:$C$312,"Emergency Shelter")</f>
        <v>0</v>
      </c>
      <c r="N100" s="130"/>
    </row>
    <row r="101" spans="2:14" ht="48" customHeight="1" x14ac:dyDescent="0.3">
      <c r="B101" s="267" t="s">
        <v>32</v>
      </c>
      <c r="C101" s="267"/>
      <c r="D101" s="267"/>
      <c r="E101" s="267"/>
      <c r="F101" s="267"/>
      <c r="G101" s="267"/>
      <c r="H101" s="267"/>
      <c r="I101" s="267"/>
    </row>
    <row r="102" spans="2:14" s="141" customFormat="1" ht="48" customHeight="1" x14ac:dyDescent="0.3">
      <c r="B102" s="110" t="s">
        <v>27</v>
      </c>
      <c r="C102" s="144">
        <f>COUNTIFS('Project 1'!$D$13:$D$312,"ELI up to 30% AMI",'Project 1'!$C$13:$C$312,"Single Family Residence")+COUNTIFS('Project 2'!$D$13:$D$312,"ELI up to 30% AMI",'Project 2'!$C$13:$C$312,"Single Family Residence")+COUNTIFS('Project 3'!$D$13:$D$312,"ELI up to 30% AMI",'Project 3'!$C$13:$C$312,"Single Family Residence")+COUNTIFS('Project 4'!$D$13:$D$312,"ELI up to 30% AMI",'Project 4'!$C$13:$C$312,"Single Family Residence")+COUNTIFS('Project 5'!$D$13:$D$312,"ELI up to 30% AMI",'Project 5'!$C$13:$C$312,"Single Family Residence")+COUNTIFS('Project 6'!$D$13:$D$312,"ELI up to 30% AMI",'Project 6'!$C$13:$C$312,"Single Family Residence")+COUNTIFS('Project 7'!$D$13:$D$312,"ELI up to 30% AMI",'Project 7'!$C$13:$C$312,"Single Family Residence")+COUNTIFS('Project 8'!$D$13:$D$312,"ELI up to 30% AMI",'Project 8'!$C$13:$C$312,"Single Family Residence")</f>
        <v>0</v>
      </c>
      <c r="D102" s="110" t="s">
        <v>28</v>
      </c>
      <c r="E102" s="144">
        <f>COUNTIFS('Project 1'!$D$13:$D$312,"LI up to 60% AMI",'Project 1'!$C$13:$C$312,"Single Family Residence")+COUNTIFS('Project 2'!$D$13:$D$312,"LI up to 60% AMI",'Project 2'!$C$13:$C$312,"Single Family Residence")+COUNTIFS('Project 3'!$D$13:$D$312,"LI up to 60% AMI",'Project 3'!$C$13:$C$312,"Single Family Residence")+COUNTIFS('Project 4'!$D$13:$D$312,"LI up to 60% AMI",'Project 4'!$C$13:$C$312,"Single Family Residence")+COUNTIFS('Project 5'!$D$13:$D$312,"LI up to 60% AMI",'Project 5'!$C$13:$C$312,"Single Family Residence")+COUNTIFS('Project 6'!$D$13:$D$312,"LI up to 60% AMI",'Project 6'!$C$13:$C$312,"Single Family Residence")+COUNTIFS('Project 7'!$D$13:$D$312,"LI up to 60% AMI",'Project 7'!$C$13:$C$312,"Single Family Residence")+COUNTIFS('Project 8'!$D$13:$D$312,"LI up to 60% AMI",'Project 8'!$C$13:$C$312,"Single Family Residence")</f>
        <v>0</v>
      </c>
      <c r="F102" s="110" t="s">
        <v>29</v>
      </c>
      <c r="G102" s="144">
        <f>COUNTIFS('Project 1'!$D$13:$D$312,"LI up to 80% AMI",'Project 1'!$C$13:$C$312,"Single Family Residence")+COUNTIFS('Project 2'!$D$13:$D$312,"LI up to 80% AMI",'Project 2'!$C$13:$C$312,"Single Family Residence")+COUNTIFS('Project 3'!$D$13:$D$312,"LI up to 80% AMI",'Project 3'!$C$13:$C$312,"Single Family Residence")+COUNTIFS('Project 4'!$D$13:$D$312,"LI up to 80% AMI",'Project 4'!$C$13:$C$312,"Single Family Residence")+COUNTIFS('Project 5'!$D$13:$D$312,"LI up to 80% AMI",'Project 5'!$C$13:$C$312,"Single Family Residence")+COUNTIFS('Project 6'!$D$13:$D$312,"LI up to 80% AMI",'Project 6'!$C$13:$C$312,"Single Family Residence")+COUNTIFS('Project 7'!$D$13:$D$312,"LI up to 80% AMI",'Project 7'!$C$13:$C$312,"Single Family Residence")+COUNTIFS('Project 8'!$D$13:$D$312,"LI up to 80% AMI",'Project 8'!$C$13:$C$312,"Single Family Residence")</f>
        <v>0</v>
      </c>
      <c r="H102" s="110" t="s">
        <v>30</v>
      </c>
      <c r="I102" s="144">
        <f>COUNTIFS('Project 1'!$D$13:$D$312,"Mod 80% - 120% AMI",'Project 1'!$C$13:$C$312,"Single Family Residence")+COUNTIFS('Project 2'!$D$13:$D$312,"Mod 80% - 120% AMI",'Project 2'!$C$13:$C$312,"Single Family Residence")+COUNTIFS('Project 3'!$D$13:$D$312,"Mod 80% - 120% AMI",'Project 3'!$C$13:$C$312,"Single Family Residence")+COUNTIFS('Project 4'!$D$13:$D$312,"Mod 80% - 120% AMI",'Project 4'!$C$13:$C$312,"Single Family Residence")+COUNTIFS('Project 5'!$D$13:$D$312,"Mod 80% - 120% AMI",'Project 5'!$C$13:$C$312,"Single Family Residence")+COUNTIFS('Project 6'!$D$13:$D$312,"Mod 80% - 120% AMI",'Project 6'!$C$13:$C$312,"Single Family Residence")+COUNTIFS('Project 7'!$D$13:$D$312,"Mod 80% - 120% AMI",'Project 7'!$C$13:$C$312,"Single Family Residence")+COUNTIFS('Project 8'!$D$13:$D$312,"Mod 80% - 120% AMI",'Project 8'!$C$13:$C$312,"Single Family Residence")</f>
        <v>0</v>
      </c>
      <c r="N102" s="130"/>
    </row>
    <row r="103" spans="2:14" ht="48" customHeight="1" x14ac:dyDescent="0.3">
      <c r="B103" s="267" t="s">
        <v>33</v>
      </c>
      <c r="C103" s="267"/>
      <c r="D103" s="267"/>
      <c r="E103" s="267"/>
      <c r="F103" s="267"/>
      <c r="G103" s="267"/>
      <c r="H103" s="267"/>
      <c r="I103" s="267"/>
    </row>
    <row r="104" spans="2:14" s="141" customFormat="1" ht="48" customHeight="1" x14ac:dyDescent="0.3">
      <c r="B104" s="109" t="s">
        <v>27</v>
      </c>
      <c r="C104" s="144">
        <f>COUNTIFS('Project 1'!$D$13:$D$312,"ELI up to 30% AMI",'Project 1'!$C$13:$C$312,"ADU")+COUNTIFS('Project 1'!$D$13:$D$312,"ELI up to 30% AMI",'Project 1'!$C$13:$C$312,"JADU")+COUNTIFS('Project 2'!$D$13:$D$312,"ELI up to 30% AMI",'Project 2'!$C$13:$C$312,"ADU")+COUNTIFS('Project 2'!$D$13:$D$312,"ELI up to 30% AMI",'Project 2'!$C$13:$C$312,"JADU")+COUNTIFS('Project 3'!$D$13:$D$312,"ELI up to 30% AMI",'Project 3'!$C$13:$C$312,"ADU")+COUNTIFS('Project 3'!$D$13:$D$312,"ELI up to 30% AMI",'Project 3'!$C$13:$C$312,"JADU")+COUNTIFS('Project 4'!$D$13:$D$312,"ELI up to 30% AMI",'Project 4'!$C$13:$C$312,"ADU")+COUNTIFS('Project 4'!$D$13:$D$312,"ELI up to 30% AMI",'Project 4'!$C$13:$C$312,"JADU")+COUNTIFS('Project 5'!$D$13:$D$312,"ELI up to 30% AMI",'Project 5'!$C$13:$C$312,"ADU")+COUNTIFS('Project 5'!$D$13:$D$312,"ELI up to 30% AMI",'Project 5'!$C$13:$C$312,"JADU")+COUNTIFS('Project 6'!$D$13:$D$312,"ELI up to 30% AMI",'Project 6'!$C$13:$C$312,"ADU")+COUNTIFS('Project 6'!$D$13:$D$312,"ELI up to 30% AMI",'Project 6'!$C$13:$C$312,"JADU")+COUNTIFS('Project 7'!$D$13:$D$312,"ELI up to 30% AMI",'Project 7'!$C$13:$C$312,"ADU")+COUNTIFS('Project 7'!$D$13:$D$312,"ELI up to 30% AMI",'Project 7'!$C$13:$C$312,"JADU")+COUNTIFS('Project 8'!$D$13:$D$312,"ELI up to 30% AMI",'Project 8'!$C$13:$C$312,"ADU")+COUNTIFS('Project 8'!$D$13:$D$312,"ELI up to 30% AMI",'Project 8'!$C$13:$C$312,"JADU")</f>
        <v>0</v>
      </c>
      <c r="D104" s="109" t="s">
        <v>28</v>
      </c>
      <c r="E104" s="144">
        <f>COUNTIFS('Project 1'!$D$13:$D$312,"LI up to 60% AMI",'Project 1'!$C$13:$C$312,"ADU")+COUNTIFS('Project 1'!$D$13:$D$312,"LI up to 60% AMI",'Project 1'!$C$13:$C$312,"JADU")+COUNTIFS('Project 2'!$D$13:$D$312,"LI up to 60% AMI",'Project 2'!$C$13:$C$312,"ADU")+COUNTIFS('Project 2'!$D$13:$D$312,"LI up to 60% AMI",'Project 2'!$C$13:$C$312,"JADU")+COUNTIFS('Project 3'!$D$13:$D$312,"LI up to 60% AMI",'Project 3'!$C$13:$C$312,"ADU")+COUNTIFS('Project 3'!$D$13:$D$312,"LI up to 60% AMI",'Project 3'!$C$13:$C$312,"JADU")+COUNTIFS('Project 4'!$D$13:$D$312,"LI up to 60% AMI",'Project 4'!$C$13:$C$312,"ADU")+COUNTIFS('Project 4'!$D$13:$D$312,"LI up to 60% AMI",'Project 4'!$C$13:$C$312,"JADU")+COUNTIFS('Project 5'!$D$13:$D$312,"LI up to 60% AMI",'Project 5'!$C$13:$C$312,"ADU")+COUNTIFS('Project 5'!$D$13:$D$312,"LI up to 60% AMI",'Project 5'!$C$13:$C$312,"JADU")+COUNTIFS('Project 6'!$D$13:$D$312,"LI up to 60% AMI",'Project 6'!$C$13:$C$312,"ADU")+COUNTIFS('Project 6'!$D$13:$D$312,"LI up to 60% AMI",'Project 6'!$C$13:$C$312,"JADU")+COUNTIFS('Project 7'!$D$13:$D$312,"LI up to 60% AMI",'Project 7'!$C$13:$C$312,"ADU")+COUNTIFS('Project 7'!$D$13:$D$312,"LI up to 60% AMI",'Project 7'!$C$13:$C$312,"JADU")+COUNTIFS('Project 8'!$D$13:$D$312,"LI up to 60% AMI",'Project 8'!$C$13:$C$312,"ADU")+COUNTIFS('Project 8'!$D$13:$D$312,"LI up to 60% AMI",'Project 8'!$C$13:$C$312,"JADU")</f>
        <v>0</v>
      </c>
      <c r="F104" s="109" t="s">
        <v>29</v>
      </c>
      <c r="G104" s="144">
        <f>COUNTIFS('Project 1'!$D$13:$D$312,"LI up to 80% AMI",'Project 1'!$C$13:$C$312,"ADU")+COUNTIFS('Project 1'!$D$13:$D$312,"LI up to 80% AMI",'Project 1'!$C$13:$C$312,"JADU")+COUNTIFS('Project 2'!$D$13:$D$312,"LI up to 80% AMI",'Project 2'!$C$13:$C$312,"ADU")+COUNTIFS('Project 2'!$D$13:$D$312,"LI up to 80% AMI",'Project 2'!$C$13:$C$312,"JADU")+COUNTIFS('Project 3'!$D$13:$D$312,"LI up to 80% AMI",'Project 3'!$C$13:$C$312,"ADU")+COUNTIFS('Project 3'!$D$13:$D$312,"LI up to 80% AMI",'Project 3'!$C$13:$C$312,"JADU")+COUNTIFS('Project 4'!$D$13:$D$312,"LI up to 80% AMI",'Project 4'!$C$13:$C$312,"ADU")+COUNTIFS('Project 4'!$D$13:$D$312,"LI up to 80% AMI",'Project 4'!$C$13:$C$312,"JADU")+COUNTIFS('Project 5'!$D$13:$D$312,"LI up to 80% AMI",'Project 5'!$C$13:$C$312,"ADU")+COUNTIFS('Project 5'!$D$13:$D$312,"LI up to 80% AMI",'Project 5'!$C$13:$C$312,"JADU")+COUNTIFS('Project 6'!$D$13:$D$312,"LI up to 80% AMI",'Project 6'!$C$13:$C$312,"ADU")+COUNTIFS('Project 6'!$D$13:$D$312,"LI up to 80% AMI",'Project 6'!$C$13:$C$312,"JADU")+COUNTIFS('Project 7'!$D$13:$D$312,"LI up to 80% AMI",'Project 7'!$C$13:$C$312,"ADU")+COUNTIFS('Project 7'!$D$13:$D$312,"LI up to 80% AMI",'Project 7'!$C$13:$C$312,"JADU")+COUNTIFS('Project 8'!$D$13:$D$312,"LI up to 80% AMI",'Project 8'!$C$13:$C$312,"ADU")+COUNTIFS('Project 8'!$D$13:$D$312,"LI up to 80% AMI",'Project 8'!$C$13:$C$312,"JADU")</f>
        <v>0</v>
      </c>
      <c r="H104" s="109" t="s">
        <v>30</v>
      </c>
      <c r="I104" s="144">
        <f>COUNTIFS('Project 1'!$D$13:$D$312,"Mod 80% - 120% AMI",'Project 1'!$C$13:$C$312,"ADU")+COUNTIFS('Project 1'!$D$13:$D$312,"Mod 80% - 120% AMI",'Project 1'!$C$13:$C$312,"JADU")+COUNTIFS('Project 2'!$D$13:$D$312,"Mod 80% - 120% AMI",'Project 2'!$C$13:$C$312,"ADU")+COUNTIFS('Project 2'!$D$13:$D$312,"Mod 80% - 120% AMI",'Project 2'!$C$13:$C$312,"JADU")+COUNTIFS('Project 3'!$D$13:$D$312,"Mod 80% - 120% AMI",'Project 3'!$C$13:$C$312,"ADU")+COUNTIFS('Project 3'!$D$13:$D$312,"Mod 80% - 120% AMI",'Project 3'!$C$13:$C$312,"JADU")+COUNTIFS('Project 4'!$D$13:$D$312,"Mod 80% - 120% AMI",'Project 4'!$C$13:$C$312,"ADU")+COUNTIFS('Project 4'!$D$13:$D$312,"Mod 80% - 120% AMI",'Project 4'!$C$13:$C$312,"JADU")+COUNTIFS('Project 5'!$D$13:$D$312,"Mod 80% - 120% AMI",'Project 5'!$C$13:$C$312,"ADU")+COUNTIFS('Project 5'!$D$13:$D$312,"Mod 80% - 120% AMI",'Project 5'!$C$13:$C$312,"JADU")+COUNTIFS('Project 6'!$D$13:$D$312,"Mod 80% - 120% AMI",'Project 6'!$C$13:$C$312,"ADU")+COUNTIFS('Project 6'!$D$13:$D$312,"Mod 80% - 120% AMI",'Project 6'!$C$13:$C$312,"JADU")+COUNTIFS('Project 7'!$D$13:$D$312,"Mod 80% - 120% AMI",'Project 7'!$C$13:$C$312,"ADU")+COUNTIFS('Project 7'!$D$13:$D$312,"Mod 80% - 120% AMI",'Project 7'!$C$13:$C$312,"JADU")+COUNTIFS('Project 8'!$D$13:$D$312,"Mod 80% - 120% AMI",'Project 8'!$C$13:$C$312,"ADU")+COUNTIFS('Project 8'!$D$13:$D$312,"Mod 80% - 120% AMI",'Project 8'!$C$13:$C$312,"JADU")</f>
        <v>0</v>
      </c>
      <c r="M104" s="129"/>
      <c r="N104" s="130"/>
    </row>
    <row r="105" spans="2:14" ht="48" customHeight="1" x14ac:dyDescent="0.3"/>
    <row r="106" spans="2:14" ht="49.5" customHeight="1" x14ac:dyDescent="0.3"/>
  </sheetData>
  <sheetProtection algorithmName="SHA-512" hashValue="zV02t35uDp4M6RDb8ttLWxRI1KpdLxya/ut5fiuBTebxkCmyO3GWL6P5fwXZJh7QZTI5hKggecu5PtgNp+ED+g==" saltValue="cbSUUWgDzXp/9h8cRHVkFg==" spinCount="100000" sheet="1" objects="1" scenarios="1"/>
  <mergeCells count="37">
    <mergeCell ref="B17:I28"/>
    <mergeCell ref="B2:I7"/>
    <mergeCell ref="B8:I8"/>
    <mergeCell ref="C11:E11"/>
    <mergeCell ref="B9:I9"/>
    <mergeCell ref="G11:I11"/>
    <mergeCell ref="B14:I14"/>
    <mergeCell ref="B10:I10"/>
    <mergeCell ref="B88:I88"/>
    <mergeCell ref="B87:I87"/>
    <mergeCell ref="B72:I72"/>
    <mergeCell ref="B73:I86"/>
    <mergeCell ref="C12:E12"/>
    <mergeCell ref="G12:I12"/>
    <mergeCell ref="B29:I29"/>
    <mergeCell ref="B30:I41"/>
    <mergeCell ref="C13:E13"/>
    <mergeCell ref="B57:I57"/>
    <mergeCell ref="B58:I71"/>
    <mergeCell ref="G13:I13"/>
    <mergeCell ref="B42:I42"/>
    <mergeCell ref="B43:I56"/>
    <mergeCell ref="B15:I15"/>
    <mergeCell ref="B16:I16"/>
    <mergeCell ref="B89:I89"/>
    <mergeCell ref="B90:I90"/>
    <mergeCell ref="B94:I94"/>
    <mergeCell ref="B95:I95"/>
    <mergeCell ref="B93:H93"/>
    <mergeCell ref="B92:H92"/>
    <mergeCell ref="B91:H91"/>
    <mergeCell ref="I91:I92"/>
    <mergeCell ref="B96:I96"/>
    <mergeCell ref="B97:I97"/>
    <mergeCell ref="B103:I103"/>
    <mergeCell ref="B101:I101"/>
    <mergeCell ref="B99:I99"/>
  </mergeCells>
  <phoneticPr fontId="26" type="noConversion"/>
  <conditionalFormatting sqref="I91:I92">
    <cfRule type="cellIs" dxfId="105" priority="2" operator="equal">
      <formula>"No (Provide Explanation in Additional Notes below)"</formula>
    </cfRule>
  </conditionalFormatting>
  <conditionalFormatting sqref="I93:I95">
    <cfRule type="cellIs" dxfId="104" priority="1" operator="equal">
      <formula>"No (Provide Explanation in Additional Notes below)"</formula>
    </cfRule>
  </conditionalFormatting>
  <dataValidations xWindow="256" yWindow="838" count="21">
    <dataValidation type="textLength" operator="lessThan" allowBlank="1" showInputMessage="1" showErrorMessage="1" sqref="B16:I16" xr:uid="{6D19FC95-80F8-4D94-B319-CDE400B25CAB}">
      <formula1>0</formula1>
    </dataValidation>
    <dataValidation allowBlank="1" showInputMessage="1" showErrorMessage="1" promptTitle="Question 2" prompt="Please summarize the activities planned to be undertaken in the next reporting period, pursuant to Guidelines §112(a)(2)" sqref="B30:I41" xr:uid="{D0507DD5-1C8D-4F57-9E36-5D8EEC167CE4}"/>
    <dataValidation allowBlank="1" showInputMessage="1" showErrorMessage="1" promptTitle="Question 3" prompt="Please describe any problems encountered in Program implementation.  Include a description of the solution and when it will be implemented, pursuant to Guidelines §112(a)(3)" sqref="B43:I56" xr:uid="{CC366B44-C789-4504-BCA6-FCD3CC3636CE}"/>
    <dataValidation allowBlank="1" showInputMessage="1" showErrorMessage="1" promptTitle="HCD Contract Number" prompt="Please input the contract number as listed in your Standard Agreement" sqref="C11:E11" xr:uid="{E5096A94-EB45-4335-BFD7-1F06C61C2DDE}"/>
    <dataValidation allowBlank="1" showInputMessage="1" showErrorMessage="1" promptTitle="Preparer Name and Title" prompt="Enter Preparer Name and Title" sqref="C12:E12" xr:uid="{8E4C1584-2C3C-4234-97CD-E76FEBA4DFC1}"/>
    <dataValidation allowBlank="1" showInputMessage="1" showErrorMessage="1" promptTitle="Preparer Email" prompt="Please enter Preparer email address" sqref="C13:E13" xr:uid="{E144F622-6FB7-442A-8AAE-112B393C4F96}"/>
    <dataValidation allowBlank="1" showInputMessage="1" showErrorMessage="1" promptTitle="Grantee" prompt="Please enter Grantee name" sqref="G11:I11" xr:uid="{FDB9A8EA-42E0-479C-B9E3-42579DD2C37A}"/>
    <dataValidation allowBlank="1" showInputMessage="1" showErrorMessage="1" promptTitle="Preparer Phone Number" prompt="Please enter the phone number of the Preparer." sqref="G12:I12" xr:uid="{0EF7DD14-6453-4071-AD4A-D6117619E194}"/>
    <dataValidation type="textLength" operator="lessThan" allowBlank="1" showInputMessage="1" showErrorMessage="1" error="This is not a form field. Please press Tab to continue." sqref="B15:I15 C101 C103 D98:D104 E101 E103 F98:F104 G101 G103 H98:H104 I101 I103 C99 E99 G99 I99 B98:B104" xr:uid="{01689142-6D47-442D-B21D-EE9330C4D8B9}">
      <formula1>0</formula1>
    </dataValidation>
    <dataValidation allowBlank="1" showInputMessage="1" showErrorMessage="1" promptTitle="Question 6" prompt="Please describe the public noticing and hearing process. Attach documentation of the website posting and any relevant records of the public hearing, pursuant to Guidelines §108(c)" sqref="B73:I86" xr:uid="{2B211461-870A-48F3-AC49-8EBB4D428C2E}"/>
    <dataValidation allowBlank="1" showInputMessage="1" showErrorMessage="1" promptTitle="Question 4" prompt="Please describe how the problems referenced in question #3 above may impact the ability to complete or fulfill obligations under the Standard Agreement, pursuant to Guidelines §112(a)(4)" sqref="B58:I71" xr:uid="{CCD73722-45AF-450A-8348-7F425F765D78}"/>
    <dataValidation operator="lessThan" allowBlank="1" showInputMessage="1" showErrorMessage="1" sqref="B29:I29" xr:uid="{7992ADAB-8588-44BE-9529-B09DB9E68068}"/>
    <dataValidation operator="lessThan" allowBlank="1" showErrorMessage="1" error="This is not a form field. Please press Tab to continue." promptTitle="Question 4" prompt="Please describe additional revenue generated from program funding (e.g. loan repayments, interest, fees) in this reporting period, pursuant to Guidelines §109 (b)" sqref="B42:I42 B57:I57" xr:uid="{A0E3911B-BF6A-4B6A-A73A-6EC066508503}"/>
    <dataValidation allowBlank="1" showInputMessage="1" showErrorMessage="1" promptTitle="Question 7" prompt="Optional: Please share any success stories you've had from LHTF-funded projects." sqref="B88:I88" xr:uid="{D990F7F1-F49D-47C5-A44A-C7127BE920C2}"/>
    <dataValidation operator="lessThan" allowBlank="1" showInputMessage="1" showErrorMessage="1" error="This is not a form field. Please press Tab to continue." promptTitle="Question 1" prompt="Please summarize the work undertaken or completed in the reporting period, including the number, type, and unit count of Eligible Projects receiving Program Funds, pursuant to Guidelines §112(a)(1)" sqref="B17:I28" xr:uid="{A91A5519-611A-4700-B0D8-9219CF0ED599}"/>
    <dataValidation allowBlank="1" showInputMessage="1" showErrorMessage="1" promptTitle="Question 8" prompt="Please describe how you are adhering to Housing First Practices if applicable to any projects funded with LHTF Program Funds." sqref="B90:I90" xr:uid="{BA20AF4C-5F1B-4830-ACA0-641119F49F7E}"/>
    <dataValidation type="textLength" operator="lessThan" allowBlank="1" showInputMessage="1" showErrorMessage="1" error="This is not a form field. Please press TAB to continue." sqref="F11:F13 B11:B13 B8:I9" xr:uid="{35E27AF2-7155-4089-B799-2167ADE54B48}">
      <formula1>0</formula1>
    </dataValidation>
    <dataValidation type="list" allowBlank="1" showInputMessage="1" showErrorMessage="1" promptTitle="Attestation" prompt="We attest that the Local Housing Trust Fund is currently in operation per Guidelines §108(b)." sqref="I93" xr:uid="{33AD9A94-88DF-4F5A-AE63-C1C873019AB2}">
      <formula1>"Please Select,Yes,No (Provide Explanation in Additional Notes below)"</formula1>
    </dataValidation>
    <dataValidation type="list" allowBlank="1" showInputMessage="1" showErrorMessage="1" promptTitle="Attestation" prompt="We attest that the Ongoing Revenues identified in the LHTF application based on the definitions below are still ongoing as of the signature date of this annual report." sqref="I91:I92" xr:uid="{836D9143-00BE-4CBD-908A-1A657F75E86A}">
      <formula1>"Please Select,Yes,No (Provide Explanation in Additional Notes below)"</formula1>
    </dataValidation>
    <dataValidation allowBlank="1" showInputMessage="1" showErrorMessage="1" prompt="Additional Notes - Provide any additional comments in the section below (including if there is a No for cells H96 through H98)." sqref="B95:I95" xr:uid="{9B93DF65-DFE2-4B52-8119-A182D41412AB}"/>
    <dataValidation type="list" allowBlank="1" showInputMessage="1" showErrorMessage="1" promptTitle="Reporting Period" prompt="Please select current Reporting Period from drop-down menu" sqref="G13:I13" xr:uid="{25473F16-EDCF-4E91-9EC3-46F19B751A72}">
      <formula1>$M$10:$M$20</formula1>
    </dataValidation>
  </dataValidations>
  <printOptions horizontalCentered="1"/>
  <pageMargins left="0.25" right="0.25" top="0.75" bottom="0.75" header="0.3" footer="0.3"/>
  <pageSetup scale="41" fitToHeight="0" orientation="portrait" horizontalDpi="300" verticalDpi="300" r:id="rId1"/>
  <ignoredErrors>
    <ignoredError sqref="C98 E98 G98 I98 C100 E100 G100:I100 C102 E102 E104 G104" unlockedFormula="1"/>
  </ignoredError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D80F7-0EF3-4AE2-9350-033979C1363C}">
  <sheetPr codeName="Sheet17">
    <tabColor theme="0" tint="-4.9989318521683403E-2"/>
    <pageSetUpPr fitToPage="1"/>
  </sheetPr>
  <dimension ref="A1:V84"/>
  <sheetViews>
    <sheetView showGridLines="0" zoomScale="80" zoomScaleNormal="80" zoomScalePageLayoutView="70" workbookViewId="0">
      <selection activeCell="D13" sqref="D13"/>
    </sheetView>
  </sheetViews>
  <sheetFormatPr defaultColWidth="10.54296875" defaultRowHeight="14" x14ac:dyDescent="0.3"/>
  <cols>
    <col min="1" max="1" width="10.54296875" style="129"/>
    <col min="2" max="2" width="31.54296875" style="129" customWidth="1"/>
    <col min="3" max="12" width="26.54296875" style="129" customWidth="1"/>
    <col min="13" max="13" width="14" style="129" customWidth="1"/>
    <col min="14" max="18" width="30.54296875" style="129" customWidth="1"/>
    <col min="19" max="19" width="25" style="129" customWidth="1"/>
    <col min="20" max="20" width="30" style="130" customWidth="1"/>
    <col min="21" max="21" width="25.54296875" style="129" customWidth="1"/>
    <col min="22" max="16384" width="10.54296875" style="129"/>
  </cols>
  <sheetData>
    <row r="1" spans="1:22" ht="39" customHeight="1" x14ac:dyDescent="0.3"/>
    <row r="2" spans="1:22" ht="83.15" customHeight="1" x14ac:dyDescent="0.3">
      <c r="B2" s="330" t="s">
        <v>34</v>
      </c>
      <c r="C2" s="330"/>
      <c r="D2" s="330"/>
      <c r="E2" s="330"/>
      <c r="F2" s="330"/>
      <c r="G2" s="330"/>
      <c r="H2" s="330"/>
      <c r="I2" s="330"/>
      <c r="J2" s="330"/>
      <c r="K2" s="330"/>
      <c r="L2" s="330"/>
      <c r="M2" s="145"/>
      <c r="N2" s="145"/>
      <c r="O2" s="145"/>
      <c r="P2" s="145"/>
      <c r="Q2" s="145"/>
      <c r="R2" s="145"/>
      <c r="T2" s="129"/>
    </row>
    <row r="3" spans="1:22" ht="36" customHeight="1" x14ac:dyDescent="0.3">
      <c r="B3" s="331" t="s">
        <v>4</v>
      </c>
      <c r="C3" s="331"/>
      <c r="D3" s="323" t="str">
        <f>IF('Narrative Summary'!G11="","",'Narrative Summary'!G11)</f>
        <v/>
      </c>
      <c r="E3" s="323"/>
      <c r="F3" s="147" t="s">
        <v>35</v>
      </c>
      <c r="G3" s="148" t="str">
        <f>IF('Narrative Summary'!C11="","",'Narrative Summary'!C11)</f>
        <v/>
      </c>
      <c r="H3" s="146" t="s">
        <v>36</v>
      </c>
      <c r="I3" s="323" t="str">
        <f>'Narrative Summary'!G13</f>
        <v>Please Select</v>
      </c>
      <c r="J3" s="323"/>
      <c r="K3" s="322"/>
      <c r="L3" s="322"/>
      <c r="M3" s="149"/>
      <c r="N3" s="149"/>
      <c r="O3" s="149"/>
      <c r="P3" s="149"/>
      <c r="Q3" s="150"/>
      <c r="R3" s="150"/>
      <c r="T3" s="129"/>
    </row>
    <row r="4" spans="1:22" ht="105" x14ac:dyDescent="0.3">
      <c r="A4" s="264"/>
      <c r="B4" s="151" t="s">
        <v>37</v>
      </c>
      <c r="C4" s="151" t="s">
        <v>38</v>
      </c>
      <c r="D4" s="263" t="s">
        <v>480</v>
      </c>
      <c r="E4" s="263" t="s">
        <v>481</v>
      </c>
      <c r="F4" s="263" t="s">
        <v>314</v>
      </c>
      <c r="G4" s="151" t="s">
        <v>263</v>
      </c>
      <c r="H4" s="151" t="s">
        <v>262</v>
      </c>
      <c r="I4" s="257" t="s">
        <v>311</v>
      </c>
      <c r="J4" s="257" t="s">
        <v>312</v>
      </c>
      <c r="K4" s="322"/>
      <c r="L4" s="322"/>
      <c r="M4" s="149"/>
      <c r="N4" s="149"/>
      <c r="O4" s="149"/>
      <c r="P4" s="149"/>
      <c r="T4" s="129"/>
    </row>
    <row r="5" spans="1:22" ht="36" customHeight="1" x14ac:dyDescent="0.3">
      <c r="B5" s="116"/>
      <c r="C5" s="152">
        <f>0.05*$B$5</f>
        <v>0</v>
      </c>
      <c r="D5" s="117"/>
      <c r="E5" s="117"/>
      <c r="F5" s="117"/>
      <c r="G5" s="118"/>
      <c r="H5" s="118"/>
      <c r="I5" s="116"/>
      <c r="J5" s="119"/>
      <c r="K5" s="322"/>
      <c r="L5" s="322"/>
      <c r="M5" s="149"/>
      <c r="N5" s="149"/>
      <c r="O5" s="149"/>
      <c r="P5" s="149"/>
      <c r="Q5" s="153"/>
      <c r="R5" s="153"/>
      <c r="T5" s="129"/>
    </row>
    <row r="6" spans="1:22" s="130" customFormat="1" ht="107.25" customHeight="1" x14ac:dyDescent="0.3">
      <c r="B6" s="257" t="s">
        <v>313</v>
      </c>
      <c r="C6" s="257" t="s">
        <v>498</v>
      </c>
      <c r="D6" s="257" t="s">
        <v>496</v>
      </c>
      <c r="E6" s="257" t="s">
        <v>497</v>
      </c>
      <c r="F6" s="332"/>
      <c r="G6" s="154" t="s">
        <v>482</v>
      </c>
      <c r="H6" s="154" t="s">
        <v>483</v>
      </c>
      <c r="I6" s="154" t="s">
        <v>484</v>
      </c>
      <c r="J6" s="154" t="s">
        <v>293</v>
      </c>
      <c r="K6" s="154" t="s">
        <v>261</v>
      </c>
      <c r="L6" s="154" t="s">
        <v>294</v>
      </c>
      <c r="Q6" s="155"/>
      <c r="R6" s="155"/>
    </row>
    <row r="7" spans="1:22" s="130" customFormat="1" ht="36" customHeight="1" x14ac:dyDescent="0.3">
      <c r="B7" s="120">
        <f>SUM($G$11:$G$18,$I$11:$I$18,$K$11:$K$18,$G$5)</f>
        <v>0</v>
      </c>
      <c r="C7" s="121">
        <f>SUM($H$11:$H$18,$J$11:$J$18,$L$11:$L$18,$H$5)</f>
        <v>0</v>
      </c>
      <c r="D7" s="121">
        <f>SUM($D$11:$D$18)+($D$5)</f>
        <v>0</v>
      </c>
      <c r="E7" s="121">
        <f>SUM($E$11:$E$18)+($E$5)</f>
        <v>0</v>
      </c>
      <c r="F7" s="332"/>
      <c r="G7" s="122" t="str">
        <f>IFERROR(SUM($G$11:$G$18)/($B$5),"")</f>
        <v/>
      </c>
      <c r="H7" s="122" t="str">
        <f>IFERROR(SUM($H$11:$H$18)/($B$5),"")</f>
        <v/>
      </c>
      <c r="I7" s="122" t="str">
        <f>IFERROR(SUM($I$11:$I$18)/($B$5),"")</f>
        <v/>
      </c>
      <c r="J7" s="122" t="str">
        <f>IFERROR(SUM($J$11:$J$18)/($B$5),"")</f>
        <v/>
      </c>
      <c r="K7" s="122" t="str">
        <f>IFERROR(SUM($K$11:$K$18)/($B$5),"")</f>
        <v/>
      </c>
      <c r="L7" s="122" t="str">
        <f>IFERROR(SUM($L$11:$L$18)/($B$5),"")</f>
        <v/>
      </c>
      <c r="Q7" s="155"/>
      <c r="R7" s="155"/>
    </row>
    <row r="8" spans="1:22" s="130" customFormat="1" ht="38.5" customHeight="1" x14ac:dyDescent="0.3">
      <c r="B8" s="325"/>
      <c r="C8" s="326"/>
      <c r="D8" s="326"/>
      <c r="E8" s="326"/>
      <c r="F8" s="326"/>
      <c r="G8" s="326"/>
      <c r="H8" s="326"/>
      <c r="I8" s="326"/>
      <c r="J8" s="326"/>
      <c r="K8" s="326"/>
      <c r="L8" s="327"/>
      <c r="M8" s="155"/>
      <c r="N8" s="155"/>
      <c r="O8" s="155"/>
      <c r="P8" s="155"/>
      <c r="Q8" s="155"/>
      <c r="R8" s="155"/>
    </row>
    <row r="9" spans="1:22" ht="140.25" customHeight="1" x14ac:dyDescent="0.3">
      <c r="B9" s="151" t="s">
        <v>442</v>
      </c>
      <c r="C9" s="321" t="s">
        <v>39</v>
      </c>
      <c r="D9" s="321" t="s">
        <v>443</v>
      </c>
      <c r="E9" s="321" t="s">
        <v>444</v>
      </c>
      <c r="F9" s="324" t="s">
        <v>445</v>
      </c>
      <c r="G9" s="321" t="s">
        <v>446</v>
      </c>
      <c r="H9" s="321"/>
      <c r="I9" s="321" t="s">
        <v>337</v>
      </c>
      <c r="J9" s="321"/>
      <c r="K9" s="321" t="s">
        <v>447</v>
      </c>
      <c r="L9" s="321"/>
      <c r="N9" s="156"/>
      <c r="O9" s="320"/>
      <c r="P9" s="320"/>
      <c r="Q9" s="156"/>
      <c r="R9" s="157"/>
      <c r="T9" s="129"/>
    </row>
    <row r="10" spans="1:22" ht="39" customHeight="1" x14ac:dyDescent="0.3">
      <c r="B10" s="128">
        <v>1</v>
      </c>
      <c r="C10" s="321"/>
      <c r="D10" s="321"/>
      <c r="E10" s="321"/>
      <c r="F10" s="324"/>
      <c r="G10" s="151" t="s">
        <v>41</v>
      </c>
      <c r="H10" s="151" t="s">
        <v>42</v>
      </c>
      <c r="I10" s="151" t="s">
        <v>41</v>
      </c>
      <c r="J10" s="151" t="s">
        <v>42</v>
      </c>
      <c r="K10" s="151" t="s">
        <v>41</v>
      </c>
      <c r="L10" s="151" t="s">
        <v>42</v>
      </c>
      <c r="N10" s="157"/>
      <c r="O10" s="157"/>
      <c r="P10" s="157"/>
      <c r="Q10" s="158"/>
      <c r="R10" s="158"/>
      <c r="T10" s="129"/>
      <c r="V10" s="130"/>
    </row>
    <row r="11" spans="1:22" ht="36" customHeight="1" x14ac:dyDescent="0.3">
      <c r="B11" s="111" t="s">
        <v>236</v>
      </c>
      <c r="C11" s="112" t="s">
        <v>43</v>
      </c>
      <c r="D11" s="113"/>
      <c r="E11" s="113"/>
      <c r="F11" s="114"/>
      <c r="G11" s="115"/>
      <c r="H11" s="115"/>
      <c r="I11" s="115"/>
      <c r="J11" s="115"/>
      <c r="K11" s="115"/>
      <c r="L11" s="115"/>
      <c r="N11" s="48"/>
      <c r="O11" s="159"/>
      <c r="P11" s="159"/>
      <c r="Q11" s="160"/>
      <c r="R11" s="49"/>
      <c r="T11" s="129"/>
      <c r="V11" s="130"/>
    </row>
    <row r="12" spans="1:22" ht="36" hidden="1" customHeight="1" x14ac:dyDescent="0.3">
      <c r="B12" s="111" t="s">
        <v>237</v>
      </c>
      <c r="C12" s="112" t="s">
        <v>43</v>
      </c>
      <c r="D12" s="113"/>
      <c r="E12" s="113"/>
      <c r="F12" s="114"/>
      <c r="G12" s="115"/>
      <c r="H12" s="115"/>
      <c r="I12" s="115"/>
      <c r="J12" s="115"/>
      <c r="K12" s="115"/>
      <c r="L12" s="115"/>
      <c r="N12" s="48"/>
      <c r="O12" s="159"/>
      <c r="P12" s="159"/>
      <c r="Q12" s="160"/>
      <c r="R12" s="49"/>
      <c r="T12" s="129"/>
      <c r="V12" s="130"/>
    </row>
    <row r="13" spans="1:22" ht="36" hidden="1" customHeight="1" x14ac:dyDescent="0.3">
      <c r="B13" s="111" t="s">
        <v>238</v>
      </c>
      <c r="C13" s="112" t="s">
        <v>43</v>
      </c>
      <c r="D13" s="113"/>
      <c r="E13" s="113"/>
      <c r="F13" s="114"/>
      <c r="G13" s="115"/>
      <c r="H13" s="115"/>
      <c r="I13" s="115"/>
      <c r="J13" s="115"/>
      <c r="K13" s="115"/>
      <c r="L13" s="115"/>
      <c r="N13" s="48"/>
      <c r="O13" s="159"/>
      <c r="P13" s="159"/>
      <c r="Q13" s="160"/>
      <c r="R13" s="49"/>
      <c r="T13" s="129"/>
      <c r="V13" s="130"/>
    </row>
    <row r="14" spans="1:22" ht="36" hidden="1" customHeight="1" x14ac:dyDescent="0.3">
      <c r="B14" s="111" t="s">
        <v>239</v>
      </c>
      <c r="C14" s="112" t="s">
        <v>43</v>
      </c>
      <c r="D14" s="113"/>
      <c r="E14" s="113"/>
      <c r="F14" s="114"/>
      <c r="G14" s="115"/>
      <c r="H14" s="115"/>
      <c r="I14" s="115"/>
      <c r="J14" s="115"/>
      <c r="K14" s="115"/>
      <c r="L14" s="115"/>
      <c r="N14" s="48"/>
      <c r="O14" s="159"/>
      <c r="P14" s="159"/>
      <c r="Q14" s="160"/>
      <c r="R14" s="49"/>
      <c r="T14" s="129"/>
      <c r="V14" s="130"/>
    </row>
    <row r="15" spans="1:22" ht="36" hidden="1" customHeight="1" x14ac:dyDescent="0.3">
      <c r="B15" s="111" t="s">
        <v>240</v>
      </c>
      <c r="C15" s="112" t="s">
        <v>43</v>
      </c>
      <c r="D15" s="113"/>
      <c r="E15" s="113"/>
      <c r="F15" s="114"/>
      <c r="G15" s="115"/>
      <c r="H15" s="115"/>
      <c r="I15" s="115"/>
      <c r="J15" s="115"/>
      <c r="K15" s="115"/>
      <c r="L15" s="115"/>
      <c r="N15" s="48"/>
      <c r="O15" s="159"/>
      <c r="P15" s="159"/>
      <c r="Q15" s="160"/>
      <c r="R15" s="49"/>
      <c r="T15" s="129"/>
      <c r="V15" s="130"/>
    </row>
    <row r="16" spans="1:22" ht="36" hidden="1" customHeight="1" x14ac:dyDescent="0.3">
      <c r="B16" s="111" t="s">
        <v>241</v>
      </c>
      <c r="C16" s="112" t="s">
        <v>43</v>
      </c>
      <c r="D16" s="113"/>
      <c r="E16" s="113"/>
      <c r="F16" s="114"/>
      <c r="G16" s="115"/>
      <c r="H16" s="115"/>
      <c r="I16" s="115"/>
      <c r="J16" s="115"/>
      <c r="K16" s="115"/>
      <c r="L16" s="115"/>
      <c r="N16" s="48"/>
      <c r="O16" s="159"/>
      <c r="P16" s="159"/>
      <c r="Q16" s="160"/>
      <c r="R16" s="49"/>
      <c r="T16" s="129"/>
      <c r="V16" s="130"/>
    </row>
    <row r="17" spans="2:22" ht="36" hidden="1" customHeight="1" x14ac:dyDescent="0.3">
      <c r="B17" s="111" t="s">
        <v>242</v>
      </c>
      <c r="C17" s="112" t="s">
        <v>43</v>
      </c>
      <c r="D17" s="113"/>
      <c r="E17" s="113"/>
      <c r="F17" s="114"/>
      <c r="G17" s="115"/>
      <c r="H17" s="115"/>
      <c r="I17" s="115"/>
      <c r="J17" s="115"/>
      <c r="K17" s="115"/>
      <c r="L17" s="115"/>
      <c r="N17" s="48"/>
      <c r="O17" s="159"/>
      <c r="P17" s="159"/>
      <c r="Q17" s="160"/>
      <c r="R17" s="49"/>
      <c r="T17" s="129"/>
      <c r="V17" s="130"/>
    </row>
    <row r="18" spans="2:22" ht="36" hidden="1" customHeight="1" x14ac:dyDescent="0.3">
      <c r="B18" s="111" t="s">
        <v>243</v>
      </c>
      <c r="C18" s="112" t="s">
        <v>43</v>
      </c>
      <c r="D18" s="113"/>
      <c r="E18" s="113"/>
      <c r="F18" s="114"/>
      <c r="G18" s="115"/>
      <c r="H18" s="115"/>
      <c r="I18" s="115"/>
      <c r="J18" s="115"/>
      <c r="K18" s="115"/>
      <c r="L18" s="115"/>
      <c r="N18" s="48"/>
      <c r="O18" s="159"/>
      <c r="P18" s="159"/>
      <c r="Q18" s="160"/>
      <c r="R18" s="49"/>
      <c r="T18" s="129"/>
      <c r="V18" s="130"/>
    </row>
    <row r="19" spans="2:22" ht="36" customHeight="1" x14ac:dyDescent="0.3">
      <c r="T19" s="129"/>
    </row>
    <row r="20" spans="2:22" ht="34.5" customHeight="1" x14ac:dyDescent="0.3">
      <c r="B20" s="328" t="s">
        <v>44</v>
      </c>
      <c r="C20" s="328"/>
      <c r="D20" s="328"/>
      <c r="E20" s="328"/>
      <c r="F20" s="328"/>
      <c r="G20" s="328"/>
      <c r="H20" s="328"/>
      <c r="I20" s="328"/>
      <c r="J20" s="328"/>
      <c r="K20" s="328"/>
      <c r="L20" s="328"/>
      <c r="M20" s="161"/>
      <c r="N20" s="161"/>
      <c r="O20" s="161"/>
      <c r="P20" s="161"/>
      <c r="Q20" s="161"/>
      <c r="R20" s="161"/>
    </row>
    <row r="21" spans="2:22" ht="117.65" customHeight="1" x14ac:dyDescent="0.3">
      <c r="B21" s="329"/>
      <c r="C21" s="329"/>
      <c r="D21" s="329"/>
      <c r="E21" s="329"/>
      <c r="F21" s="329"/>
      <c r="G21" s="329"/>
      <c r="H21" s="329"/>
      <c r="I21" s="329"/>
      <c r="J21" s="329"/>
      <c r="K21" s="329"/>
      <c r="L21" s="329"/>
    </row>
    <row r="83" spans="8:8" x14ac:dyDescent="0.3">
      <c r="H83" s="162"/>
    </row>
    <row r="84" spans="8:8" x14ac:dyDescent="0.3">
      <c r="H84" s="163"/>
    </row>
  </sheetData>
  <sheetProtection algorithmName="SHA-512" hashValue="4AMl8o8MytXhfAmS6R9ljqY/a7xtovwA5ZsWnmYWB392XMXQ97Qwf49l0KtCTVfFBKwytd5Onh9DHoqK6ER1rA==" saltValue="RyBGjDWmqT08GVHnZM4ReA==" spinCount="100000" sheet="1" objects="1" scenarios="1"/>
  <mergeCells count="17">
    <mergeCell ref="F9:F10"/>
    <mergeCell ref="B8:L8"/>
    <mergeCell ref="B20:L20"/>
    <mergeCell ref="B21:L21"/>
    <mergeCell ref="B2:L2"/>
    <mergeCell ref="D3:E3"/>
    <mergeCell ref="B3:C3"/>
    <mergeCell ref="F6:F7"/>
    <mergeCell ref="C9:C10"/>
    <mergeCell ref="D9:D10"/>
    <mergeCell ref="E9:E10"/>
    <mergeCell ref="O9:P9"/>
    <mergeCell ref="K9:L9"/>
    <mergeCell ref="I9:J9"/>
    <mergeCell ref="G9:H9"/>
    <mergeCell ref="K3:L5"/>
    <mergeCell ref="I3:J3"/>
  </mergeCells>
  <conditionalFormatting sqref="K11:K18">
    <cfRule type="cellIs" dxfId="62" priority="79" operator="between">
      <formula>0.0001</formula>
      <formula>0.299999999999</formula>
    </cfRule>
  </conditionalFormatting>
  <conditionalFormatting sqref="P11:P18">
    <cfRule type="cellIs" dxfId="61" priority="71" operator="lessThan">
      <formula>$O11</formula>
    </cfRule>
  </conditionalFormatting>
  <conditionalFormatting sqref="Q11:Q18">
    <cfRule type="cellIs" priority="70" stopIfTrue="1" operator="equal">
      <formula>""</formula>
    </cfRule>
    <cfRule type="cellIs" dxfId="60" priority="75" operator="greaterThan">
      <formula>0.2</formula>
    </cfRule>
  </conditionalFormatting>
  <conditionalFormatting sqref="Q10:R10">
    <cfRule type="cellIs" dxfId="59" priority="78" operator="between">
      <formula>0.0001</formula>
      <formula>0.299999999999</formula>
    </cfRule>
  </conditionalFormatting>
  <conditionalFormatting sqref="R11:R18">
    <cfRule type="expression" dxfId="58" priority="117">
      <formula>AND($R11&gt;0,$F11="Closed")</formula>
    </cfRule>
  </conditionalFormatting>
  <conditionalFormatting sqref="I3:J3">
    <cfRule type="cellIs" dxfId="57" priority="64" operator="equal">
      <formula>"Please Select"</formula>
    </cfRule>
  </conditionalFormatting>
  <conditionalFormatting sqref="G7">
    <cfRule type="expression" dxfId="56" priority="59">
      <formula>AND($G$7&gt;0%,$G$7&lt;30%)</formula>
    </cfRule>
  </conditionalFormatting>
  <conditionalFormatting sqref="H7">
    <cfRule type="expression" dxfId="55" priority="58">
      <formula>AND($H$7&gt;0%,$H$7&lt;30%)</formula>
    </cfRule>
  </conditionalFormatting>
  <conditionalFormatting sqref="L7">
    <cfRule type="expression" dxfId="54" priority="56">
      <formula>AND(NOT(ISERROR($L$7)),$L$7&lt;&gt;"",$L$7&gt;0.2)</formula>
    </cfRule>
  </conditionalFormatting>
  <conditionalFormatting sqref="D5">
    <cfRule type="cellIs" dxfId="53" priority="44" operator="greaterThan">
      <formula>$C$5</formula>
    </cfRule>
  </conditionalFormatting>
  <conditionalFormatting sqref="E5">
    <cfRule type="cellIs" dxfId="52" priority="43" operator="greaterThan">
      <formula>$C$5</formula>
    </cfRule>
  </conditionalFormatting>
  <conditionalFormatting sqref="F5">
    <cfRule type="cellIs" dxfId="51" priority="42" operator="greaterThan">
      <formula>$C$5</formula>
    </cfRule>
  </conditionalFormatting>
  <conditionalFormatting sqref="I5">
    <cfRule type="cellIs" dxfId="50" priority="41" operator="lessThan">
      <formula>$B$5</formula>
    </cfRule>
  </conditionalFormatting>
  <conditionalFormatting sqref="J5">
    <cfRule type="cellIs" dxfId="49" priority="40" operator="lessThan">
      <formula>$B$5</formula>
    </cfRule>
  </conditionalFormatting>
  <conditionalFormatting sqref="G5">
    <cfRule type="cellIs" dxfId="48" priority="39" operator="greaterThan">
      <formula>$C$5</formula>
    </cfRule>
  </conditionalFormatting>
  <conditionalFormatting sqref="H5">
    <cfRule type="cellIs" dxfId="47" priority="38" operator="greaterThan">
      <formula>$C$5</formula>
    </cfRule>
  </conditionalFormatting>
  <conditionalFormatting sqref="B7">
    <cfRule type="cellIs" dxfId="46" priority="37" operator="greaterThan">
      <formula>$B$5</formula>
    </cfRule>
  </conditionalFormatting>
  <conditionalFormatting sqref="C7">
    <cfRule type="cellIs" dxfId="45" priority="36" operator="greaterThan">
      <formula>$B$5</formula>
    </cfRule>
  </conditionalFormatting>
  <conditionalFormatting sqref="D7">
    <cfRule type="cellIs" dxfId="44" priority="35" operator="greaterThan">
      <formula>$B$5</formula>
    </cfRule>
  </conditionalFormatting>
  <conditionalFormatting sqref="E7">
    <cfRule type="cellIs" dxfId="43" priority="34" operator="greaterThan">
      <formula>$B$5</formula>
    </cfRule>
  </conditionalFormatting>
  <conditionalFormatting sqref="E11">
    <cfRule type="cellIs" dxfId="42" priority="33" operator="lessThan">
      <formula>$D$11</formula>
    </cfRule>
  </conditionalFormatting>
  <conditionalFormatting sqref="E12">
    <cfRule type="cellIs" dxfId="41" priority="32" operator="lessThan">
      <formula>$D$12</formula>
    </cfRule>
  </conditionalFormatting>
  <conditionalFormatting sqref="E13">
    <cfRule type="cellIs" dxfId="40" priority="31" operator="lessThan">
      <formula>$D$13</formula>
    </cfRule>
  </conditionalFormatting>
  <conditionalFormatting sqref="E14">
    <cfRule type="cellIs" dxfId="39" priority="30" operator="lessThan">
      <formula>$D$14</formula>
    </cfRule>
  </conditionalFormatting>
  <conditionalFormatting sqref="E15">
    <cfRule type="cellIs" dxfId="38" priority="29" operator="lessThan">
      <formula>$D$15</formula>
    </cfRule>
  </conditionalFormatting>
  <conditionalFormatting sqref="E16">
    <cfRule type="cellIs" dxfId="37" priority="28" operator="lessThan">
      <formula>$D$16</formula>
    </cfRule>
  </conditionalFormatting>
  <conditionalFormatting sqref="E17">
    <cfRule type="cellIs" dxfId="36" priority="27" operator="lessThan">
      <formula>$D$17</formula>
    </cfRule>
  </conditionalFormatting>
  <conditionalFormatting sqref="E18">
    <cfRule type="cellIs" dxfId="35" priority="26" operator="lessThan">
      <formula>$D$18</formula>
    </cfRule>
  </conditionalFormatting>
  <conditionalFormatting sqref="H11">
    <cfRule type="cellIs" dxfId="34" priority="25" operator="lessThan">
      <formula>$G$11</formula>
    </cfRule>
  </conditionalFormatting>
  <conditionalFormatting sqref="H12">
    <cfRule type="cellIs" dxfId="33" priority="24" operator="lessThan">
      <formula>$G$12</formula>
    </cfRule>
  </conditionalFormatting>
  <conditionalFormatting sqref="H13">
    <cfRule type="cellIs" dxfId="32" priority="23" operator="lessThan">
      <formula>$G$13</formula>
    </cfRule>
  </conditionalFormatting>
  <conditionalFormatting sqref="H14">
    <cfRule type="cellIs" dxfId="31" priority="22" operator="lessThan">
      <formula>$G$14</formula>
    </cfRule>
  </conditionalFormatting>
  <conditionalFormatting sqref="H15">
    <cfRule type="cellIs" dxfId="30" priority="21" operator="lessThan">
      <formula>$G$15</formula>
    </cfRule>
  </conditionalFormatting>
  <conditionalFormatting sqref="H16">
    <cfRule type="cellIs" dxfId="29" priority="20" operator="lessThan">
      <formula>$G$16</formula>
    </cfRule>
  </conditionalFormatting>
  <conditionalFormatting sqref="H17">
    <cfRule type="cellIs" dxfId="28" priority="19" operator="lessThan">
      <formula>$G$17</formula>
    </cfRule>
  </conditionalFormatting>
  <conditionalFormatting sqref="H18">
    <cfRule type="cellIs" dxfId="27" priority="18" operator="lessThan">
      <formula>$G$18</formula>
    </cfRule>
  </conditionalFormatting>
  <conditionalFormatting sqref="J11">
    <cfRule type="cellIs" dxfId="26" priority="17" operator="lessThan">
      <formula>$I$11</formula>
    </cfRule>
  </conditionalFormatting>
  <conditionalFormatting sqref="J12">
    <cfRule type="cellIs" dxfId="25" priority="16" operator="lessThan">
      <formula>$I$12</formula>
    </cfRule>
  </conditionalFormatting>
  <conditionalFormatting sqref="J13">
    <cfRule type="cellIs" dxfId="24" priority="15" operator="lessThan">
      <formula>$I$13</formula>
    </cfRule>
  </conditionalFormatting>
  <conditionalFormatting sqref="J14">
    <cfRule type="cellIs" dxfId="23" priority="14" operator="lessThan">
      <formula>$I$14</formula>
    </cfRule>
  </conditionalFormatting>
  <conditionalFormatting sqref="J15">
    <cfRule type="cellIs" dxfId="22" priority="13" operator="lessThan">
      <formula>$I$15</formula>
    </cfRule>
  </conditionalFormatting>
  <conditionalFormatting sqref="J16">
    <cfRule type="cellIs" dxfId="21" priority="12" operator="lessThan">
      <formula>$I$16</formula>
    </cfRule>
  </conditionalFormatting>
  <conditionalFormatting sqref="J17">
    <cfRule type="cellIs" dxfId="20" priority="11" operator="lessThan">
      <formula>$I$17</formula>
    </cfRule>
  </conditionalFormatting>
  <conditionalFormatting sqref="J18">
    <cfRule type="cellIs" dxfId="19" priority="10" operator="lessThan">
      <formula>$I$18</formula>
    </cfRule>
  </conditionalFormatting>
  <conditionalFormatting sqref="L11">
    <cfRule type="cellIs" dxfId="18" priority="9" operator="lessThan">
      <formula>$K$11</formula>
    </cfRule>
  </conditionalFormatting>
  <conditionalFormatting sqref="L12">
    <cfRule type="cellIs" dxfId="17" priority="8" operator="lessThan">
      <formula>$K$12</formula>
    </cfRule>
  </conditionalFormatting>
  <conditionalFormatting sqref="L13">
    <cfRule type="cellIs" dxfId="16" priority="7" operator="lessThan">
      <formula>$K$13</formula>
    </cfRule>
  </conditionalFormatting>
  <conditionalFormatting sqref="L14">
    <cfRule type="cellIs" dxfId="15" priority="6" operator="lessThan">
      <formula>$K$14</formula>
    </cfRule>
  </conditionalFormatting>
  <conditionalFormatting sqref="L15">
    <cfRule type="cellIs" dxfId="14" priority="5" operator="lessThan">
      <formula>$K$15</formula>
    </cfRule>
  </conditionalFormatting>
  <conditionalFormatting sqref="L16">
    <cfRule type="cellIs" dxfId="13" priority="4" operator="lessThan">
      <formula>$K$16</formula>
    </cfRule>
  </conditionalFormatting>
  <conditionalFormatting sqref="L17">
    <cfRule type="cellIs" dxfId="12" priority="3" operator="lessThan">
      <formula>$K$17</formula>
    </cfRule>
  </conditionalFormatting>
  <conditionalFormatting sqref="L18">
    <cfRule type="cellIs" dxfId="11" priority="2" operator="lessThan">
      <formula>$K$18</formula>
    </cfRule>
  </conditionalFormatting>
  <conditionalFormatting sqref="K7">
    <cfRule type="expression" dxfId="10" priority="1">
      <formula>AND(NOT(ISERROR($K$7)),$K$7&lt;&gt;"",$K$7&gt;0.2)</formula>
    </cfRule>
  </conditionalFormatting>
  <dataValidations xWindow="451" yWindow="779" count="32">
    <dataValidation operator="lessThan" allowBlank="1" showInputMessage="1" showErrorMessage="1" error="This is not a form field. Please press Tab to continue." promptTitle="LI Percentage of Funds" prompt="Percent of Program funds (excluding matching and administrative) expended on lower-income households for this project. Please refer to LHTF Final Guidelines §105 (e) for requirements." sqref="N11:N18" xr:uid="{9AF4595B-4A49-41D1-81C4-0665FED9B944}"/>
    <dataValidation type="textLength" operator="lessThan" allowBlank="1" showInputMessage="1" showErrorMessage="1" error="This is not a form field. Please press Tab to continue. " promptTitle="Unexpended Funds" prompt="Amount of funds committed to this project but not yet expended." sqref="R11:R18" xr:uid="{1FACBFE4-AEFE-4EBB-B93F-F83EA95BE731}">
      <formula1>0</formula1>
    </dataValidation>
    <dataValidation allowBlank="1" showInputMessage="1" showErrorMessage="1" prompt="Please input the amount of Matching Funds expended to date." sqref="H5" xr:uid="{A28A2B66-01BF-417D-A72C-817E82612BEF}"/>
    <dataValidation operator="lessThan" allowBlank="1" showInputMessage="1" showErrorMessage="1" sqref="B2 M2:R2" xr:uid="{8EFF4039-F8BE-4C3D-842F-F589C2F87E0D}"/>
    <dataValidation operator="lessThan" allowBlank="1" showInputMessage="1" showErrorMessage="1" error="This is not a form field. Please press Tab to continue." sqref="I3 G3 D3" xr:uid="{DC3F61AC-F033-492B-8911-C9FC9A71AB4D}"/>
    <dataValidation operator="lessThan" allowBlank="1" showInputMessage="1" showErrorMessage="1" error="This is not a form field. Please press Tab to continue." promptTitle="Mod Percentage of Funds" prompt="Percent of Program funds (excluding matching and administrative) expended on moderate-income households for this project.  Please refer to LHTF Final Guidelines §105 (d) for requirements." sqref="Q11:Q18" xr:uid="{7F5E9A50-AC4D-4647-B427-82CCDFA9F7DC}"/>
    <dataValidation allowBlank="1" showInputMessage="1" showErrorMessage="1" promptTitle="Project Name" prompt="Input the name of your project. All projects receiving program funds should be listed, including those that are completed or closed." sqref="B11:B18" xr:uid="{B7C74703-6C01-4A89-B621-D20C8C61FC92}"/>
    <dataValidation allowBlank="1" showInputMessage="1" showErrorMessage="1" promptTitle="Additional Comments" prompt="Please input any additional comments on the financial summary here. " sqref="B21" xr:uid="{4A6855E6-1AF7-40AE-9832-5223F30C85F8}"/>
    <dataValidation allowBlank="1" showInputMessage="1" showErrorMessage="1" prompt="Please input the amount of Program Funds expended to date." sqref="G5" xr:uid="{CABC341A-1C37-42BB-A6C7-CCA54174033B}"/>
    <dataValidation allowBlank="1" showInputMessage="1" showErrorMessage="1" prompt="Please enter the Total Amount of Program Funds Awarded" sqref="B5" xr:uid="{9A672370-2260-4F99-9839-2CAF21F4E403}"/>
    <dataValidation allowBlank="1" showErrorMessage="1" promptTitle="Total Funds Awarded" prompt="Please enter the total amount of LHTF Program funds awarded." sqref="I6 J6" xr:uid="{A0E63707-4694-4FA6-AA67-76E85F02BDC3}"/>
    <dataValidation allowBlank="1" showInputMessage="1" showErrorMessage="1" promptTitle="Mod Matching Funds" prompt="Enter the total amount of Matching Funds expended on Moderate-income households for this project to date." sqref="P11:P18" xr:uid="{1515F936-AF48-4437-843A-F291E85FA522}"/>
    <dataValidation allowBlank="1" showInputMessage="1" showErrorMessage="1" promptTitle="Mod Program Funds" prompt="Enter the amount of LHTF program funds expended on Moderate-Income households for this project to date." sqref="O11:O18" xr:uid="{8A2FB09E-976E-40C9-99C2-89CE53CCEDBD}"/>
    <dataValidation allowBlank="1" showInputMessage="1" showErrorMessage="1" promptTitle="Mod Program Funds" prompt="Enter the total amount of LHTF program funds expended on Lower-Income Households for this project to date." sqref="K11:K18" xr:uid="{22C4EA57-AA07-4C27-BA98-0E6347F8FB90}"/>
    <dataValidation allowBlank="1" showInputMessage="1" showErrorMessage="1" promptTitle="ELI Matching Funds" prompt="Enter the total amount of matching funds expended on Extremely-low income households for this project to date." sqref="H11:H18" xr:uid="{76BE4814-924D-4DCB-99A1-E49ED5380E5D}"/>
    <dataValidation allowBlank="1" showInputMessage="1" showErrorMessage="1" promptTitle="ELI Program Funds" prompt="Enter the total amount of LHTF Funds expended on Extremely-Low Income Households for this project to date" sqref="G11:G18" xr:uid="{C9D9D6B5-8B40-4048-8182-2548CF4DD15F}"/>
    <dataValidation type="textLength" operator="lessThan" allowBlank="1" showInputMessage="1" showErrorMessage="1" error="This is not a form field. Please press Tab to continue." sqref="H3 Q3:R3 F3" xr:uid="{9C5F5D23-7A14-4C39-9562-1F0A82215E54}">
      <formula1>0</formula1>
    </dataValidation>
    <dataValidation allowBlank="1" showInputMessage="1" showErrorMessage="1" prompt="Extremely Low Income is income no more than 30% AMI." sqref="I9 G9" xr:uid="{E76A0ED0-F529-4EE2-98E8-1A6CFA95D3C0}"/>
    <dataValidation allowBlank="1" showErrorMessage="1" prompt="Moderate Income means household income of no more than 120% of AMI" sqref="O10:P10" xr:uid="{09C3B13D-47CB-4E47-9F6C-FA487AE54307}"/>
    <dataValidation allowBlank="1" showErrorMessage="1" prompt="Extremely Low Income means Household Income &lt; or = to 30% of AMI" sqref="G10 I10" xr:uid="{25AC93A3-883F-4B37-B749-16F20E6ADEBE}"/>
    <dataValidation allowBlank="1" showInputMessage="1" showErrorMessage="1" prompt="At least 30% of Program Funds, after deducting administrative expense, and Matching Funds shall be expended on assistance to Extremely Low-Income Households" sqref="N10" xr:uid="{93407FE4-9730-41E0-A6C0-7E7FB080213D}"/>
    <dataValidation allowBlank="1" showInputMessage="1" showErrorMessage="1" prompt="Lower Income means Household Income of no more than 80% of AMI" sqref="N9 K9" xr:uid="{43A8E4BA-EF20-4777-B91B-FA46F797F8CF}"/>
    <dataValidation allowBlank="1" showInputMessage="1" showErrorMessage="1" prompt="Moderate Income means household income of no more than 120% of AMI" sqref="O9" xr:uid="{38A5DE55-5CA7-4D53-8F01-C594A828D5F5}"/>
    <dataValidation type="textLength" operator="lessThan" allowBlank="1" showInputMessage="1" showErrorMessage="1" prompt="No more than 20% of the Program Funds, after deducting administrative expense, and the Matching Funds shall be expended on assistance to Moderate-Income Households" sqref="Q9" xr:uid="{0E995AF4-C683-4DEF-AA76-3E9189785A02}">
      <formula1>0</formula1>
    </dataValidation>
    <dataValidation allowBlank="1" showInputMessage="1" showErrorMessage="1" promptTitle="Mod Matching Funds" prompt="Enter the total amount of Matching Funds spent on Lower-Income Households for this project to date." sqref="L11:L18" xr:uid="{88CC2AEF-F6CA-4E6D-9614-4EE66B2DF736}"/>
    <dataValidation allowBlank="1" showErrorMessage="1" prompt="Lower Income means Household Income of no more than 80% of AMI" sqref="K10:L10" xr:uid="{80BA6FE0-E33B-4FD3-9B8B-210F851E26DB}"/>
    <dataValidation allowBlank="1" showInputMessage="1" showErrorMessage="1" promptTitle="Project Funds Committed" prompt="Enter the total amount of project funds committed for this project, excluding admin." sqref="D11:E18" xr:uid="{F5B53883-4DAB-47B5-ACDE-7713E93C835F}"/>
    <dataValidation allowBlank="1" showInputMessage="1" showErrorMessage="1" promptTitle="LI Program Funds" prompt="Enter the total amount of LHTF Funds expended on Extremely-Low Income Households for this project to date" sqref="I11:I18" xr:uid="{BBE9732D-0400-4904-A128-B0BA61B0C9DE}"/>
    <dataValidation allowBlank="1" showInputMessage="1" showErrorMessage="1" promptTitle="LI Matching Funds" prompt="Enter the total amount of matching funds expended on Extremely-low income households for this project to date." sqref="J11:J18" xr:uid="{E82A0BCD-122C-4CF9-87C9-0B99D3C7EF34}"/>
    <dataValidation allowBlank="1" showInputMessage="1" showErrorMessage="1" promptTitle="LHTF Program Funds Disbursed" prompt="Enter the total amount of LHTF program funds that have been disbursed to date from HCD. Do not include Admin funds in this amount." sqref="F11:F18" xr:uid="{0F8FF2C6-29F6-4FCF-A45C-20052CD4BE01}"/>
    <dataValidation type="whole" allowBlank="1" showInputMessage="1" showErrorMessage="1" promptTitle="Number of Projects" prompt="Type the number of projects awarded from this allocation of LHTF including completed projects._x000a__x000a_Up to 8 projects may be listed." sqref="B10" xr:uid="{5365F9ED-D378-4674-B47B-B16C7C12D03A}">
      <formula1>1</formula1>
      <formula2>8</formula2>
    </dataValidation>
    <dataValidation allowBlank="1" showInputMessage="1" showErrorMessage="1" prompt="Maximum allowable amount of LHTF Funds for Administrative Costs - no more than 5% pursuant to LHTF Final Guidelines Section 105 (a)." sqref="C5" xr:uid="{FF850B16-9038-418F-B13C-FDBF525A984B}"/>
  </dataValidations>
  <printOptions horizontalCentered="1"/>
  <pageMargins left="0.25" right="0.25" top="0.25" bottom="0.3" header="0" footer="0"/>
  <pageSetup scale="31" orientation="landscape" horizontalDpi="300" verticalDpi="300" r:id="rId1"/>
  <headerFooter>
    <oddFooter>&amp;L&amp;"Arial,Bold"&amp;9PAS Bi-Annual Reports&amp;"Arial,Regular"
&amp;"Arial,Italic"Evaluation Plan &amp;R&amp;9&amp;P of &amp;N
Version 06/2020</oddFooter>
  </headerFooter>
  <legacyDrawing r:id="rId2"/>
  <extLst>
    <ext xmlns:x14="http://schemas.microsoft.com/office/spreadsheetml/2009/9/main" uri="{CCE6A557-97BC-4b89-ADB6-D9C93CAAB3DF}">
      <x14:dataValidations xmlns:xm="http://schemas.microsoft.com/office/excel/2006/main" xWindow="451" yWindow="779" count="1">
        <x14:dataValidation type="list" allowBlank="1" showInputMessage="1" showErrorMessage="1" prompt="Select the type of loan for this project from the drop-down menu." xr:uid="{2D97C266-98F2-4916-8AFD-221BB5E3DACC}">
          <x14:formula1>
            <xm:f>'Drop Down Box'!$A$46:$A$49</xm:f>
          </x14:formula1>
          <xm:sqref>C11:C18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6949-E4C4-4A78-B416-43769CB0F07F}">
  <sheetPr codeName="Sheet7"/>
  <dimension ref="B1:S377"/>
  <sheetViews>
    <sheetView showGridLines="0" zoomScaleNormal="100" workbookViewId="0">
      <selection activeCell="J341" sqref="J341:K341"/>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2:19" ht="37.5" customHeight="1" x14ac:dyDescent="0.35"/>
    <row r="2" spans="2:19" ht="20.149999999999999" customHeight="1" x14ac:dyDescent="0.35">
      <c r="B2" s="335" t="s">
        <v>397</v>
      </c>
      <c r="C2" s="342"/>
      <c r="D2" s="342"/>
      <c r="E2" s="342"/>
      <c r="F2" s="342"/>
      <c r="G2" s="342"/>
      <c r="H2" s="342"/>
      <c r="I2" s="342"/>
      <c r="J2" s="342"/>
      <c r="K2" s="342"/>
    </row>
    <row r="3" spans="2:19" ht="30.75" customHeight="1" x14ac:dyDescent="0.35">
      <c r="B3" s="342"/>
      <c r="C3" s="342"/>
      <c r="D3" s="342"/>
      <c r="E3" s="342"/>
      <c r="F3" s="342"/>
      <c r="G3" s="342"/>
      <c r="H3" s="342"/>
      <c r="I3" s="342"/>
      <c r="J3" s="342"/>
      <c r="K3" s="342"/>
      <c r="S3" s="164"/>
    </row>
    <row r="4" spans="2:19" ht="31" customHeight="1" x14ac:dyDescent="0.35">
      <c r="B4" s="165" t="s">
        <v>344</v>
      </c>
      <c r="C4" s="350" t="str">
        <f>'Financial Summary'!B11</f>
        <v>Project 1</v>
      </c>
      <c r="D4" s="351"/>
      <c r="E4" s="166" t="s">
        <v>264</v>
      </c>
      <c r="F4" s="352"/>
      <c r="G4" s="353"/>
      <c r="H4" s="166" t="s">
        <v>45</v>
      </c>
      <c r="I4" s="345"/>
      <c r="J4" s="345"/>
      <c r="K4" s="345"/>
    </row>
    <row r="5" spans="2:19" ht="32.15" customHeight="1" x14ac:dyDescent="0.35">
      <c r="B5" s="165" t="s">
        <v>46</v>
      </c>
      <c r="C5" s="345" t="s">
        <v>43</v>
      </c>
      <c r="D5" s="345"/>
      <c r="E5" s="345"/>
      <c r="F5" s="165" t="s">
        <v>47</v>
      </c>
      <c r="G5" s="345"/>
      <c r="H5" s="345"/>
      <c r="I5" s="166" t="s">
        <v>48</v>
      </c>
      <c r="J5" s="348"/>
      <c r="K5" s="348"/>
      <c r="L5" s="167"/>
    </row>
    <row r="6" spans="2:19" ht="31.5" customHeight="1" x14ac:dyDescent="0.35">
      <c r="B6" s="354" t="s">
        <v>273</v>
      </c>
      <c r="C6" s="355"/>
      <c r="D6" s="356"/>
      <c r="E6" s="357"/>
      <c r="F6" s="168" t="s">
        <v>315</v>
      </c>
      <c r="G6" s="333"/>
      <c r="H6" s="333"/>
      <c r="I6" s="169" t="s">
        <v>295</v>
      </c>
      <c r="J6" s="349"/>
      <c r="K6" s="349"/>
    </row>
    <row r="7" spans="2:19" s="170" customFormat="1" ht="31.5" hidden="1" customHeight="1" x14ac:dyDescent="0.25">
      <c r="B7" s="347" t="s">
        <v>296</v>
      </c>
      <c r="C7" s="347"/>
      <c r="D7" s="347"/>
      <c r="E7" s="348"/>
      <c r="F7" s="348"/>
      <c r="G7" s="348"/>
      <c r="H7" s="348"/>
      <c r="I7" s="348"/>
      <c r="J7" s="348"/>
      <c r="K7" s="348"/>
    </row>
    <row r="8" spans="2:19" ht="55.5" customHeight="1" x14ac:dyDescent="0.35">
      <c r="B8" s="342" t="s">
        <v>396</v>
      </c>
      <c r="C8" s="342"/>
      <c r="D8" s="342"/>
      <c r="E8" s="342"/>
      <c r="F8" s="342"/>
      <c r="G8" s="342"/>
      <c r="H8" s="342"/>
      <c r="I8" s="342"/>
      <c r="J8" s="342"/>
      <c r="K8" s="342"/>
      <c r="L8" s="171"/>
      <c r="M8" s="171"/>
    </row>
    <row r="9" spans="2:19" ht="96" customHeight="1" x14ac:dyDescent="0.35">
      <c r="B9" s="343" t="s">
        <v>418</v>
      </c>
      <c r="C9" s="343"/>
      <c r="D9" s="343" t="s">
        <v>265</v>
      </c>
      <c r="E9" s="343"/>
      <c r="F9" s="343" t="s">
        <v>266</v>
      </c>
      <c r="G9" s="343"/>
      <c r="H9" s="343" t="s">
        <v>267</v>
      </c>
      <c r="I9" s="343"/>
      <c r="J9" s="343" t="s">
        <v>450</v>
      </c>
      <c r="K9" s="343"/>
    </row>
    <row r="10" spans="2:19" ht="57.65" customHeight="1" thickBot="1" x14ac:dyDescent="0.4">
      <c r="B10" s="172" t="s">
        <v>417</v>
      </c>
      <c r="C10" s="101">
        <v>1</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2:19" ht="82.5" customHeight="1" x14ac:dyDescent="0.35">
      <c r="B11" s="364" t="s">
        <v>441</v>
      </c>
      <c r="C11" s="364" t="s">
        <v>440</v>
      </c>
      <c r="D11" s="364" t="s">
        <v>398</v>
      </c>
      <c r="E11" s="226" t="s">
        <v>495</v>
      </c>
      <c r="F11" s="169" t="s">
        <v>270</v>
      </c>
      <c r="G11" s="169" t="s">
        <v>297</v>
      </c>
      <c r="H11" s="169" t="s">
        <v>324</v>
      </c>
      <c r="I11" s="231" t="s">
        <v>325</v>
      </c>
      <c r="J11" s="368" t="s">
        <v>486</v>
      </c>
      <c r="K11" s="370" t="s">
        <v>488</v>
      </c>
    </row>
    <row r="12" spans="2: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c r="L12" s="223"/>
    </row>
    <row r="13" spans="2:19" ht="18" customHeight="1" x14ac:dyDescent="0.35">
      <c r="B13" s="227"/>
      <c r="C13" s="227"/>
      <c r="D13" s="228"/>
      <c r="E13" s="258"/>
      <c r="F13" s="229"/>
      <c r="G13" s="229"/>
      <c r="H13" s="229"/>
      <c r="I13" s="233"/>
      <c r="J13" s="234"/>
      <c r="K13" s="235"/>
      <c r="L13" s="173"/>
      <c r="N13" s="102"/>
    </row>
    <row r="14" spans="2:19" ht="18" hidden="1" customHeight="1" x14ac:dyDescent="0.35">
      <c r="B14" s="227"/>
      <c r="C14" s="227"/>
      <c r="D14" s="228"/>
      <c r="E14" s="259"/>
      <c r="F14" s="229"/>
      <c r="G14" s="229"/>
      <c r="H14" s="229"/>
      <c r="I14" s="233"/>
      <c r="J14" s="234"/>
      <c r="K14" s="235"/>
      <c r="L14" s="173"/>
    </row>
    <row r="15" spans="2:19" ht="18" hidden="1" customHeight="1" x14ac:dyDescent="0.35">
      <c r="B15" s="227"/>
      <c r="C15" s="227"/>
      <c r="D15" s="228"/>
      <c r="E15" s="259"/>
      <c r="F15" s="229"/>
      <c r="G15" s="229"/>
      <c r="H15" s="229"/>
      <c r="I15" s="233"/>
      <c r="J15" s="234"/>
      <c r="K15" s="235"/>
      <c r="L15" s="173"/>
    </row>
    <row r="16" spans="2:19" ht="18" hidden="1" customHeight="1" x14ac:dyDescent="0.35">
      <c r="B16" s="227"/>
      <c r="C16" s="227"/>
      <c r="D16" s="228"/>
      <c r="E16" s="259"/>
      <c r="F16" s="229"/>
      <c r="G16" s="229"/>
      <c r="H16" s="229"/>
      <c r="I16" s="233"/>
      <c r="J16" s="234"/>
      <c r="K16" s="235"/>
      <c r="L16" s="173"/>
    </row>
    <row r="17" spans="2:12" customFormat="1" ht="18" hidden="1" customHeight="1" x14ac:dyDescent="0.25">
      <c r="B17" s="227"/>
      <c r="C17" s="227"/>
      <c r="D17" s="228"/>
      <c r="E17" s="259"/>
      <c r="F17" s="229"/>
      <c r="G17" s="229"/>
      <c r="H17" s="229"/>
      <c r="I17" s="233"/>
      <c r="J17" s="234"/>
      <c r="K17" s="235"/>
      <c r="L17" s="173"/>
    </row>
    <row r="18" spans="2:12" customFormat="1" ht="18" hidden="1" customHeight="1" x14ac:dyDescent="0.25">
      <c r="B18" s="227"/>
      <c r="C18" s="227"/>
      <c r="D18" s="228"/>
      <c r="E18" s="259"/>
      <c r="F18" s="229"/>
      <c r="G18" s="229"/>
      <c r="H18" s="229"/>
      <c r="I18" s="233"/>
      <c r="J18" s="234"/>
      <c r="K18" s="235"/>
      <c r="L18" s="173"/>
    </row>
    <row r="19" spans="2:12" customFormat="1" ht="18" hidden="1" customHeight="1" x14ac:dyDescent="0.25">
      <c r="B19" s="227"/>
      <c r="C19" s="227"/>
      <c r="D19" s="228"/>
      <c r="E19" s="259"/>
      <c r="F19" s="229"/>
      <c r="G19" s="229"/>
      <c r="H19" s="229"/>
      <c r="I19" s="233"/>
      <c r="J19" s="234"/>
      <c r="K19" s="235"/>
      <c r="L19" s="173"/>
    </row>
    <row r="20" spans="2:12" customFormat="1" ht="18" hidden="1" customHeight="1" x14ac:dyDescent="0.25">
      <c r="B20" s="227"/>
      <c r="C20" s="227"/>
      <c r="D20" s="228"/>
      <c r="E20" s="259"/>
      <c r="F20" s="229"/>
      <c r="G20" s="229"/>
      <c r="H20" s="229"/>
      <c r="I20" s="233"/>
      <c r="J20" s="234"/>
      <c r="K20" s="235"/>
      <c r="L20" s="173"/>
    </row>
    <row r="21" spans="2:12" customFormat="1" ht="18" hidden="1" customHeight="1" x14ac:dyDescent="0.25">
      <c r="B21" s="227"/>
      <c r="C21" s="227"/>
      <c r="D21" s="228"/>
      <c r="E21" s="259"/>
      <c r="F21" s="229"/>
      <c r="G21" s="229"/>
      <c r="H21" s="229"/>
      <c r="I21" s="233"/>
      <c r="J21" s="234"/>
      <c r="K21" s="235"/>
      <c r="L21" s="173"/>
    </row>
    <row r="22" spans="2:12" customFormat="1" ht="18" hidden="1" customHeight="1" x14ac:dyDescent="0.25">
      <c r="B22" s="227"/>
      <c r="C22" s="227"/>
      <c r="D22" s="228"/>
      <c r="E22" s="259"/>
      <c r="F22" s="229"/>
      <c r="G22" s="229"/>
      <c r="H22" s="229"/>
      <c r="I22" s="233"/>
      <c r="J22" s="234"/>
      <c r="K22" s="235"/>
      <c r="L22" s="173"/>
    </row>
    <row r="23" spans="2:12" customFormat="1" ht="18" hidden="1" customHeight="1" x14ac:dyDescent="0.25">
      <c r="B23" s="227"/>
      <c r="C23" s="227"/>
      <c r="D23" s="228"/>
      <c r="E23" s="259"/>
      <c r="F23" s="229"/>
      <c r="G23" s="229"/>
      <c r="H23" s="229"/>
      <c r="I23" s="233"/>
      <c r="J23" s="234"/>
      <c r="K23" s="235"/>
      <c r="L23" s="173"/>
    </row>
    <row r="24" spans="2:12" customFormat="1" ht="18" hidden="1" customHeight="1" x14ac:dyDescent="0.25">
      <c r="B24" s="227"/>
      <c r="C24" s="227"/>
      <c r="D24" s="228"/>
      <c r="E24" s="259"/>
      <c r="F24" s="229"/>
      <c r="G24" s="229"/>
      <c r="H24" s="229"/>
      <c r="I24" s="233"/>
      <c r="J24" s="234"/>
      <c r="K24" s="235"/>
      <c r="L24" s="173"/>
    </row>
    <row r="25" spans="2:12" customFormat="1" ht="18" hidden="1" customHeight="1" x14ac:dyDescent="0.25">
      <c r="B25" s="227"/>
      <c r="C25" s="227"/>
      <c r="D25" s="228"/>
      <c r="E25" s="259"/>
      <c r="F25" s="229"/>
      <c r="G25" s="229"/>
      <c r="H25" s="229"/>
      <c r="I25" s="233"/>
      <c r="J25" s="234"/>
      <c r="K25" s="235"/>
      <c r="L25" s="173"/>
    </row>
    <row r="26" spans="2:12" customFormat="1" ht="18" hidden="1" customHeight="1" x14ac:dyDescent="0.25">
      <c r="B26" s="227"/>
      <c r="C26" s="227"/>
      <c r="D26" s="228"/>
      <c r="E26" s="259"/>
      <c r="F26" s="229"/>
      <c r="G26" s="229"/>
      <c r="H26" s="229"/>
      <c r="I26" s="233"/>
      <c r="J26" s="234"/>
      <c r="K26" s="235"/>
      <c r="L26" s="173"/>
    </row>
    <row r="27" spans="2:12" customFormat="1" ht="18" hidden="1" customHeight="1" x14ac:dyDescent="0.25">
      <c r="B27" s="227"/>
      <c r="C27" s="227"/>
      <c r="D27" s="228"/>
      <c r="E27" s="259"/>
      <c r="F27" s="229"/>
      <c r="G27" s="229"/>
      <c r="H27" s="229"/>
      <c r="I27" s="233"/>
      <c r="J27" s="234"/>
      <c r="K27" s="235"/>
      <c r="L27" s="173"/>
    </row>
    <row r="28" spans="2:12" customFormat="1" ht="18" hidden="1" customHeight="1" x14ac:dyDescent="0.25">
      <c r="B28" s="227"/>
      <c r="C28" s="227"/>
      <c r="D28" s="228"/>
      <c r="E28" s="259"/>
      <c r="F28" s="229"/>
      <c r="G28" s="229"/>
      <c r="H28" s="229"/>
      <c r="I28" s="233"/>
      <c r="J28" s="234"/>
      <c r="K28" s="235"/>
      <c r="L28" s="173"/>
    </row>
    <row r="29" spans="2:12" customFormat="1" ht="18" hidden="1" customHeight="1" x14ac:dyDescent="0.25">
      <c r="B29" s="227"/>
      <c r="C29" s="227"/>
      <c r="D29" s="228"/>
      <c r="E29" s="259"/>
      <c r="F29" s="229"/>
      <c r="G29" s="229"/>
      <c r="H29" s="229"/>
      <c r="I29" s="233"/>
      <c r="J29" s="234"/>
      <c r="K29" s="235"/>
      <c r="L29" s="173"/>
    </row>
    <row r="30" spans="2:12" customFormat="1" ht="18" hidden="1" customHeight="1" x14ac:dyDescent="0.25">
      <c r="B30" s="227"/>
      <c r="C30" s="227"/>
      <c r="D30" s="228"/>
      <c r="E30" s="259"/>
      <c r="F30" s="229"/>
      <c r="G30" s="229"/>
      <c r="H30" s="229"/>
      <c r="I30" s="233"/>
      <c r="J30" s="234"/>
      <c r="K30" s="235"/>
      <c r="L30" s="173"/>
    </row>
    <row r="31" spans="2:12" customFormat="1" ht="18" hidden="1" customHeight="1" x14ac:dyDescent="0.25">
      <c r="B31" s="227"/>
      <c r="C31" s="227"/>
      <c r="D31" s="228"/>
      <c r="E31" s="259"/>
      <c r="F31" s="229"/>
      <c r="G31" s="229"/>
      <c r="H31" s="229"/>
      <c r="I31" s="233"/>
      <c r="J31" s="234"/>
      <c r="K31" s="235"/>
      <c r="L31" s="173"/>
    </row>
    <row r="32" spans="2:12" customFormat="1" ht="18" hidden="1" customHeight="1" x14ac:dyDescent="0.25">
      <c r="B32" s="227"/>
      <c r="C32" s="227"/>
      <c r="D32" s="228"/>
      <c r="E32" s="259"/>
      <c r="F32" s="229"/>
      <c r="G32" s="229"/>
      <c r="H32" s="229"/>
      <c r="I32" s="233"/>
      <c r="J32" s="234"/>
      <c r="K32" s="235"/>
      <c r="L32" s="173"/>
    </row>
    <row r="33" spans="2:12" customFormat="1" ht="18" hidden="1" customHeight="1" x14ac:dyDescent="0.25">
      <c r="B33" s="227"/>
      <c r="C33" s="227"/>
      <c r="D33" s="228"/>
      <c r="E33" s="259"/>
      <c r="F33" s="229"/>
      <c r="G33" s="229"/>
      <c r="H33" s="229"/>
      <c r="I33" s="233"/>
      <c r="J33" s="234"/>
      <c r="K33" s="235"/>
      <c r="L33" s="173"/>
    </row>
    <row r="34" spans="2:12" customFormat="1" ht="18" hidden="1" customHeight="1" x14ac:dyDescent="0.25">
      <c r="B34" s="227"/>
      <c r="C34" s="227"/>
      <c r="D34" s="228"/>
      <c r="E34" s="259"/>
      <c r="F34" s="229"/>
      <c r="G34" s="229"/>
      <c r="H34" s="229"/>
      <c r="I34" s="233"/>
      <c r="J34" s="234"/>
      <c r="K34" s="235"/>
      <c r="L34" s="173"/>
    </row>
    <row r="35" spans="2:12" customFormat="1" ht="18" hidden="1" customHeight="1" x14ac:dyDescent="0.25">
      <c r="B35" s="227"/>
      <c r="C35" s="227"/>
      <c r="D35" s="228"/>
      <c r="E35" s="259"/>
      <c r="F35" s="229"/>
      <c r="G35" s="229"/>
      <c r="H35" s="229"/>
      <c r="I35" s="233"/>
      <c r="J35" s="234"/>
      <c r="K35" s="235"/>
      <c r="L35" s="173"/>
    </row>
    <row r="36" spans="2:12" customFormat="1" ht="18" hidden="1" customHeight="1" x14ac:dyDescent="0.25">
      <c r="B36" s="227"/>
      <c r="C36" s="227"/>
      <c r="D36" s="228"/>
      <c r="E36" s="259"/>
      <c r="F36" s="229"/>
      <c r="G36" s="229"/>
      <c r="H36" s="229"/>
      <c r="I36" s="233"/>
      <c r="J36" s="234"/>
      <c r="K36" s="235"/>
      <c r="L36" s="173"/>
    </row>
    <row r="37" spans="2:12" customFormat="1" ht="18" hidden="1" customHeight="1" x14ac:dyDescent="0.25">
      <c r="B37" s="227"/>
      <c r="C37" s="227"/>
      <c r="D37" s="228"/>
      <c r="E37" s="259"/>
      <c r="F37" s="229"/>
      <c r="G37" s="229"/>
      <c r="H37" s="229"/>
      <c r="I37" s="233"/>
      <c r="J37" s="234"/>
      <c r="K37" s="235"/>
      <c r="L37" s="173"/>
    </row>
    <row r="38" spans="2:12" customFormat="1" ht="18" hidden="1" customHeight="1" x14ac:dyDescent="0.25">
      <c r="B38" s="227"/>
      <c r="C38" s="227"/>
      <c r="D38" s="228"/>
      <c r="E38" s="259"/>
      <c r="F38" s="229"/>
      <c r="G38" s="229"/>
      <c r="H38" s="229"/>
      <c r="I38" s="233"/>
      <c r="J38" s="234"/>
      <c r="K38" s="235"/>
      <c r="L38" s="173"/>
    </row>
    <row r="39" spans="2:12" customFormat="1" ht="18" hidden="1" customHeight="1" x14ac:dyDescent="0.25">
      <c r="B39" s="227"/>
      <c r="C39" s="227"/>
      <c r="D39" s="228"/>
      <c r="E39" s="259"/>
      <c r="F39" s="229"/>
      <c r="G39" s="229"/>
      <c r="H39" s="229"/>
      <c r="I39" s="233"/>
      <c r="J39" s="234"/>
      <c r="K39" s="235"/>
      <c r="L39" s="173"/>
    </row>
    <row r="40" spans="2:12" customFormat="1" ht="18" hidden="1" customHeight="1" x14ac:dyDescent="0.25">
      <c r="B40" s="227"/>
      <c r="C40" s="227"/>
      <c r="D40" s="228"/>
      <c r="E40" s="259"/>
      <c r="F40" s="229"/>
      <c r="G40" s="229"/>
      <c r="H40" s="229"/>
      <c r="I40" s="233"/>
      <c r="J40" s="234"/>
      <c r="K40" s="235"/>
      <c r="L40" s="173"/>
    </row>
    <row r="41" spans="2:12" customFormat="1" ht="18" hidden="1" customHeight="1" x14ac:dyDescent="0.25">
      <c r="B41" s="227"/>
      <c r="C41" s="227"/>
      <c r="D41" s="228"/>
      <c r="E41" s="259"/>
      <c r="F41" s="229"/>
      <c r="G41" s="229"/>
      <c r="H41" s="229"/>
      <c r="I41" s="233"/>
      <c r="J41" s="234"/>
      <c r="K41" s="235"/>
      <c r="L41" s="173"/>
    </row>
    <row r="42" spans="2:12" customFormat="1" ht="18" hidden="1" customHeight="1" x14ac:dyDescent="0.25">
      <c r="B42" s="227"/>
      <c r="C42" s="227"/>
      <c r="D42" s="228"/>
      <c r="E42" s="259"/>
      <c r="F42" s="229"/>
      <c r="G42" s="229"/>
      <c r="H42" s="229"/>
      <c r="I42" s="233"/>
      <c r="J42" s="234"/>
      <c r="K42" s="235"/>
      <c r="L42" s="173"/>
    </row>
    <row r="43" spans="2:12" customFormat="1" ht="18" hidden="1" customHeight="1" x14ac:dyDescent="0.25">
      <c r="B43" s="227"/>
      <c r="C43" s="227"/>
      <c r="D43" s="228"/>
      <c r="E43" s="259"/>
      <c r="F43" s="229"/>
      <c r="G43" s="229"/>
      <c r="H43" s="229"/>
      <c r="I43" s="233"/>
      <c r="J43" s="234"/>
      <c r="K43" s="235"/>
      <c r="L43" s="173"/>
    </row>
    <row r="44" spans="2:12" customFormat="1" ht="18" hidden="1" customHeight="1" x14ac:dyDescent="0.25">
      <c r="B44" s="227"/>
      <c r="C44" s="227"/>
      <c r="D44" s="228"/>
      <c r="E44" s="259"/>
      <c r="F44" s="229"/>
      <c r="G44" s="229"/>
      <c r="H44" s="229"/>
      <c r="I44" s="233"/>
      <c r="J44" s="234"/>
      <c r="K44" s="235"/>
      <c r="L44" s="173"/>
    </row>
    <row r="45" spans="2:12" customFormat="1" ht="18" hidden="1" customHeight="1" x14ac:dyDescent="0.25">
      <c r="B45" s="227"/>
      <c r="C45" s="227"/>
      <c r="D45" s="228"/>
      <c r="E45" s="259"/>
      <c r="F45" s="229"/>
      <c r="G45" s="229"/>
      <c r="H45" s="229"/>
      <c r="I45" s="233"/>
      <c r="J45" s="234"/>
      <c r="K45" s="235"/>
      <c r="L45" s="173"/>
    </row>
    <row r="46" spans="2:12" customFormat="1" ht="18" hidden="1" customHeight="1" x14ac:dyDescent="0.25">
      <c r="B46" s="227"/>
      <c r="C46" s="227"/>
      <c r="D46" s="228"/>
      <c r="E46" s="259"/>
      <c r="F46" s="229"/>
      <c r="G46" s="229"/>
      <c r="H46" s="229"/>
      <c r="I46" s="233"/>
      <c r="J46" s="234"/>
      <c r="K46" s="235"/>
      <c r="L46" s="173"/>
    </row>
    <row r="47" spans="2:12" customFormat="1" ht="18" hidden="1" customHeight="1" x14ac:dyDescent="0.25">
      <c r="B47" s="227"/>
      <c r="C47" s="227"/>
      <c r="D47" s="228"/>
      <c r="E47" s="259"/>
      <c r="F47" s="229"/>
      <c r="G47" s="229"/>
      <c r="H47" s="229"/>
      <c r="I47" s="233"/>
      <c r="J47" s="234"/>
      <c r="K47" s="235"/>
      <c r="L47" s="173"/>
    </row>
    <row r="48" spans="2:12" customFormat="1" ht="18" hidden="1" customHeight="1" x14ac:dyDescent="0.25">
      <c r="B48" s="227"/>
      <c r="C48" s="227"/>
      <c r="D48" s="228"/>
      <c r="E48" s="259"/>
      <c r="F48" s="229"/>
      <c r="G48" s="229"/>
      <c r="H48" s="229"/>
      <c r="I48" s="233"/>
      <c r="J48" s="234"/>
      <c r="K48" s="235"/>
      <c r="L48" s="173"/>
    </row>
    <row r="49" spans="2:12" customFormat="1" ht="18" hidden="1" customHeight="1" x14ac:dyDescent="0.25">
      <c r="B49" s="227"/>
      <c r="C49" s="227"/>
      <c r="D49" s="228"/>
      <c r="E49" s="259"/>
      <c r="F49" s="229"/>
      <c r="G49" s="229"/>
      <c r="H49" s="229"/>
      <c r="I49" s="233"/>
      <c r="J49" s="234"/>
      <c r="K49" s="235"/>
      <c r="L49" s="173"/>
    </row>
    <row r="50" spans="2:12" customFormat="1" ht="18" hidden="1" customHeight="1" x14ac:dyDescent="0.25">
      <c r="B50" s="227"/>
      <c r="C50" s="227"/>
      <c r="D50" s="228"/>
      <c r="E50" s="259"/>
      <c r="F50" s="229"/>
      <c r="G50" s="229"/>
      <c r="H50" s="229"/>
      <c r="I50" s="233"/>
      <c r="J50" s="234"/>
      <c r="K50" s="235"/>
      <c r="L50" s="173"/>
    </row>
    <row r="51" spans="2:12" customFormat="1" ht="18" hidden="1" customHeight="1" x14ac:dyDescent="0.25">
      <c r="B51" s="227"/>
      <c r="C51" s="227"/>
      <c r="D51" s="228"/>
      <c r="E51" s="259"/>
      <c r="F51" s="229"/>
      <c r="G51" s="229"/>
      <c r="H51" s="229"/>
      <c r="I51" s="233"/>
      <c r="J51" s="234"/>
      <c r="K51" s="235"/>
      <c r="L51" s="173"/>
    </row>
    <row r="52" spans="2:12" customFormat="1" ht="18" hidden="1" customHeight="1" x14ac:dyDescent="0.25">
      <c r="B52" s="227"/>
      <c r="C52" s="227"/>
      <c r="D52" s="228"/>
      <c r="E52" s="259"/>
      <c r="F52" s="229"/>
      <c r="G52" s="229"/>
      <c r="H52" s="229"/>
      <c r="I52" s="233"/>
      <c r="J52" s="234"/>
      <c r="K52" s="235"/>
      <c r="L52" s="173"/>
    </row>
    <row r="53" spans="2:12" customFormat="1" ht="18" hidden="1" customHeight="1" x14ac:dyDescent="0.25">
      <c r="B53" s="227"/>
      <c r="C53" s="227"/>
      <c r="D53" s="228"/>
      <c r="E53" s="259"/>
      <c r="F53" s="229"/>
      <c r="G53" s="229"/>
      <c r="H53" s="229"/>
      <c r="I53" s="233"/>
      <c r="J53" s="234"/>
      <c r="K53" s="235"/>
      <c r="L53" s="173"/>
    </row>
    <row r="54" spans="2:12" customFormat="1" ht="18" hidden="1" customHeight="1" x14ac:dyDescent="0.25">
      <c r="B54" s="227"/>
      <c r="C54" s="227"/>
      <c r="D54" s="228"/>
      <c r="E54" s="259"/>
      <c r="F54" s="229"/>
      <c r="G54" s="229"/>
      <c r="H54" s="229"/>
      <c r="I54" s="233"/>
      <c r="J54" s="234"/>
      <c r="K54" s="235"/>
      <c r="L54" s="173"/>
    </row>
    <row r="55" spans="2:12" customFormat="1" ht="18" hidden="1" customHeight="1" x14ac:dyDescent="0.25">
      <c r="B55" s="227"/>
      <c r="C55" s="227"/>
      <c r="D55" s="228"/>
      <c r="E55" s="259"/>
      <c r="F55" s="229"/>
      <c r="G55" s="229"/>
      <c r="H55" s="229"/>
      <c r="I55" s="233"/>
      <c r="J55" s="234"/>
      <c r="K55" s="235"/>
      <c r="L55" s="173"/>
    </row>
    <row r="56" spans="2:12" customFormat="1" ht="18" hidden="1" customHeight="1" x14ac:dyDescent="0.25">
      <c r="B56" s="227"/>
      <c r="C56" s="227"/>
      <c r="D56" s="228"/>
      <c r="E56" s="259"/>
      <c r="F56" s="229"/>
      <c r="G56" s="229"/>
      <c r="H56" s="229"/>
      <c r="I56" s="233"/>
      <c r="J56" s="234"/>
      <c r="K56" s="235"/>
      <c r="L56" s="173"/>
    </row>
    <row r="57" spans="2:12" customFormat="1" ht="18" hidden="1" customHeight="1" x14ac:dyDescent="0.25">
      <c r="B57" s="227"/>
      <c r="C57" s="227"/>
      <c r="D57" s="228"/>
      <c r="E57" s="259"/>
      <c r="F57" s="229"/>
      <c r="G57" s="229"/>
      <c r="H57" s="229"/>
      <c r="I57" s="233"/>
      <c r="J57" s="234"/>
      <c r="K57" s="235"/>
      <c r="L57" s="173"/>
    </row>
    <row r="58" spans="2:12" customFormat="1" ht="18" hidden="1" customHeight="1" x14ac:dyDescent="0.25">
      <c r="B58" s="227"/>
      <c r="C58" s="227"/>
      <c r="D58" s="228"/>
      <c r="E58" s="259"/>
      <c r="F58" s="229"/>
      <c r="G58" s="229"/>
      <c r="H58" s="229"/>
      <c r="I58" s="233"/>
      <c r="J58" s="234"/>
      <c r="K58" s="235"/>
      <c r="L58" s="173"/>
    </row>
    <row r="59" spans="2:12" customFormat="1" ht="18" hidden="1" customHeight="1" x14ac:dyDescent="0.25">
      <c r="B59" s="227"/>
      <c r="C59" s="227"/>
      <c r="D59" s="228"/>
      <c r="E59" s="259"/>
      <c r="F59" s="229"/>
      <c r="G59" s="229"/>
      <c r="H59" s="229"/>
      <c r="I59" s="233"/>
      <c r="J59" s="234"/>
      <c r="K59" s="235"/>
      <c r="L59" s="173"/>
    </row>
    <row r="60" spans="2:12" customFormat="1" ht="18" hidden="1" customHeight="1" x14ac:dyDescent="0.25">
      <c r="B60" s="227"/>
      <c r="C60" s="227"/>
      <c r="D60" s="228"/>
      <c r="E60" s="259"/>
      <c r="F60" s="229"/>
      <c r="G60" s="229"/>
      <c r="H60" s="229"/>
      <c r="I60" s="233"/>
      <c r="J60" s="234"/>
      <c r="K60" s="235"/>
      <c r="L60" s="173"/>
    </row>
    <row r="61" spans="2:12" customFormat="1" ht="18" hidden="1" customHeight="1" x14ac:dyDescent="0.25">
      <c r="B61" s="227"/>
      <c r="C61" s="227"/>
      <c r="D61" s="228"/>
      <c r="E61" s="259"/>
      <c r="F61" s="229"/>
      <c r="G61" s="229"/>
      <c r="H61" s="229"/>
      <c r="I61" s="233"/>
      <c r="J61" s="234"/>
      <c r="K61" s="235"/>
      <c r="L61" s="173"/>
    </row>
    <row r="62" spans="2:12" customFormat="1" ht="18" hidden="1" customHeight="1" x14ac:dyDescent="0.25">
      <c r="B62" s="227"/>
      <c r="C62" s="227"/>
      <c r="D62" s="228"/>
      <c r="E62" s="259"/>
      <c r="F62" s="229"/>
      <c r="G62" s="229"/>
      <c r="H62" s="229"/>
      <c r="I62" s="233"/>
      <c r="J62" s="234"/>
      <c r="K62" s="235"/>
      <c r="L62" s="173"/>
    </row>
    <row r="63" spans="2:12" customFormat="1" ht="18" hidden="1" customHeight="1" x14ac:dyDescent="0.25">
      <c r="B63" s="227"/>
      <c r="C63" s="227"/>
      <c r="D63" s="228"/>
      <c r="E63" s="259"/>
      <c r="F63" s="229"/>
      <c r="G63" s="229"/>
      <c r="H63" s="229"/>
      <c r="I63" s="233"/>
      <c r="J63" s="234"/>
      <c r="K63" s="235"/>
      <c r="L63" s="173"/>
    </row>
    <row r="64" spans="2:12" customFormat="1" ht="18" hidden="1" customHeight="1" x14ac:dyDescent="0.25">
      <c r="B64" s="227"/>
      <c r="C64" s="227"/>
      <c r="D64" s="228"/>
      <c r="E64" s="259"/>
      <c r="F64" s="229"/>
      <c r="G64" s="229"/>
      <c r="H64" s="229"/>
      <c r="I64" s="233"/>
      <c r="J64" s="234"/>
      <c r="K64" s="235"/>
      <c r="L64" s="173"/>
    </row>
    <row r="65" spans="2:12" customFormat="1" ht="18" hidden="1" customHeight="1" x14ac:dyDescent="0.25">
      <c r="B65" s="227"/>
      <c r="C65" s="227"/>
      <c r="D65" s="228"/>
      <c r="E65" s="259"/>
      <c r="F65" s="229"/>
      <c r="G65" s="229"/>
      <c r="H65" s="229"/>
      <c r="I65" s="233"/>
      <c r="J65" s="234"/>
      <c r="K65" s="235"/>
      <c r="L65" s="173"/>
    </row>
    <row r="66" spans="2:12" customFormat="1" ht="18" hidden="1" customHeight="1" x14ac:dyDescent="0.25">
      <c r="B66" s="227"/>
      <c r="C66" s="227"/>
      <c r="D66" s="228"/>
      <c r="E66" s="259"/>
      <c r="F66" s="229"/>
      <c r="G66" s="229"/>
      <c r="H66" s="229"/>
      <c r="I66" s="233"/>
      <c r="J66" s="234"/>
      <c r="K66" s="235"/>
      <c r="L66" s="173"/>
    </row>
    <row r="67" spans="2:12" customFormat="1" ht="18" hidden="1" customHeight="1" x14ac:dyDescent="0.25">
      <c r="B67" s="227"/>
      <c r="C67" s="227"/>
      <c r="D67" s="228"/>
      <c r="E67" s="259"/>
      <c r="F67" s="229"/>
      <c r="G67" s="229"/>
      <c r="H67" s="229"/>
      <c r="I67" s="233"/>
      <c r="J67" s="234"/>
      <c r="K67" s="235"/>
      <c r="L67" s="173"/>
    </row>
    <row r="68" spans="2:12" customFormat="1" ht="18" hidden="1" customHeight="1" x14ac:dyDescent="0.25">
      <c r="B68" s="227"/>
      <c r="C68" s="227"/>
      <c r="D68" s="228"/>
      <c r="E68" s="259"/>
      <c r="F68" s="229"/>
      <c r="G68" s="229"/>
      <c r="H68" s="229"/>
      <c r="I68" s="233"/>
      <c r="J68" s="234"/>
      <c r="K68" s="235"/>
      <c r="L68" s="173"/>
    </row>
    <row r="69" spans="2:12" customFormat="1" ht="18" hidden="1" customHeight="1" x14ac:dyDescent="0.25">
      <c r="B69" s="227"/>
      <c r="C69" s="227"/>
      <c r="D69" s="228"/>
      <c r="E69" s="259"/>
      <c r="F69" s="229"/>
      <c r="G69" s="229"/>
      <c r="H69" s="229"/>
      <c r="I69" s="233"/>
      <c r="J69" s="234"/>
      <c r="K69" s="235"/>
      <c r="L69" s="173"/>
    </row>
    <row r="70" spans="2:12" customFormat="1" ht="18" hidden="1" customHeight="1" x14ac:dyDescent="0.25">
      <c r="B70" s="227"/>
      <c r="C70" s="227"/>
      <c r="D70" s="228"/>
      <c r="E70" s="259"/>
      <c r="F70" s="229"/>
      <c r="G70" s="229"/>
      <c r="H70" s="229"/>
      <c r="I70" s="233"/>
      <c r="J70" s="234"/>
      <c r="K70" s="235"/>
      <c r="L70" s="173"/>
    </row>
    <row r="71" spans="2:12" customFormat="1" ht="18" hidden="1" customHeight="1" x14ac:dyDescent="0.25">
      <c r="B71" s="227"/>
      <c r="C71" s="227"/>
      <c r="D71" s="228"/>
      <c r="E71" s="259"/>
      <c r="F71" s="229"/>
      <c r="G71" s="229"/>
      <c r="H71" s="229"/>
      <c r="I71" s="233"/>
      <c r="J71" s="234"/>
      <c r="K71" s="235"/>
      <c r="L71" s="173"/>
    </row>
    <row r="72" spans="2:12" customFormat="1" ht="18" hidden="1" customHeight="1" x14ac:dyDescent="0.25">
      <c r="B72" s="227"/>
      <c r="C72" s="227"/>
      <c r="D72" s="228"/>
      <c r="E72" s="259"/>
      <c r="F72" s="229"/>
      <c r="G72" s="229"/>
      <c r="H72" s="229"/>
      <c r="I72" s="233"/>
      <c r="J72" s="234"/>
      <c r="K72" s="235"/>
      <c r="L72" s="173"/>
    </row>
    <row r="73" spans="2:12" customFormat="1" ht="18" hidden="1" customHeight="1" x14ac:dyDescent="0.25">
      <c r="B73" s="227"/>
      <c r="C73" s="227"/>
      <c r="D73" s="228"/>
      <c r="E73" s="259"/>
      <c r="F73" s="229"/>
      <c r="G73" s="229"/>
      <c r="H73" s="229"/>
      <c r="I73" s="233"/>
      <c r="J73" s="234"/>
      <c r="K73" s="235"/>
      <c r="L73" s="173"/>
    </row>
    <row r="74" spans="2:12" customFormat="1" ht="18" hidden="1" customHeight="1" x14ac:dyDescent="0.25">
      <c r="B74" s="227"/>
      <c r="C74" s="227"/>
      <c r="D74" s="228"/>
      <c r="E74" s="259"/>
      <c r="F74" s="229"/>
      <c r="G74" s="229"/>
      <c r="H74" s="229"/>
      <c r="I74" s="233"/>
      <c r="J74" s="234"/>
      <c r="K74" s="235"/>
      <c r="L74" s="173"/>
    </row>
    <row r="75" spans="2:12" customFormat="1" ht="18" hidden="1" customHeight="1" x14ac:dyDescent="0.25">
      <c r="B75" s="227"/>
      <c r="C75" s="227"/>
      <c r="D75" s="228"/>
      <c r="E75" s="259"/>
      <c r="F75" s="229"/>
      <c r="G75" s="229"/>
      <c r="H75" s="229"/>
      <c r="I75" s="233"/>
      <c r="J75" s="234"/>
      <c r="K75" s="235"/>
      <c r="L75" s="173"/>
    </row>
    <row r="76" spans="2:12" customFormat="1" ht="18" hidden="1" customHeight="1" x14ac:dyDescent="0.25">
      <c r="B76" s="227"/>
      <c r="C76" s="227"/>
      <c r="D76" s="228"/>
      <c r="E76" s="259"/>
      <c r="F76" s="229"/>
      <c r="G76" s="229"/>
      <c r="H76" s="229"/>
      <c r="I76" s="233"/>
      <c r="J76" s="234"/>
      <c r="K76" s="235"/>
      <c r="L76" s="173"/>
    </row>
    <row r="77" spans="2:12" customFormat="1" ht="18" hidden="1" customHeight="1" x14ac:dyDescent="0.25">
      <c r="B77" s="227"/>
      <c r="C77" s="227"/>
      <c r="D77" s="228"/>
      <c r="E77" s="259"/>
      <c r="F77" s="229"/>
      <c r="G77" s="229"/>
      <c r="H77" s="229"/>
      <c r="I77" s="233"/>
      <c r="J77" s="234"/>
      <c r="K77" s="235"/>
      <c r="L77" s="173"/>
    </row>
    <row r="78" spans="2:12" customFormat="1" ht="18" hidden="1" customHeight="1" x14ac:dyDescent="0.25">
      <c r="B78" s="227"/>
      <c r="C78" s="227"/>
      <c r="D78" s="228"/>
      <c r="E78" s="259"/>
      <c r="F78" s="229"/>
      <c r="G78" s="229"/>
      <c r="H78" s="229"/>
      <c r="I78" s="233"/>
      <c r="J78" s="234"/>
      <c r="K78" s="235"/>
      <c r="L78" s="173"/>
    </row>
    <row r="79" spans="2:12" customFormat="1" ht="18" hidden="1" customHeight="1" x14ac:dyDescent="0.25">
      <c r="B79" s="227"/>
      <c r="C79" s="227"/>
      <c r="D79" s="228"/>
      <c r="E79" s="259"/>
      <c r="F79" s="229"/>
      <c r="G79" s="229"/>
      <c r="H79" s="229"/>
      <c r="I79" s="233"/>
      <c r="J79" s="234"/>
      <c r="K79" s="235"/>
      <c r="L79" s="173"/>
    </row>
    <row r="80" spans="2:12" customFormat="1" ht="18" hidden="1" customHeight="1" x14ac:dyDescent="0.25">
      <c r="B80" s="227"/>
      <c r="C80" s="227"/>
      <c r="D80" s="228"/>
      <c r="E80" s="259"/>
      <c r="F80" s="229"/>
      <c r="G80" s="229"/>
      <c r="H80" s="229"/>
      <c r="I80" s="233"/>
      <c r="J80" s="234"/>
      <c r="K80" s="235"/>
      <c r="L80" s="173"/>
    </row>
    <row r="81" spans="2:12" customFormat="1" ht="18" hidden="1" customHeight="1" x14ac:dyDescent="0.25">
      <c r="B81" s="227"/>
      <c r="C81" s="227"/>
      <c r="D81" s="228"/>
      <c r="E81" s="259"/>
      <c r="F81" s="229"/>
      <c r="G81" s="229"/>
      <c r="H81" s="229"/>
      <c r="I81" s="233"/>
      <c r="J81" s="234"/>
      <c r="K81" s="235"/>
      <c r="L81" s="173"/>
    </row>
    <row r="82" spans="2:12" customFormat="1" ht="18" hidden="1" customHeight="1" x14ac:dyDescent="0.25">
      <c r="B82" s="227"/>
      <c r="C82" s="227"/>
      <c r="D82" s="228"/>
      <c r="E82" s="259"/>
      <c r="F82" s="229"/>
      <c r="G82" s="229"/>
      <c r="H82" s="229"/>
      <c r="I82" s="233"/>
      <c r="J82" s="234"/>
      <c r="K82" s="235"/>
      <c r="L82" s="173"/>
    </row>
    <row r="83" spans="2:12" customFormat="1" ht="18" hidden="1" customHeight="1" x14ac:dyDescent="0.25">
      <c r="B83" s="227"/>
      <c r="C83" s="227"/>
      <c r="D83" s="228"/>
      <c r="E83" s="259"/>
      <c r="F83" s="229"/>
      <c r="G83" s="229"/>
      <c r="H83" s="229"/>
      <c r="I83" s="233"/>
      <c r="J83" s="234"/>
      <c r="K83" s="235"/>
      <c r="L83" s="173"/>
    </row>
    <row r="84" spans="2:12" customFormat="1" ht="18" hidden="1" customHeight="1" x14ac:dyDescent="0.25">
      <c r="B84" s="227"/>
      <c r="C84" s="227"/>
      <c r="D84" s="228"/>
      <c r="E84" s="259"/>
      <c r="F84" s="229"/>
      <c r="G84" s="229"/>
      <c r="H84" s="229"/>
      <c r="I84" s="233"/>
      <c r="J84" s="234"/>
      <c r="K84" s="235"/>
      <c r="L84" s="173"/>
    </row>
    <row r="85" spans="2:12" customFormat="1" ht="18" hidden="1" customHeight="1" x14ac:dyDescent="0.25">
      <c r="B85" s="227"/>
      <c r="C85" s="227"/>
      <c r="D85" s="228"/>
      <c r="E85" s="259"/>
      <c r="F85" s="229"/>
      <c r="G85" s="229"/>
      <c r="H85" s="229"/>
      <c r="I85" s="233"/>
      <c r="J85" s="234"/>
      <c r="K85" s="235"/>
      <c r="L85" s="173"/>
    </row>
    <row r="86" spans="2:12" customFormat="1" ht="18" hidden="1" customHeight="1" x14ac:dyDescent="0.25">
      <c r="B86" s="227"/>
      <c r="C86" s="227"/>
      <c r="D86" s="228"/>
      <c r="E86" s="259"/>
      <c r="F86" s="229"/>
      <c r="G86" s="229"/>
      <c r="H86" s="229"/>
      <c r="I86" s="233"/>
      <c r="J86" s="234"/>
      <c r="K86" s="235"/>
      <c r="L86" s="173"/>
    </row>
    <row r="87" spans="2:12" customFormat="1" ht="18" hidden="1" customHeight="1" x14ac:dyDescent="0.25">
      <c r="B87" s="227"/>
      <c r="C87" s="227"/>
      <c r="D87" s="228"/>
      <c r="E87" s="259"/>
      <c r="F87" s="229"/>
      <c r="G87" s="229"/>
      <c r="H87" s="229"/>
      <c r="I87" s="233"/>
      <c r="J87" s="234"/>
      <c r="K87" s="235"/>
      <c r="L87" s="173"/>
    </row>
    <row r="88" spans="2:12" customFormat="1" ht="18" hidden="1" customHeight="1" x14ac:dyDescent="0.25">
      <c r="B88" s="227"/>
      <c r="C88" s="227"/>
      <c r="D88" s="228"/>
      <c r="E88" s="259"/>
      <c r="F88" s="229"/>
      <c r="G88" s="229"/>
      <c r="H88" s="229"/>
      <c r="I88" s="233"/>
      <c r="J88" s="234"/>
      <c r="K88" s="235"/>
      <c r="L88" s="173"/>
    </row>
    <row r="89" spans="2:12" customFormat="1" ht="18" hidden="1" customHeight="1" x14ac:dyDescent="0.25">
      <c r="B89" s="227"/>
      <c r="C89" s="227"/>
      <c r="D89" s="228"/>
      <c r="E89" s="259"/>
      <c r="F89" s="229"/>
      <c r="G89" s="229"/>
      <c r="H89" s="229"/>
      <c r="I89" s="233"/>
      <c r="J89" s="234"/>
      <c r="K89" s="235"/>
      <c r="L89" s="173"/>
    </row>
    <row r="90" spans="2:12" customFormat="1" ht="18" hidden="1" customHeight="1" x14ac:dyDescent="0.25">
      <c r="B90" s="227"/>
      <c r="C90" s="227"/>
      <c r="D90" s="228"/>
      <c r="E90" s="259"/>
      <c r="F90" s="229"/>
      <c r="G90" s="229"/>
      <c r="H90" s="229"/>
      <c r="I90" s="233"/>
      <c r="J90" s="234"/>
      <c r="K90" s="235"/>
      <c r="L90" s="173"/>
    </row>
    <row r="91" spans="2:12" customFormat="1" ht="18" hidden="1" customHeight="1" x14ac:dyDescent="0.25">
      <c r="B91" s="227"/>
      <c r="C91" s="227"/>
      <c r="D91" s="228"/>
      <c r="E91" s="259"/>
      <c r="F91" s="229"/>
      <c r="G91" s="229"/>
      <c r="H91" s="229"/>
      <c r="I91" s="233"/>
      <c r="J91" s="234"/>
      <c r="K91" s="235"/>
      <c r="L91" s="173"/>
    </row>
    <row r="92" spans="2:12" customFormat="1" ht="18" hidden="1" customHeight="1" x14ac:dyDescent="0.25">
      <c r="B92" s="227"/>
      <c r="C92" s="227"/>
      <c r="D92" s="228"/>
      <c r="E92" s="259"/>
      <c r="F92" s="229"/>
      <c r="G92" s="229"/>
      <c r="H92" s="229"/>
      <c r="I92" s="233"/>
      <c r="J92" s="234"/>
      <c r="K92" s="235"/>
      <c r="L92" s="173"/>
    </row>
    <row r="93" spans="2:12" customFormat="1" ht="18" hidden="1" customHeight="1" x14ac:dyDescent="0.25">
      <c r="B93" s="227"/>
      <c r="C93" s="227"/>
      <c r="D93" s="228"/>
      <c r="E93" s="259"/>
      <c r="F93" s="229"/>
      <c r="G93" s="229"/>
      <c r="H93" s="229"/>
      <c r="I93" s="233"/>
      <c r="J93" s="234"/>
      <c r="K93" s="235"/>
      <c r="L93" s="173"/>
    </row>
    <row r="94" spans="2:12" customFormat="1" ht="18" hidden="1" customHeight="1" x14ac:dyDescent="0.25">
      <c r="B94" s="227"/>
      <c r="C94" s="227"/>
      <c r="D94" s="228"/>
      <c r="E94" s="259"/>
      <c r="F94" s="229"/>
      <c r="G94" s="229"/>
      <c r="H94" s="229"/>
      <c r="I94" s="233"/>
      <c r="J94" s="234"/>
      <c r="K94" s="235"/>
      <c r="L94" s="173"/>
    </row>
    <row r="95" spans="2:12" customFormat="1" ht="18" hidden="1" customHeight="1" x14ac:dyDescent="0.25">
      <c r="B95" s="227"/>
      <c r="C95" s="227"/>
      <c r="D95" s="228"/>
      <c r="E95" s="259"/>
      <c r="F95" s="229"/>
      <c r="G95" s="229"/>
      <c r="H95" s="229"/>
      <c r="I95" s="233"/>
      <c r="J95" s="234"/>
      <c r="K95" s="235"/>
      <c r="L95" s="173"/>
    </row>
    <row r="96" spans="2:12" customFormat="1" ht="18" hidden="1" customHeight="1" x14ac:dyDescent="0.25">
      <c r="B96" s="227"/>
      <c r="C96" s="227"/>
      <c r="D96" s="228"/>
      <c r="E96" s="259"/>
      <c r="F96" s="229"/>
      <c r="G96" s="229"/>
      <c r="H96" s="229"/>
      <c r="I96" s="233"/>
      <c r="J96" s="234"/>
      <c r="K96" s="235"/>
      <c r="L96" s="173"/>
    </row>
    <row r="97" spans="2:12" customFormat="1" ht="18" hidden="1" customHeight="1" x14ac:dyDescent="0.25">
      <c r="B97" s="227"/>
      <c r="C97" s="227"/>
      <c r="D97" s="228"/>
      <c r="E97" s="259"/>
      <c r="F97" s="229"/>
      <c r="G97" s="229"/>
      <c r="H97" s="229"/>
      <c r="I97" s="233"/>
      <c r="J97" s="234"/>
      <c r="K97" s="235"/>
      <c r="L97" s="173"/>
    </row>
    <row r="98" spans="2:12" customFormat="1" ht="18" hidden="1" customHeight="1" x14ac:dyDescent="0.25">
      <c r="B98" s="227"/>
      <c r="C98" s="227"/>
      <c r="D98" s="228"/>
      <c r="E98" s="259"/>
      <c r="F98" s="229"/>
      <c r="G98" s="229"/>
      <c r="H98" s="229"/>
      <c r="I98" s="233"/>
      <c r="J98" s="234"/>
      <c r="K98" s="235"/>
      <c r="L98" s="173"/>
    </row>
    <row r="99" spans="2:12" customFormat="1" ht="18" hidden="1" customHeight="1" x14ac:dyDescent="0.25">
      <c r="B99" s="227"/>
      <c r="C99" s="227"/>
      <c r="D99" s="228"/>
      <c r="E99" s="259"/>
      <c r="F99" s="229"/>
      <c r="G99" s="229"/>
      <c r="H99" s="229"/>
      <c r="I99" s="233"/>
      <c r="J99" s="234"/>
      <c r="K99" s="235"/>
      <c r="L99" s="173"/>
    </row>
    <row r="100" spans="2:12" customFormat="1" ht="18" hidden="1" customHeight="1" x14ac:dyDescent="0.25">
      <c r="B100" s="227"/>
      <c r="C100" s="227"/>
      <c r="D100" s="228"/>
      <c r="E100" s="259"/>
      <c r="F100" s="229"/>
      <c r="G100" s="229"/>
      <c r="H100" s="229"/>
      <c r="I100" s="233"/>
      <c r="J100" s="234"/>
      <c r="K100" s="235"/>
      <c r="L100" s="173"/>
    </row>
    <row r="101" spans="2:12" customFormat="1" ht="18" hidden="1" customHeight="1" x14ac:dyDescent="0.25">
      <c r="B101" s="227"/>
      <c r="C101" s="227"/>
      <c r="D101" s="228"/>
      <c r="E101" s="259"/>
      <c r="F101" s="229"/>
      <c r="G101" s="229"/>
      <c r="H101" s="229"/>
      <c r="I101" s="233"/>
      <c r="J101" s="234"/>
      <c r="K101" s="235"/>
      <c r="L101" s="173"/>
    </row>
    <row r="102" spans="2:12" customFormat="1" ht="18" hidden="1" customHeight="1" x14ac:dyDescent="0.25">
      <c r="B102" s="227"/>
      <c r="C102" s="227"/>
      <c r="D102" s="228"/>
      <c r="E102" s="259"/>
      <c r="F102" s="229"/>
      <c r="G102" s="229"/>
      <c r="H102" s="229"/>
      <c r="I102" s="233"/>
      <c r="J102" s="234"/>
      <c r="K102" s="235"/>
      <c r="L102" s="173"/>
    </row>
    <row r="103" spans="2:12" customFormat="1" ht="18" hidden="1" customHeight="1" x14ac:dyDescent="0.25">
      <c r="B103" s="227"/>
      <c r="C103" s="227"/>
      <c r="D103" s="228"/>
      <c r="E103" s="259"/>
      <c r="F103" s="229"/>
      <c r="G103" s="229"/>
      <c r="H103" s="229"/>
      <c r="I103" s="233"/>
      <c r="J103" s="234"/>
      <c r="K103" s="235"/>
      <c r="L103" s="173"/>
    </row>
    <row r="104" spans="2:12" customFormat="1" ht="18" hidden="1" customHeight="1" x14ac:dyDescent="0.25">
      <c r="B104" s="227"/>
      <c r="C104" s="227"/>
      <c r="D104" s="228"/>
      <c r="E104" s="259"/>
      <c r="F104" s="229"/>
      <c r="G104" s="229"/>
      <c r="H104" s="229"/>
      <c r="I104" s="233"/>
      <c r="J104" s="234"/>
      <c r="K104" s="235"/>
      <c r="L104" s="173"/>
    </row>
    <row r="105" spans="2:12" customFormat="1" ht="18" hidden="1" customHeight="1" x14ac:dyDescent="0.25">
      <c r="B105" s="227"/>
      <c r="C105" s="227"/>
      <c r="D105" s="228"/>
      <c r="E105" s="259"/>
      <c r="F105" s="229"/>
      <c r="G105" s="229"/>
      <c r="H105" s="229"/>
      <c r="I105" s="233"/>
      <c r="J105" s="234"/>
      <c r="K105" s="235"/>
      <c r="L105" s="173"/>
    </row>
    <row r="106" spans="2:12" customFormat="1" ht="18" hidden="1" customHeight="1" x14ac:dyDescent="0.25">
      <c r="B106" s="227"/>
      <c r="C106" s="227"/>
      <c r="D106" s="228"/>
      <c r="E106" s="259"/>
      <c r="F106" s="229"/>
      <c r="G106" s="229"/>
      <c r="H106" s="229"/>
      <c r="I106" s="233"/>
      <c r="J106" s="234"/>
      <c r="K106" s="235"/>
      <c r="L106" s="173"/>
    </row>
    <row r="107" spans="2:12" customFormat="1" ht="18" hidden="1" customHeight="1" x14ac:dyDescent="0.25">
      <c r="B107" s="227"/>
      <c r="C107" s="227"/>
      <c r="D107" s="228"/>
      <c r="E107" s="259"/>
      <c r="F107" s="229"/>
      <c r="G107" s="229"/>
      <c r="H107" s="229"/>
      <c r="I107" s="233"/>
      <c r="J107" s="234"/>
      <c r="K107" s="235"/>
      <c r="L107" s="173"/>
    </row>
    <row r="108" spans="2:12" customFormat="1" ht="18" hidden="1" customHeight="1" x14ac:dyDescent="0.25">
      <c r="B108" s="227"/>
      <c r="C108" s="227"/>
      <c r="D108" s="228"/>
      <c r="E108" s="259"/>
      <c r="F108" s="229"/>
      <c r="G108" s="229"/>
      <c r="H108" s="229"/>
      <c r="I108" s="233"/>
      <c r="J108" s="234"/>
      <c r="K108" s="235"/>
      <c r="L108" s="173"/>
    </row>
    <row r="109" spans="2:12" customFormat="1" ht="18" hidden="1" customHeight="1" x14ac:dyDescent="0.25">
      <c r="B109" s="227"/>
      <c r="C109" s="227"/>
      <c r="D109" s="228"/>
      <c r="E109" s="259"/>
      <c r="F109" s="229"/>
      <c r="G109" s="229"/>
      <c r="H109" s="229"/>
      <c r="I109" s="233"/>
      <c r="J109" s="234"/>
      <c r="K109" s="235"/>
      <c r="L109" s="173"/>
    </row>
    <row r="110" spans="2:12" customFormat="1" ht="18" hidden="1" customHeight="1" x14ac:dyDescent="0.25">
      <c r="B110" s="227"/>
      <c r="C110" s="227"/>
      <c r="D110" s="228"/>
      <c r="E110" s="259"/>
      <c r="F110" s="229"/>
      <c r="G110" s="229"/>
      <c r="H110" s="229"/>
      <c r="I110" s="233"/>
      <c r="J110" s="234"/>
      <c r="K110" s="235"/>
      <c r="L110" s="173"/>
    </row>
    <row r="111" spans="2:12" customFormat="1" ht="18" hidden="1" customHeight="1" x14ac:dyDescent="0.25">
      <c r="B111" s="227"/>
      <c r="C111" s="227"/>
      <c r="D111" s="228"/>
      <c r="E111" s="259"/>
      <c r="F111" s="229"/>
      <c r="G111" s="229"/>
      <c r="H111" s="229"/>
      <c r="I111" s="233"/>
      <c r="J111" s="234"/>
      <c r="K111" s="235"/>
      <c r="L111" s="173"/>
    </row>
    <row r="112" spans="2:12" customFormat="1" ht="18" hidden="1" customHeight="1" x14ac:dyDescent="0.25">
      <c r="B112" s="227"/>
      <c r="C112" s="227"/>
      <c r="D112" s="228"/>
      <c r="E112" s="259"/>
      <c r="F112" s="229"/>
      <c r="G112" s="229"/>
      <c r="H112" s="229"/>
      <c r="I112" s="233"/>
      <c r="J112" s="234"/>
      <c r="K112" s="235"/>
      <c r="L112" s="173"/>
    </row>
    <row r="113" spans="2:12" customFormat="1" ht="18" hidden="1" customHeight="1" x14ac:dyDescent="0.25">
      <c r="B113" s="227"/>
      <c r="C113" s="227"/>
      <c r="D113" s="228"/>
      <c r="E113" s="259"/>
      <c r="F113" s="229"/>
      <c r="G113" s="229"/>
      <c r="H113" s="229"/>
      <c r="I113" s="233"/>
      <c r="J113" s="234"/>
      <c r="K113" s="235"/>
      <c r="L113" s="173"/>
    </row>
    <row r="114" spans="2:12" customFormat="1" ht="18" hidden="1" customHeight="1" x14ac:dyDescent="0.25">
      <c r="B114" s="227"/>
      <c r="C114" s="227"/>
      <c r="D114" s="228"/>
      <c r="E114" s="259"/>
      <c r="F114" s="229"/>
      <c r="G114" s="229"/>
      <c r="H114" s="229"/>
      <c r="I114" s="233"/>
      <c r="J114" s="234"/>
      <c r="K114" s="235"/>
      <c r="L114" s="173"/>
    </row>
    <row r="115" spans="2:12" customFormat="1" ht="18" hidden="1" customHeight="1" x14ac:dyDescent="0.25">
      <c r="B115" s="227"/>
      <c r="C115" s="227"/>
      <c r="D115" s="228"/>
      <c r="E115" s="259"/>
      <c r="F115" s="229"/>
      <c r="G115" s="229"/>
      <c r="H115" s="229"/>
      <c r="I115" s="233"/>
      <c r="J115" s="234"/>
      <c r="K115" s="235"/>
      <c r="L115" s="173"/>
    </row>
    <row r="116" spans="2:12" customFormat="1" ht="18" hidden="1" customHeight="1" x14ac:dyDescent="0.25">
      <c r="B116" s="227"/>
      <c r="C116" s="227"/>
      <c r="D116" s="228"/>
      <c r="E116" s="259"/>
      <c r="F116" s="229"/>
      <c r="G116" s="229"/>
      <c r="H116" s="229"/>
      <c r="I116" s="233"/>
      <c r="J116" s="234"/>
      <c r="K116" s="235"/>
      <c r="L116" s="173"/>
    </row>
    <row r="117" spans="2:12" customFormat="1" ht="18" hidden="1" customHeight="1" x14ac:dyDescent="0.25">
      <c r="B117" s="227"/>
      <c r="C117" s="227"/>
      <c r="D117" s="228"/>
      <c r="E117" s="259"/>
      <c r="F117" s="229"/>
      <c r="G117" s="229"/>
      <c r="H117" s="229"/>
      <c r="I117" s="233"/>
      <c r="J117" s="234"/>
      <c r="K117" s="235"/>
      <c r="L117" s="173"/>
    </row>
    <row r="118" spans="2:12" customFormat="1" ht="18" hidden="1" customHeight="1" x14ac:dyDescent="0.25">
      <c r="B118" s="227"/>
      <c r="C118" s="227"/>
      <c r="D118" s="228"/>
      <c r="E118" s="259"/>
      <c r="F118" s="229"/>
      <c r="G118" s="229"/>
      <c r="H118" s="229"/>
      <c r="I118" s="233"/>
      <c r="J118" s="234"/>
      <c r="K118" s="235"/>
      <c r="L118" s="173"/>
    </row>
    <row r="119" spans="2:12" customFormat="1" ht="18" hidden="1" customHeight="1" x14ac:dyDescent="0.25">
      <c r="B119" s="227"/>
      <c r="C119" s="227"/>
      <c r="D119" s="228"/>
      <c r="E119" s="259"/>
      <c r="F119" s="229"/>
      <c r="G119" s="229"/>
      <c r="H119" s="229"/>
      <c r="I119" s="233"/>
      <c r="J119" s="234"/>
      <c r="K119" s="235"/>
      <c r="L119" s="173"/>
    </row>
    <row r="120" spans="2:12" customFormat="1" ht="18" hidden="1" customHeight="1" x14ac:dyDescent="0.25">
      <c r="B120" s="227"/>
      <c r="C120" s="227"/>
      <c r="D120" s="228"/>
      <c r="E120" s="259"/>
      <c r="F120" s="229"/>
      <c r="G120" s="229"/>
      <c r="H120" s="229"/>
      <c r="I120" s="233"/>
      <c r="J120" s="234"/>
      <c r="K120" s="235"/>
      <c r="L120" s="173"/>
    </row>
    <row r="121" spans="2:12" customFormat="1" ht="18" hidden="1" customHeight="1" x14ac:dyDescent="0.25">
      <c r="B121" s="227"/>
      <c r="C121" s="227"/>
      <c r="D121" s="228"/>
      <c r="E121" s="259"/>
      <c r="F121" s="229"/>
      <c r="G121" s="229"/>
      <c r="H121" s="229"/>
      <c r="I121" s="233"/>
      <c r="J121" s="234"/>
      <c r="K121" s="235"/>
      <c r="L121" s="173"/>
    </row>
    <row r="122" spans="2:12" customFormat="1" ht="18" hidden="1" customHeight="1" x14ac:dyDescent="0.25">
      <c r="B122" s="227"/>
      <c r="C122" s="227"/>
      <c r="D122" s="228"/>
      <c r="E122" s="259"/>
      <c r="F122" s="229"/>
      <c r="G122" s="229"/>
      <c r="H122" s="229"/>
      <c r="I122" s="233"/>
      <c r="J122" s="234"/>
      <c r="K122" s="235"/>
      <c r="L122" s="173"/>
    </row>
    <row r="123" spans="2:12" customFormat="1" ht="18" hidden="1" customHeight="1" x14ac:dyDescent="0.25">
      <c r="B123" s="227"/>
      <c r="C123" s="227"/>
      <c r="D123" s="228"/>
      <c r="E123" s="259"/>
      <c r="F123" s="229"/>
      <c r="G123" s="229"/>
      <c r="H123" s="229"/>
      <c r="I123" s="233"/>
      <c r="J123" s="234"/>
      <c r="K123" s="235"/>
      <c r="L123" s="173"/>
    </row>
    <row r="124" spans="2:12" customFormat="1" ht="18" hidden="1" customHeight="1" x14ac:dyDescent="0.25">
      <c r="B124" s="227"/>
      <c r="C124" s="227"/>
      <c r="D124" s="228"/>
      <c r="E124" s="259"/>
      <c r="F124" s="229"/>
      <c r="G124" s="229"/>
      <c r="H124" s="229"/>
      <c r="I124" s="233"/>
      <c r="J124" s="234"/>
      <c r="K124" s="235"/>
      <c r="L124" s="173"/>
    </row>
    <row r="125" spans="2:12" customFormat="1" ht="18" hidden="1" customHeight="1" x14ac:dyDescent="0.25">
      <c r="B125" s="227"/>
      <c r="C125" s="227"/>
      <c r="D125" s="228"/>
      <c r="E125" s="259"/>
      <c r="F125" s="229"/>
      <c r="G125" s="229"/>
      <c r="H125" s="229"/>
      <c r="I125" s="233"/>
      <c r="J125" s="234"/>
      <c r="K125" s="235"/>
      <c r="L125" s="173"/>
    </row>
    <row r="126" spans="2:12" customFormat="1" ht="18" hidden="1" customHeight="1" x14ac:dyDescent="0.25">
      <c r="B126" s="227"/>
      <c r="C126" s="227"/>
      <c r="D126" s="228"/>
      <c r="E126" s="259"/>
      <c r="F126" s="229"/>
      <c r="G126" s="229"/>
      <c r="H126" s="229"/>
      <c r="I126" s="233"/>
      <c r="J126" s="234"/>
      <c r="K126" s="235"/>
      <c r="L126" s="173"/>
    </row>
    <row r="127" spans="2:12" customFormat="1" ht="18" hidden="1" customHeight="1" x14ac:dyDescent="0.25">
      <c r="B127" s="227"/>
      <c r="C127" s="227"/>
      <c r="D127" s="228"/>
      <c r="E127" s="259"/>
      <c r="F127" s="229"/>
      <c r="G127" s="229"/>
      <c r="H127" s="229"/>
      <c r="I127" s="233"/>
      <c r="J127" s="234"/>
      <c r="K127" s="235"/>
      <c r="L127" s="173"/>
    </row>
    <row r="128" spans="2:12" customFormat="1" ht="18" hidden="1" customHeight="1" x14ac:dyDescent="0.25">
      <c r="B128" s="227"/>
      <c r="C128" s="227"/>
      <c r="D128" s="228"/>
      <c r="E128" s="259"/>
      <c r="F128" s="229"/>
      <c r="G128" s="229"/>
      <c r="H128" s="229"/>
      <c r="I128" s="233"/>
      <c r="J128" s="234"/>
      <c r="K128" s="235"/>
      <c r="L128" s="173"/>
    </row>
    <row r="129" spans="2:12" customFormat="1" ht="18" hidden="1" customHeight="1" x14ac:dyDescent="0.25">
      <c r="B129" s="227"/>
      <c r="C129" s="227"/>
      <c r="D129" s="228"/>
      <c r="E129" s="259"/>
      <c r="F129" s="229"/>
      <c r="G129" s="229"/>
      <c r="H129" s="229"/>
      <c r="I129" s="233"/>
      <c r="J129" s="234"/>
      <c r="K129" s="235"/>
      <c r="L129" s="173"/>
    </row>
    <row r="130" spans="2:12" customFormat="1" ht="18" hidden="1" customHeight="1" x14ac:dyDescent="0.25">
      <c r="B130" s="227"/>
      <c r="C130" s="227"/>
      <c r="D130" s="228"/>
      <c r="E130" s="259"/>
      <c r="F130" s="229"/>
      <c r="G130" s="229"/>
      <c r="H130" s="229"/>
      <c r="I130" s="233"/>
      <c r="J130" s="234"/>
      <c r="K130" s="235"/>
      <c r="L130" s="173"/>
    </row>
    <row r="131" spans="2:12" customFormat="1" ht="18" hidden="1" customHeight="1" x14ac:dyDescent="0.25">
      <c r="B131" s="227"/>
      <c r="C131" s="227"/>
      <c r="D131" s="228"/>
      <c r="E131" s="259"/>
      <c r="F131" s="229"/>
      <c r="G131" s="229"/>
      <c r="H131" s="229"/>
      <c r="I131" s="233"/>
      <c r="J131" s="234"/>
      <c r="K131" s="235"/>
      <c r="L131" s="173"/>
    </row>
    <row r="132" spans="2:12" customFormat="1" ht="18" hidden="1" customHeight="1" x14ac:dyDescent="0.25">
      <c r="B132" s="227"/>
      <c r="C132" s="227"/>
      <c r="D132" s="228"/>
      <c r="E132" s="259"/>
      <c r="F132" s="229"/>
      <c r="G132" s="229"/>
      <c r="H132" s="229"/>
      <c r="I132" s="233"/>
      <c r="J132" s="234"/>
      <c r="K132" s="235"/>
      <c r="L132" s="173"/>
    </row>
    <row r="133" spans="2:12" customFormat="1" ht="18" hidden="1" customHeight="1" x14ac:dyDescent="0.25">
      <c r="B133" s="227"/>
      <c r="C133" s="227"/>
      <c r="D133" s="228"/>
      <c r="E133" s="259"/>
      <c r="F133" s="229"/>
      <c r="G133" s="229"/>
      <c r="H133" s="229"/>
      <c r="I133" s="233"/>
      <c r="J133" s="234"/>
      <c r="K133" s="235"/>
      <c r="L133" s="173"/>
    </row>
    <row r="134" spans="2:12" customFormat="1" ht="18" hidden="1" customHeight="1" x14ac:dyDescent="0.25">
      <c r="B134" s="227"/>
      <c r="C134" s="227"/>
      <c r="D134" s="228"/>
      <c r="E134" s="259"/>
      <c r="F134" s="229"/>
      <c r="G134" s="229"/>
      <c r="H134" s="229"/>
      <c r="I134" s="233"/>
      <c r="J134" s="234"/>
      <c r="K134" s="235"/>
      <c r="L134" s="173"/>
    </row>
    <row r="135" spans="2:12" customFormat="1" ht="18" hidden="1" customHeight="1" x14ac:dyDescent="0.25">
      <c r="B135" s="227"/>
      <c r="C135" s="227"/>
      <c r="D135" s="228"/>
      <c r="E135" s="259"/>
      <c r="F135" s="229"/>
      <c r="G135" s="229"/>
      <c r="H135" s="229"/>
      <c r="I135" s="233"/>
      <c r="J135" s="234"/>
      <c r="K135" s="235"/>
      <c r="L135" s="173"/>
    </row>
    <row r="136" spans="2:12" customFormat="1" ht="18" hidden="1" customHeight="1" x14ac:dyDescent="0.25">
      <c r="B136" s="227"/>
      <c r="C136" s="227"/>
      <c r="D136" s="228"/>
      <c r="E136" s="259"/>
      <c r="F136" s="229"/>
      <c r="G136" s="229"/>
      <c r="H136" s="229"/>
      <c r="I136" s="233"/>
      <c r="J136" s="234"/>
      <c r="K136" s="235"/>
      <c r="L136" s="173"/>
    </row>
    <row r="137" spans="2:12" customFormat="1" ht="18" hidden="1" customHeight="1" x14ac:dyDescent="0.25">
      <c r="B137" s="227"/>
      <c r="C137" s="227"/>
      <c r="D137" s="228"/>
      <c r="E137" s="259"/>
      <c r="F137" s="229"/>
      <c r="G137" s="229"/>
      <c r="H137" s="229"/>
      <c r="I137" s="233"/>
      <c r="J137" s="234"/>
      <c r="K137" s="235"/>
      <c r="L137" s="173"/>
    </row>
    <row r="138" spans="2:12" customFormat="1" ht="18" hidden="1" customHeight="1" x14ac:dyDescent="0.25">
      <c r="B138" s="227"/>
      <c r="C138" s="227"/>
      <c r="D138" s="228"/>
      <c r="E138" s="259"/>
      <c r="F138" s="229"/>
      <c r="G138" s="229"/>
      <c r="H138" s="229"/>
      <c r="I138" s="233"/>
      <c r="J138" s="234"/>
      <c r="K138" s="235"/>
      <c r="L138" s="173"/>
    </row>
    <row r="139" spans="2:12" customFormat="1" ht="18" hidden="1" customHeight="1" x14ac:dyDescent="0.25">
      <c r="B139" s="227"/>
      <c r="C139" s="227"/>
      <c r="D139" s="228"/>
      <c r="E139" s="259"/>
      <c r="F139" s="229"/>
      <c r="G139" s="229"/>
      <c r="H139" s="229"/>
      <c r="I139" s="233"/>
      <c r="J139" s="234"/>
      <c r="K139" s="235"/>
      <c r="L139" s="173"/>
    </row>
    <row r="140" spans="2:12" customFormat="1" ht="18" hidden="1" customHeight="1" x14ac:dyDescent="0.25">
      <c r="B140" s="227"/>
      <c r="C140" s="227"/>
      <c r="D140" s="228"/>
      <c r="E140" s="259"/>
      <c r="F140" s="229"/>
      <c r="G140" s="229"/>
      <c r="H140" s="229"/>
      <c r="I140" s="233"/>
      <c r="J140" s="234"/>
      <c r="K140" s="235"/>
      <c r="L140" s="173"/>
    </row>
    <row r="141" spans="2:12" customFormat="1" ht="18" hidden="1" customHeight="1" x14ac:dyDescent="0.25">
      <c r="B141" s="227"/>
      <c r="C141" s="227"/>
      <c r="D141" s="228"/>
      <c r="E141" s="259"/>
      <c r="F141" s="229"/>
      <c r="G141" s="229"/>
      <c r="H141" s="229"/>
      <c r="I141" s="233"/>
      <c r="J141" s="234"/>
      <c r="K141" s="235"/>
      <c r="L141" s="173"/>
    </row>
    <row r="142" spans="2:12" customFormat="1" ht="18" hidden="1" customHeight="1" x14ac:dyDescent="0.25">
      <c r="B142" s="227"/>
      <c r="C142" s="227"/>
      <c r="D142" s="228"/>
      <c r="E142" s="259"/>
      <c r="F142" s="229"/>
      <c r="G142" s="229"/>
      <c r="H142" s="229"/>
      <c r="I142" s="233"/>
      <c r="J142" s="234"/>
      <c r="K142" s="235"/>
      <c r="L142" s="173"/>
    </row>
    <row r="143" spans="2:12" customFormat="1" ht="18" hidden="1" customHeight="1" x14ac:dyDescent="0.25">
      <c r="B143" s="227"/>
      <c r="C143" s="227"/>
      <c r="D143" s="228"/>
      <c r="E143" s="259"/>
      <c r="F143" s="229"/>
      <c r="G143" s="229"/>
      <c r="H143" s="229"/>
      <c r="I143" s="233"/>
      <c r="J143" s="234"/>
      <c r="K143" s="235"/>
      <c r="L143" s="173"/>
    </row>
    <row r="144" spans="2:12" customFormat="1" ht="18" hidden="1" customHeight="1" x14ac:dyDescent="0.25">
      <c r="B144" s="227"/>
      <c r="C144" s="227"/>
      <c r="D144" s="228"/>
      <c r="E144" s="259"/>
      <c r="F144" s="229"/>
      <c r="G144" s="229"/>
      <c r="H144" s="229"/>
      <c r="I144" s="233"/>
      <c r="J144" s="234"/>
      <c r="K144" s="235"/>
      <c r="L144" s="173"/>
    </row>
    <row r="145" spans="2:12" customFormat="1" ht="18" hidden="1" customHeight="1" x14ac:dyDescent="0.25">
      <c r="B145" s="227"/>
      <c r="C145" s="227"/>
      <c r="D145" s="228"/>
      <c r="E145" s="259"/>
      <c r="F145" s="229"/>
      <c r="G145" s="229"/>
      <c r="H145" s="229"/>
      <c r="I145" s="233"/>
      <c r="J145" s="234"/>
      <c r="K145" s="235"/>
      <c r="L145" s="173"/>
    </row>
    <row r="146" spans="2:12" customFormat="1" ht="18" hidden="1" customHeight="1" x14ac:dyDescent="0.25">
      <c r="B146" s="227"/>
      <c r="C146" s="227"/>
      <c r="D146" s="228"/>
      <c r="E146" s="259"/>
      <c r="F146" s="229"/>
      <c r="G146" s="229"/>
      <c r="H146" s="229"/>
      <c r="I146" s="233"/>
      <c r="J146" s="234"/>
      <c r="K146" s="235"/>
      <c r="L146" s="173"/>
    </row>
    <row r="147" spans="2:12" customFormat="1" ht="18" hidden="1" customHeight="1" x14ac:dyDescent="0.25">
      <c r="B147" s="227"/>
      <c r="C147" s="227"/>
      <c r="D147" s="228"/>
      <c r="E147" s="259"/>
      <c r="F147" s="229"/>
      <c r="G147" s="229"/>
      <c r="H147" s="229"/>
      <c r="I147" s="233"/>
      <c r="J147" s="234"/>
      <c r="K147" s="235"/>
      <c r="L147" s="173"/>
    </row>
    <row r="148" spans="2:12" customFormat="1" ht="18" hidden="1" customHeight="1" x14ac:dyDescent="0.25">
      <c r="B148" s="227"/>
      <c r="C148" s="227"/>
      <c r="D148" s="228"/>
      <c r="E148" s="259"/>
      <c r="F148" s="229"/>
      <c r="G148" s="229"/>
      <c r="H148" s="229"/>
      <c r="I148" s="233"/>
      <c r="J148" s="234"/>
      <c r="K148" s="235"/>
      <c r="L148" s="173"/>
    </row>
    <row r="149" spans="2:12" customFormat="1" ht="18" hidden="1" customHeight="1" x14ac:dyDescent="0.25">
      <c r="B149" s="227"/>
      <c r="C149" s="227"/>
      <c r="D149" s="228"/>
      <c r="E149" s="259"/>
      <c r="F149" s="229"/>
      <c r="G149" s="229"/>
      <c r="H149" s="229"/>
      <c r="I149" s="233"/>
      <c r="J149" s="234"/>
      <c r="K149" s="235"/>
      <c r="L149" s="173"/>
    </row>
    <row r="150" spans="2:12" customFormat="1" ht="18" hidden="1" customHeight="1" x14ac:dyDescent="0.25">
      <c r="B150" s="227"/>
      <c r="C150" s="227"/>
      <c r="D150" s="228"/>
      <c r="E150" s="259"/>
      <c r="F150" s="229"/>
      <c r="G150" s="229"/>
      <c r="H150" s="229"/>
      <c r="I150" s="233"/>
      <c r="J150" s="234"/>
      <c r="K150" s="235"/>
      <c r="L150" s="173"/>
    </row>
    <row r="151" spans="2:12" customFormat="1" ht="18" hidden="1" customHeight="1" x14ac:dyDescent="0.25">
      <c r="B151" s="227"/>
      <c r="C151" s="227"/>
      <c r="D151" s="228"/>
      <c r="E151" s="259"/>
      <c r="F151" s="229"/>
      <c r="G151" s="229"/>
      <c r="H151" s="229"/>
      <c r="I151" s="233"/>
      <c r="J151" s="234"/>
      <c r="K151" s="235"/>
      <c r="L151" s="173"/>
    </row>
    <row r="152" spans="2:12" customFormat="1" ht="18" hidden="1" customHeight="1" x14ac:dyDescent="0.25">
      <c r="B152" s="227"/>
      <c r="C152" s="227"/>
      <c r="D152" s="228"/>
      <c r="E152" s="259"/>
      <c r="F152" s="229"/>
      <c r="G152" s="229"/>
      <c r="H152" s="229"/>
      <c r="I152" s="233"/>
      <c r="J152" s="234"/>
      <c r="K152" s="235"/>
      <c r="L152" s="173"/>
    </row>
    <row r="153" spans="2:12" customFormat="1" ht="18" hidden="1" customHeight="1" x14ac:dyDescent="0.25">
      <c r="B153" s="227"/>
      <c r="C153" s="227"/>
      <c r="D153" s="228"/>
      <c r="E153" s="259"/>
      <c r="F153" s="229"/>
      <c r="G153" s="229"/>
      <c r="H153" s="229"/>
      <c r="I153" s="233"/>
      <c r="J153" s="234"/>
      <c r="K153" s="235"/>
      <c r="L153" s="173"/>
    </row>
    <row r="154" spans="2:12" customFormat="1" ht="18" hidden="1" customHeight="1" x14ac:dyDescent="0.25">
      <c r="B154" s="227"/>
      <c r="C154" s="227"/>
      <c r="D154" s="228"/>
      <c r="E154" s="259"/>
      <c r="F154" s="229"/>
      <c r="G154" s="229"/>
      <c r="H154" s="229"/>
      <c r="I154" s="233"/>
      <c r="J154" s="234"/>
      <c r="K154" s="235"/>
      <c r="L154" s="173"/>
    </row>
    <row r="155" spans="2:12" customFormat="1" ht="18" hidden="1" customHeight="1" x14ac:dyDescent="0.25">
      <c r="B155" s="227"/>
      <c r="C155" s="227"/>
      <c r="D155" s="228"/>
      <c r="E155" s="259"/>
      <c r="F155" s="229"/>
      <c r="G155" s="229"/>
      <c r="H155" s="229"/>
      <c r="I155" s="233"/>
      <c r="J155" s="234"/>
      <c r="K155" s="235"/>
      <c r="L155" s="173"/>
    </row>
    <row r="156" spans="2:12" customFormat="1" ht="18" hidden="1" customHeight="1" x14ac:dyDescent="0.25">
      <c r="B156" s="227"/>
      <c r="C156" s="227"/>
      <c r="D156" s="228"/>
      <c r="E156" s="259"/>
      <c r="F156" s="229"/>
      <c r="G156" s="229"/>
      <c r="H156" s="229"/>
      <c r="I156" s="233"/>
      <c r="J156" s="234"/>
      <c r="K156" s="235"/>
      <c r="L156" s="173"/>
    </row>
    <row r="157" spans="2:12" customFormat="1" ht="18" hidden="1" customHeight="1" x14ac:dyDescent="0.25">
      <c r="B157" s="227"/>
      <c r="C157" s="227"/>
      <c r="D157" s="228"/>
      <c r="E157" s="259"/>
      <c r="F157" s="229"/>
      <c r="G157" s="229"/>
      <c r="H157" s="229"/>
      <c r="I157" s="233"/>
      <c r="J157" s="234"/>
      <c r="K157" s="235"/>
      <c r="L157" s="173"/>
    </row>
    <row r="158" spans="2:12" customFormat="1" ht="18" hidden="1" customHeight="1" x14ac:dyDescent="0.25">
      <c r="B158" s="227"/>
      <c r="C158" s="227"/>
      <c r="D158" s="228"/>
      <c r="E158" s="259"/>
      <c r="F158" s="229"/>
      <c r="G158" s="229"/>
      <c r="H158" s="229"/>
      <c r="I158" s="233"/>
      <c r="J158" s="234"/>
      <c r="K158" s="235"/>
      <c r="L158" s="173"/>
    </row>
    <row r="159" spans="2:12" customFormat="1" ht="18" hidden="1" customHeight="1" x14ac:dyDescent="0.25">
      <c r="B159" s="227"/>
      <c r="C159" s="227"/>
      <c r="D159" s="228"/>
      <c r="E159" s="259"/>
      <c r="F159" s="229"/>
      <c r="G159" s="229"/>
      <c r="H159" s="229"/>
      <c r="I159" s="233"/>
      <c r="J159" s="234"/>
      <c r="K159" s="235"/>
      <c r="L159" s="173"/>
    </row>
    <row r="160" spans="2:12" customFormat="1" ht="18" hidden="1" customHeight="1" x14ac:dyDescent="0.25">
      <c r="B160" s="227"/>
      <c r="C160" s="227"/>
      <c r="D160" s="228"/>
      <c r="E160" s="259"/>
      <c r="F160" s="229"/>
      <c r="G160" s="229"/>
      <c r="H160" s="229"/>
      <c r="I160" s="233"/>
      <c r="J160" s="234"/>
      <c r="K160" s="235"/>
      <c r="L160" s="173"/>
    </row>
    <row r="161" spans="2:12" customFormat="1" ht="18" hidden="1" customHeight="1" x14ac:dyDescent="0.25">
      <c r="B161" s="227"/>
      <c r="C161" s="227"/>
      <c r="D161" s="228"/>
      <c r="E161" s="259"/>
      <c r="F161" s="229"/>
      <c r="G161" s="229"/>
      <c r="H161" s="229"/>
      <c r="I161" s="233"/>
      <c r="J161" s="234"/>
      <c r="K161" s="235"/>
      <c r="L161" s="173"/>
    </row>
    <row r="162" spans="2:12" customFormat="1" ht="18" hidden="1" customHeight="1" x14ac:dyDescent="0.25">
      <c r="B162" s="227"/>
      <c r="C162" s="227"/>
      <c r="D162" s="228"/>
      <c r="E162" s="259"/>
      <c r="F162" s="229"/>
      <c r="G162" s="229"/>
      <c r="H162" s="229"/>
      <c r="I162" s="233"/>
      <c r="J162" s="234"/>
      <c r="K162" s="235"/>
      <c r="L162" s="173"/>
    </row>
    <row r="163" spans="2:12" customFormat="1" ht="18" hidden="1" customHeight="1" x14ac:dyDescent="0.25">
      <c r="B163" s="227"/>
      <c r="C163" s="227"/>
      <c r="D163" s="228"/>
      <c r="E163" s="259"/>
      <c r="F163" s="229"/>
      <c r="G163" s="229"/>
      <c r="H163" s="229"/>
      <c r="I163" s="233"/>
      <c r="J163" s="234"/>
      <c r="K163" s="235"/>
      <c r="L163" s="173"/>
    </row>
    <row r="164" spans="2:12" customFormat="1" ht="18" hidden="1" customHeight="1" x14ac:dyDescent="0.25">
      <c r="B164" s="227"/>
      <c r="C164" s="227"/>
      <c r="D164" s="228"/>
      <c r="E164" s="259"/>
      <c r="F164" s="229"/>
      <c r="G164" s="229"/>
      <c r="H164" s="229"/>
      <c r="I164" s="233"/>
      <c r="J164" s="234"/>
      <c r="K164" s="235"/>
      <c r="L164" s="173"/>
    </row>
    <row r="165" spans="2:12" customFormat="1" ht="18" hidden="1" customHeight="1" x14ac:dyDescent="0.25">
      <c r="B165" s="227"/>
      <c r="C165" s="227"/>
      <c r="D165" s="228"/>
      <c r="E165" s="259"/>
      <c r="F165" s="229"/>
      <c r="G165" s="229"/>
      <c r="H165" s="229"/>
      <c r="I165" s="233"/>
      <c r="J165" s="234"/>
      <c r="K165" s="235"/>
      <c r="L165" s="173"/>
    </row>
    <row r="166" spans="2:12" customFormat="1" ht="18" hidden="1" customHeight="1" x14ac:dyDescent="0.25">
      <c r="B166" s="227"/>
      <c r="C166" s="227"/>
      <c r="D166" s="228"/>
      <c r="E166" s="259"/>
      <c r="F166" s="229"/>
      <c r="G166" s="229"/>
      <c r="H166" s="229"/>
      <c r="I166" s="233"/>
      <c r="J166" s="234"/>
      <c r="K166" s="235"/>
      <c r="L166" s="173"/>
    </row>
    <row r="167" spans="2:12" customFormat="1" ht="18" hidden="1" customHeight="1" x14ac:dyDescent="0.25">
      <c r="B167" s="227"/>
      <c r="C167" s="227"/>
      <c r="D167" s="228"/>
      <c r="E167" s="259"/>
      <c r="F167" s="229"/>
      <c r="G167" s="229"/>
      <c r="H167" s="229"/>
      <c r="I167" s="233"/>
      <c r="J167" s="234"/>
      <c r="K167" s="235"/>
      <c r="L167" s="173"/>
    </row>
    <row r="168" spans="2:12" customFormat="1" ht="18" hidden="1" customHeight="1" x14ac:dyDescent="0.25">
      <c r="B168" s="227"/>
      <c r="C168" s="227"/>
      <c r="D168" s="228"/>
      <c r="E168" s="259"/>
      <c r="F168" s="229"/>
      <c r="G168" s="229"/>
      <c r="H168" s="229"/>
      <c r="I168" s="233"/>
      <c r="J168" s="234"/>
      <c r="K168" s="235"/>
      <c r="L168" s="173"/>
    </row>
    <row r="169" spans="2:12" customFormat="1" ht="18" hidden="1" customHeight="1" x14ac:dyDescent="0.25">
      <c r="B169" s="227"/>
      <c r="C169" s="227"/>
      <c r="D169" s="228"/>
      <c r="E169" s="259"/>
      <c r="F169" s="229"/>
      <c r="G169" s="229"/>
      <c r="H169" s="229"/>
      <c r="I169" s="233"/>
      <c r="J169" s="234"/>
      <c r="K169" s="235"/>
      <c r="L169" s="173"/>
    </row>
    <row r="170" spans="2:12" customFormat="1" ht="18" hidden="1" customHeight="1" x14ac:dyDescent="0.25">
      <c r="B170" s="227"/>
      <c r="C170" s="227"/>
      <c r="D170" s="228"/>
      <c r="E170" s="259"/>
      <c r="F170" s="229"/>
      <c r="G170" s="229"/>
      <c r="H170" s="229"/>
      <c r="I170" s="233"/>
      <c r="J170" s="234"/>
      <c r="K170" s="235"/>
      <c r="L170" s="173"/>
    </row>
    <row r="171" spans="2:12" customFormat="1" ht="18" hidden="1" customHeight="1" x14ac:dyDescent="0.25">
      <c r="B171" s="227"/>
      <c r="C171" s="227"/>
      <c r="D171" s="228"/>
      <c r="E171" s="259"/>
      <c r="F171" s="229"/>
      <c r="G171" s="229"/>
      <c r="H171" s="229"/>
      <c r="I171" s="233"/>
      <c r="J171" s="234"/>
      <c r="K171" s="235"/>
      <c r="L171" s="173"/>
    </row>
    <row r="172" spans="2:12" customFormat="1" ht="18" hidden="1" customHeight="1" x14ac:dyDescent="0.25">
      <c r="B172" s="227"/>
      <c r="C172" s="227"/>
      <c r="D172" s="228"/>
      <c r="E172" s="259"/>
      <c r="F172" s="229"/>
      <c r="G172" s="229"/>
      <c r="H172" s="229"/>
      <c r="I172" s="233"/>
      <c r="J172" s="234"/>
      <c r="K172" s="235"/>
      <c r="L172" s="173"/>
    </row>
    <row r="173" spans="2:12" customFormat="1" ht="18" hidden="1" customHeight="1" x14ac:dyDescent="0.25">
      <c r="B173" s="227"/>
      <c r="C173" s="227"/>
      <c r="D173" s="228"/>
      <c r="E173" s="259"/>
      <c r="F173" s="229"/>
      <c r="G173" s="229"/>
      <c r="H173" s="229"/>
      <c r="I173" s="233"/>
      <c r="J173" s="234"/>
      <c r="K173" s="235"/>
      <c r="L173" s="173"/>
    </row>
    <row r="174" spans="2:12" customFormat="1" ht="18" hidden="1" customHeight="1" x14ac:dyDescent="0.25">
      <c r="B174" s="227"/>
      <c r="C174" s="227"/>
      <c r="D174" s="228"/>
      <c r="E174" s="259"/>
      <c r="F174" s="229"/>
      <c r="G174" s="229"/>
      <c r="H174" s="229"/>
      <c r="I174" s="233"/>
      <c r="J174" s="234"/>
      <c r="K174" s="235"/>
      <c r="L174" s="173"/>
    </row>
    <row r="175" spans="2:12" customFormat="1" ht="18" hidden="1" customHeight="1" x14ac:dyDescent="0.25">
      <c r="B175" s="227"/>
      <c r="C175" s="227"/>
      <c r="D175" s="228"/>
      <c r="E175" s="259"/>
      <c r="F175" s="229"/>
      <c r="G175" s="229"/>
      <c r="H175" s="229"/>
      <c r="I175" s="233"/>
      <c r="J175" s="234"/>
      <c r="K175" s="235"/>
      <c r="L175" s="173"/>
    </row>
    <row r="176" spans="2:12" customFormat="1" ht="18" hidden="1" customHeight="1" x14ac:dyDescent="0.25">
      <c r="B176" s="227"/>
      <c r="C176" s="227"/>
      <c r="D176" s="228"/>
      <c r="E176" s="259"/>
      <c r="F176" s="229"/>
      <c r="G176" s="229"/>
      <c r="H176" s="229"/>
      <c r="I176" s="233"/>
      <c r="J176" s="234"/>
      <c r="K176" s="235"/>
      <c r="L176" s="173"/>
    </row>
    <row r="177" spans="2:12" customFormat="1" ht="18" hidden="1" customHeight="1" x14ac:dyDescent="0.25">
      <c r="B177" s="227"/>
      <c r="C177" s="227"/>
      <c r="D177" s="228"/>
      <c r="E177" s="259"/>
      <c r="F177" s="229"/>
      <c r="G177" s="229"/>
      <c r="H177" s="229"/>
      <c r="I177" s="233"/>
      <c r="J177" s="234"/>
      <c r="K177" s="235"/>
      <c r="L177" s="173"/>
    </row>
    <row r="178" spans="2:12" customFormat="1" ht="18" hidden="1" customHeight="1" x14ac:dyDescent="0.25">
      <c r="B178" s="227"/>
      <c r="C178" s="227"/>
      <c r="D178" s="228"/>
      <c r="E178" s="259"/>
      <c r="F178" s="229"/>
      <c r="G178" s="229"/>
      <c r="H178" s="229"/>
      <c r="I178" s="233"/>
      <c r="J178" s="234"/>
      <c r="K178" s="235"/>
      <c r="L178" s="173"/>
    </row>
    <row r="179" spans="2:12" customFormat="1" ht="18" hidden="1" customHeight="1" x14ac:dyDescent="0.25">
      <c r="B179" s="227"/>
      <c r="C179" s="227"/>
      <c r="D179" s="228"/>
      <c r="E179" s="259"/>
      <c r="F179" s="229"/>
      <c r="G179" s="229"/>
      <c r="H179" s="229"/>
      <c r="I179" s="233"/>
      <c r="J179" s="234"/>
      <c r="K179" s="235"/>
      <c r="L179" s="173"/>
    </row>
    <row r="180" spans="2:12" customFormat="1" ht="18" hidden="1" customHeight="1" x14ac:dyDescent="0.25">
      <c r="B180" s="227"/>
      <c r="C180" s="227"/>
      <c r="D180" s="228"/>
      <c r="E180" s="259"/>
      <c r="F180" s="229"/>
      <c r="G180" s="229"/>
      <c r="H180" s="229"/>
      <c r="I180" s="233"/>
      <c r="J180" s="234"/>
      <c r="K180" s="235"/>
      <c r="L180" s="173"/>
    </row>
    <row r="181" spans="2:12" customFormat="1" ht="18" hidden="1" customHeight="1" x14ac:dyDescent="0.25">
      <c r="B181" s="227"/>
      <c r="C181" s="227"/>
      <c r="D181" s="228"/>
      <c r="E181" s="259"/>
      <c r="F181" s="229"/>
      <c r="G181" s="229"/>
      <c r="H181" s="229"/>
      <c r="I181" s="233"/>
      <c r="J181" s="234"/>
      <c r="K181" s="235"/>
      <c r="L181" s="173"/>
    </row>
    <row r="182" spans="2:12" customFormat="1" ht="18" hidden="1" customHeight="1" x14ac:dyDescent="0.25">
      <c r="B182" s="227"/>
      <c r="C182" s="227"/>
      <c r="D182" s="228"/>
      <c r="E182" s="259"/>
      <c r="F182" s="229"/>
      <c r="G182" s="229"/>
      <c r="H182" s="229"/>
      <c r="I182" s="233"/>
      <c r="J182" s="234"/>
      <c r="K182" s="235"/>
      <c r="L182" s="173"/>
    </row>
    <row r="183" spans="2:12" customFormat="1" ht="18" hidden="1" customHeight="1" x14ac:dyDescent="0.25">
      <c r="B183" s="227"/>
      <c r="C183" s="227"/>
      <c r="D183" s="228"/>
      <c r="E183" s="259"/>
      <c r="F183" s="229"/>
      <c r="G183" s="229"/>
      <c r="H183" s="229"/>
      <c r="I183" s="233"/>
      <c r="J183" s="234"/>
      <c r="K183" s="235"/>
      <c r="L183" s="173"/>
    </row>
    <row r="184" spans="2:12" customFormat="1" ht="18" hidden="1" customHeight="1" x14ac:dyDescent="0.25">
      <c r="B184" s="227"/>
      <c r="C184" s="227"/>
      <c r="D184" s="228"/>
      <c r="E184" s="259"/>
      <c r="F184" s="229"/>
      <c r="G184" s="229"/>
      <c r="H184" s="229"/>
      <c r="I184" s="233"/>
      <c r="J184" s="234"/>
      <c r="K184" s="235"/>
      <c r="L184" s="173"/>
    </row>
    <row r="185" spans="2:12" customFormat="1" ht="18" hidden="1" customHeight="1" x14ac:dyDescent="0.25">
      <c r="B185" s="227"/>
      <c r="C185" s="227"/>
      <c r="D185" s="228"/>
      <c r="E185" s="259"/>
      <c r="F185" s="229"/>
      <c r="G185" s="229"/>
      <c r="H185" s="229"/>
      <c r="I185" s="233"/>
      <c r="J185" s="234"/>
      <c r="K185" s="235"/>
      <c r="L185" s="173"/>
    </row>
    <row r="186" spans="2:12" customFormat="1" ht="18" hidden="1" customHeight="1" x14ac:dyDescent="0.25">
      <c r="B186" s="227"/>
      <c r="C186" s="227"/>
      <c r="D186" s="228"/>
      <c r="E186" s="259"/>
      <c r="F186" s="229"/>
      <c r="G186" s="229"/>
      <c r="H186" s="229"/>
      <c r="I186" s="233"/>
      <c r="J186" s="234"/>
      <c r="K186" s="235"/>
      <c r="L186" s="173"/>
    </row>
    <row r="187" spans="2:12" customFormat="1" ht="18" hidden="1" customHeight="1" x14ac:dyDescent="0.25">
      <c r="B187" s="227"/>
      <c r="C187" s="227"/>
      <c r="D187" s="228"/>
      <c r="E187" s="259"/>
      <c r="F187" s="229"/>
      <c r="G187" s="229"/>
      <c r="H187" s="229"/>
      <c r="I187" s="233"/>
      <c r="J187" s="234"/>
      <c r="K187" s="235"/>
      <c r="L187" s="173"/>
    </row>
    <row r="188" spans="2:12" customFormat="1" ht="18" hidden="1" customHeight="1" x14ac:dyDescent="0.25">
      <c r="B188" s="227"/>
      <c r="C188" s="227"/>
      <c r="D188" s="228"/>
      <c r="E188" s="259"/>
      <c r="F188" s="229"/>
      <c r="G188" s="229"/>
      <c r="H188" s="229"/>
      <c r="I188" s="233"/>
      <c r="J188" s="234"/>
      <c r="K188" s="235"/>
      <c r="L188" s="173"/>
    </row>
    <row r="189" spans="2:12" customFormat="1" ht="18" hidden="1" customHeight="1" x14ac:dyDescent="0.25">
      <c r="B189" s="227"/>
      <c r="C189" s="227"/>
      <c r="D189" s="228"/>
      <c r="E189" s="259"/>
      <c r="F189" s="229"/>
      <c r="G189" s="229"/>
      <c r="H189" s="229"/>
      <c r="I189" s="233"/>
      <c r="J189" s="234"/>
      <c r="K189" s="235"/>
      <c r="L189" s="173"/>
    </row>
    <row r="190" spans="2:12" customFormat="1" ht="18" hidden="1" customHeight="1" x14ac:dyDescent="0.25">
      <c r="B190" s="227"/>
      <c r="C190" s="227"/>
      <c r="D190" s="228"/>
      <c r="E190" s="259"/>
      <c r="F190" s="229"/>
      <c r="G190" s="229"/>
      <c r="H190" s="229"/>
      <c r="I190" s="233"/>
      <c r="J190" s="234"/>
      <c r="K190" s="235"/>
      <c r="L190" s="173"/>
    </row>
    <row r="191" spans="2:12" customFormat="1" ht="18" hidden="1" customHeight="1" x14ac:dyDescent="0.25">
      <c r="B191" s="227"/>
      <c r="C191" s="227"/>
      <c r="D191" s="228"/>
      <c r="E191" s="259"/>
      <c r="F191" s="229"/>
      <c r="G191" s="229"/>
      <c r="H191" s="229"/>
      <c r="I191" s="233"/>
      <c r="J191" s="234"/>
      <c r="K191" s="235"/>
      <c r="L191" s="173"/>
    </row>
    <row r="192" spans="2:12" customFormat="1" ht="18" hidden="1" customHeight="1" x14ac:dyDescent="0.25">
      <c r="B192" s="227"/>
      <c r="C192" s="227"/>
      <c r="D192" s="228"/>
      <c r="E192" s="259"/>
      <c r="F192" s="229"/>
      <c r="G192" s="229"/>
      <c r="H192" s="229"/>
      <c r="I192" s="233"/>
      <c r="J192" s="234"/>
      <c r="K192" s="235"/>
      <c r="L192" s="173"/>
    </row>
    <row r="193" spans="2:12" customFormat="1" ht="18" hidden="1" customHeight="1" x14ac:dyDescent="0.25">
      <c r="B193" s="227"/>
      <c r="C193" s="227"/>
      <c r="D193" s="228"/>
      <c r="E193" s="259"/>
      <c r="F193" s="229"/>
      <c r="G193" s="229"/>
      <c r="H193" s="229"/>
      <c r="I193" s="233"/>
      <c r="J193" s="234"/>
      <c r="K193" s="235"/>
      <c r="L193" s="173"/>
    </row>
    <row r="194" spans="2:12" customFormat="1" ht="18" hidden="1" customHeight="1" x14ac:dyDescent="0.25">
      <c r="B194" s="227"/>
      <c r="C194" s="227"/>
      <c r="D194" s="228"/>
      <c r="E194" s="259"/>
      <c r="F194" s="229"/>
      <c r="G194" s="229"/>
      <c r="H194" s="229"/>
      <c r="I194" s="233"/>
      <c r="J194" s="234"/>
      <c r="K194" s="235"/>
      <c r="L194" s="173"/>
    </row>
    <row r="195" spans="2:12" customFormat="1" ht="18" hidden="1" customHeight="1" x14ac:dyDescent="0.25">
      <c r="B195" s="227"/>
      <c r="C195" s="227"/>
      <c r="D195" s="228"/>
      <c r="E195" s="259"/>
      <c r="F195" s="229"/>
      <c r="G195" s="229"/>
      <c r="H195" s="229"/>
      <c r="I195" s="233"/>
      <c r="J195" s="234"/>
      <c r="K195" s="235"/>
      <c r="L195" s="173"/>
    </row>
    <row r="196" spans="2:12" customFormat="1" ht="18" hidden="1" customHeight="1" x14ac:dyDescent="0.25">
      <c r="B196" s="227"/>
      <c r="C196" s="227"/>
      <c r="D196" s="228"/>
      <c r="E196" s="259"/>
      <c r="F196" s="229"/>
      <c r="G196" s="229"/>
      <c r="H196" s="229"/>
      <c r="I196" s="233"/>
      <c r="J196" s="234"/>
      <c r="K196" s="235"/>
      <c r="L196" s="173"/>
    </row>
    <row r="197" spans="2:12" customFormat="1" ht="18" hidden="1" customHeight="1" x14ac:dyDescent="0.25">
      <c r="B197" s="227"/>
      <c r="C197" s="227"/>
      <c r="D197" s="228"/>
      <c r="E197" s="259"/>
      <c r="F197" s="229"/>
      <c r="G197" s="229"/>
      <c r="H197" s="229"/>
      <c r="I197" s="233"/>
      <c r="J197" s="234"/>
      <c r="K197" s="235"/>
      <c r="L197" s="173"/>
    </row>
    <row r="198" spans="2:12" customFormat="1" ht="18" hidden="1" customHeight="1" x14ac:dyDescent="0.25">
      <c r="B198" s="227"/>
      <c r="C198" s="227"/>
      <c r="D198" s="228"/>
      <c r="E198" s="259"/>
      <c r="F198" s="229"/>
      <c r="G198" s="229"/>
      <c r="H198" s="229"/>
      <c r="I198" s="233"/>
      <c r="J198" s="234"/>
      <c r="K198" s="235"/>
      <c r="L198" s="173"/>
    </row>
    <row r="199" spans="2:12" customFormat="1" ht="18" hidden="1" customHeight="1" x14ac:dyDescent="0.25">
      <c r="B199" s="227"/>
      <c r="C199" s="227"/>
      <c r="D199" s="228"/>
      <c r="E199" s="259"/>
      <c r="F199" s="229"/>
      <c r="G199" s="229"/>
      <c r="H199" s="229"/>
      <c r="I199" s="233"/>
      <c r="J199" s="234"/>
      <c r="K199" s="235"/>
      <c r="L199" s="173"/>
    </row>
    <row r="200" spans="2:12" customFormat="1" ht="18" hidden="1" customHeight="1" x14ac:dyDescent="0.25">
      <c r="B200" s="227"/>
      <c r="C200" s="227"/>
      <c r="D200" s="228"/>
      <c r="E200" s="259"/>
      <c r="F200" s="229"/>
      <c r="G200" s="229"/>
      <c r="H200" s="229"/>
      <c r="I200" s="233"/>
      <c r="J200" s="234"/>
      <c r="K200" s="235"/>
      <c r="L200" s="173"/>
    </row>
    <row r="201" spans="2:12" customFormat="1" ht="18" hidden="1" customHeight="1" x14ac:dyDescent="0.25">
      <c r="B201" s="227"/>
      <c r="C201" s="227"/>
      <c r="D201" s="228"/>
      <c r="E201" s="259"/>
      <c r="F201" s="229"/>
      <c r="G201" s="229"/>
      <c r="H201" s="229"/>
      <c r="I201" s="233"/>
      <c r="J201" s="234"/>
      <c r="K201" s="235"/>
      <c r="L201" s="173"/>
    </row>
    <row r="202" spans="2:12" customFormat="1" ht="18" hidden="1" customHeight="1" x14ac:dyDescent="0.25">
      <c r="B202" s="227"/>
      <c r="C202" s="227"/>
      <c r="D202" s="228"/>
      <c r="E202" s="259"/>
      <c r="F202" s="229"/>
      <c r="G202" s="229"/>
      <c r="H202" s="229"/>
      <c r="I202" s="233"/>
      <c r="J202" s="234"/>
      <c r="K202" s="235"/>
      <c r="L202" s="173"/>
    </row>
    <row r="203" spans="2:12" customFormat="1" ht="18" hidden="1" customHeight="1" x14ac:dyDescent="0.25">
      <c r="B203" s="227"/>
      <c r="C203" s="227"/>
      <c r="D203" s="228"/>
      <c r="E203" s="259"/>
      <c r="F203" s="229"/>
      <c r="G203" s="229"/>
      <c r="H203" s="229"/>
      <c r="I203" s="233"/>
      <c r="J203" s="234"/>
      <c r="K203" s="235"/>
      <c r="L203" s="173"/>
    </row>
    <row r="204" spans="2:12" customFormat="1" ht="18" hidden="1" customHeight="1" x14ac:dyDescent="0.25">
      <c r="B204" s="227"/>
      <c r="C204" s="227"/>
      <c r="D204" s="228"/>
      <c r="E204" s="259"/>
      <c r="F204" s="229"/>
      <c r="G204" s="229"/>
      <c r="H204" s="229"/>
      <c r="I204" s="233"/>
      <c r="J204" s="234"/>
      <c r="K204" s="235"/>
      <c r="L204" s="173"/>
    </row>
    <row r="205" spans="2:12" customFormat="1" ht="18" hidden="1" customHeight="1" x14ac:dyDescent="0.25">
      <c r="B205" s="227"/>
      <c r="C205" s="227"/>
      <c r="D205" s="228"/>
      <c r="E205" s="259"/>
      <c r="F205" s="229"/>
      <c r="G205" s="229"/>
      <c r="H205" s="229"/>
      <c r="I205" s="233"/>
      <c r="J205" s="234"/>
      <c r="K205" s="235"/>
      <c r="L205" s="173"/>
    </row>
    <row r="206" spans="2:12" customFormat="1" ht="18" hidden="1" customHeight="1" x14ac:dyDescent="0.25">
      <c r="B206" s="227"/>
      <c r="C206" s="227"/>
      <c r="D206" s="228"/>
      <c r="E206" s="259"/>
      <c r="F206" s="229"/>
      <c r="G206" s="229"/>
      <c r="H206" s="229"/>
      <c r="I206" s="233"/>
      <c r="J206" s="234"/>
      <c r="K206" s="235"/>
      <c r="L206" s="173"/>
    </row>
    <row r="207" spans="2:12" customFormat="1" ht="18" hidden="1" customHeight="1" x14ac:dyDescent="0.25">
      <c r="B207" s="227"/>
      <c r="C207" s="227"/>
      <c r="D207" s="228"/>
      <c r="E207" s="259"/>
      <c r="F207" s="229"/>
      <c r="G207" s="229"/>
      <c r="H207" s="229"/>
      <c r="I207" s="233"/>
      <c r="J207" s="234"/>
      <c r="K207" s="235"/>
      <c r="L207" s="173"/>
    </row>
    <row r="208" spans="2:12" customFormat="1" ht="18" hidden="1" customHeight="1" x14ac:dyDescent="0.25">
      <c r="B208" s="227"/>
      <c r="C208" s="227"/>
      <c r="D208" s="228"/>
      <c r="E208" s="259"/>
      <c r="F208" s="229"/>
      <c r="G208" s="229"/>
      <c r="H208" s="229"/>
      <c r="I208" s="233"/>
      <c r="J208" s="234"/>
      <c r="K208" s="235"/>
      <c r="L208" s="173"/>
    </row>
    <row r="209" spans="2:12" customFormat="1" ht="18" hidden="1" customHeight="1" x14ac:dyDescent="0.25">
      <c r="B209" s="227"/>
      <c r="C209" s="227"/>
      <c r="D209" s="228"/>
      <c r="E209" s="259"/>
      <c r="F209" s="229"/>
      <c r="G209" s="229"/>
      <c r="H209" s="229"/>
      <c r="I209" s="233"/>
      <c r="J209" s="234"/>
      <c r="K209" s="235"/>
      <c r="L209" s="173"/>
    </row>
    <row r="210" spans="2:12" customFormat="1" ht="18" hidden="1" customHeight="1" x14ac:dyDescent="0.25">
      <c r="B210" s="227"/>
      <c r="C210" s="227"/>
      <c r="D210" s="228"/>
      <c r="E210" s="259"/>
      <c r="F210" s="229"/>
      <c r="G210" s="229"/>
      <c r="H210" s="229"/>
      <c r="I210" s="233"/>
      <c r="J210" s="234"/>
      <c r="K210" s="235"/>
      <c r="L210" s="173"/>
    </row>
    <row r="211" spans="2:12" customFormat="1" ht="18" hidden="1" customHeight="1" x14ac:dyDescent="0.25">
      <c r="B211" s="227"/>
      <c r="C211" s="227"/>
      <c r="D211" s="228"/>
      <c r="E211" s="259"/>
      <c r="F211" s="229"/>
      <c r="G211" s="229"/>
      <c r="H211" s="229"/>
      <c r="I211" s="233"/>
      <c r="J211" s="234"/>
      <c r="K211" s="235"/>
      <c r="L211" s="173"/>
    </row>
    <row r="212" spans="2:12" customFormat="1" ht="18" hidden="1" customHeight="1" x14ac:dyDescent="0.25">
      <c r="B212" s="227"/>
      <c r="C212" s="227"/>
      <c r="D212" s="228"/>
      <c r="E212" s="259"/>
      <c r="F212" s="229"/>
      <c r="G212" s="229"/>
      <c r="H212" s="229"/>
      <c r="I212" s="233"/>
      <c r="J212" s="234"/>
      <c r="K212" s="235"/>
      <c r="L212" s="173"/>
    </row>
    <row r="213" spans="2:12" customFormat="1" ht="18" hidden="1" customHeight="1" x14ac:dyDescent="0.25">
      <c r="B213" s="227"/>
      <c r="C213" s="227"/>
      <c r="D213" s="228"/>
      <c r="E213" s="259"/>
      <c r="F213" s="229"/>
      <c r="G213" s="229"/>
      <c r="H213" s="229"/>
      <c r="I213" s="233"/>
      <c r="J213" s="234"/>
      <c r="K213" s="235"/>
      <c r="L213" s="173"/>
    </row>
    <row r="214" spans="2:12" customFormat="1" ht="18" hidden="1" customHeight="1" x14ac:dyDescent="0.25">
      <c r="B214" s="227"/>
      <c r="C214" s="227"/>
      <c r="D214" s="228"/>
      <c r="E214" s="259"/>
      <c r="F214" s="229"/>
      <c r="G214" s="229"/>
      <c r="H214" s="229"/>
      <c r="I214" s="233"/>
      <c r="J214" s="234"/>
      <c r="K214" s="235"/>
      <c r="L214" s="173"/>
    </row>
    <row r="215" spans="2:12" customFormat="1" ht="18" hidden="1" customHeight="1" x14ac:dyDescent="0.25">
      <c r="B215" s="227"/>
      <c r="C215" s="227"/>
      <c r="D215" s="228"/>
      <c r="E215" s="259"/>
      <c r="F215" s="229"/>
      <c r="G215" s="229"/>
      <c r="H215" s="229"/>
      <c r="I215" s="233"/>
      <c r="J215" s="234"/>
      <c r="K215" s="235"/>
      <c r="L215" s="173"/>
    </row>
    <row r="216" spans="2:12" customFormat="1" ht="18" hidden="1" customHeight="1" x14ac:dyDescent="0.25">
      <c r="B216" s="227"/>
      <c r="C216" s="227"/>
      <c r="D216" s="228"/>
      <c r="E216" s="259"/>
      <c r="F216" s="229"/>
      <c r="G216" s="229"/>
      <c r="H216" s="229"/>
      <c r="I216" s="233"/>
      <c r="J216" s="234"/>
      <c r="K216" s="235"/>
      <c r="L216" s="173"/>
    </row>
    <row r="217" spans="2:12" customFormat="1" ht="18" hidden="1" customHeight="1" x14ac:dyDescent="0.25">
      <c r="B217" s="227"/>
      <c r="C217" s="227"/>
      <c r="D217" s="228"/>
      <c r="E217" s="259"/>
      <c r="F217" s="229"/>
      <c r="G217" s="229"/>
      <c r="H217" s="229"/>
      <c r="I217" s="233"/>
      <c r="J217" s="234"/>
      <c r="K217" s="235"/>
      <c r="L217" s="173"/>
    </row>
    <row r="218" spans="2:12" customFormat="1" ht="18" hidden="1" customHeight="1" x14ac:dyDescent="0.25">
      <c r="B218" s="227"/>
      <c r="C218" s="227"/>
      <c r="D218" s="228"/>
      <c r="E218" s="259"/>
      <c r="F218" s="229"/>
      <c r="G218" s="229"/>
      <c r="H218" s="229"/>
      <c r="I218" s="233"/>
      <c r="J218" s="234"/>
      <c r="K218" s="235"/>
      <c r="L218" s="173"/>
    </row>
    <row r="219" spans="2:12" customFormat="1" ht="18" hidden="1" customHeight="1" x14ac:dyDescent="0.25">
      <c r="B219" s="227"/>
      <c r="C219" s="227"/>
      <c r="D219" s="228"/>
      <c r="E219" s="259"/>
      <c r="F219" s="229"/>
      <c r="G219" s="229"/>
      <c r="H219" s="229"/>
      <c r="I219" s="233"/>
      <c r="J219" s="234"/>
      <c r="K219" s="235"/>
      <c r="L219" s="173"/>
    </row>
    <row r="220" spans="2:12" customFormat="1" ht="18" hidden="1" customHeight="1" x14ac:dyDescent="0.25">
      <c r="B220" s="227"/>
      <c r="C220" s="227"/>
      <c r="D220" s="228"/>
      <c r="E220" s="259"/>
      <c r="F220" s="229"/>
      <c r="G220" s="229"/>
      <c r="H220" s="229"/>
      <c r="I220" s="233"/>
      <c r="J220" s="234"/>
      <c r="K220" s="235"/>
      <c r="L220" s="173"/>
    </row>
    <row r="221" spans="2:12" customFormat="1" ht="18" hidden="1" customHeight="1" x14ac:dyDescent="0.25">
      <c r="B221" s="227"/>
      <c r="C221" s="227"/>
      <c r="D221" s="228"/>
      <c r="E221" s="259"/>
      <c r="F221" s="229"/>
      <c r="G221" s="229"/>
      <c r="H221" s="229"/>
      <c r="I221" s="233"/>
      <c r="J221" s="234"/>
      <c r="K221" s="235"/>
      <c r="L221" s="173"/>
    </row>
    <row r="222" spans="2:12" customFormat="1" ht="18" hidden="1" customHeight="1" x14ac:dyDescent="0.25">
      <c r="B222" s="227"/>
      <c r="C222" s="227"/>
      <c r="D222" s="228"/>
      <c r="E222" s="259"/>
      <c r="F222" s="229"/>
      <c r="G222" s="229"/>
      <c r="H222" s="229"/>
      <c r="I222" s="233"/>
      <c r="J222" s="234"/>
      <c r="K222" s="235"/>
      <c r="L222" s="173"/>
    </row>
    <row r="223" spans="2:12" customFormat="1" ht="18" hidden="1" customHeight="1" x14ac:dyDescent="0.25">
      <c r="B223" s="227"/>
      <c r="C223" s="227"/>
      <c r="D223" s="228"/>
      <c r="E223" s="259"/>
      <c r="F223" s="229"/>
      <c r="G223" s="229"/>
      <c r="H223" s="229"/>
      <c r="I223" s="233"/>
      <c r="J223" s="234"/>
      <c r="K223" s="235"/>
      <c r="L223" s="173"/>
    </row>
    <row r="224" spans="2:12" customFormat="1" ht="18" hidden="1" customHeight="1" x14ac:dyDescent="0.25">
      <c r="B224" s="227"/>
      <c r="C224" s="227"/>
      <c r="D224" s="228"/>
      <c r="E224" s="259"/>
      <c r="F224" s="229"/>
      <c r="G224" s="229"/>
      <c r="H224" s="229"/>
      <c r="I224" s="233"/>
      <c r="J224" s="234"/>
      <c r="K224" s="235"/>
      <c r="L224" s="173"/>
    </row>
    <row r="225" spans="2:12" customFormat="1" ht="18" hidden="1" customHeight="1" x14ac:dyDescent="0.25">
      <c r="B225" s="227"/>
      <c r="C225" s="227"/>
      <c r="D225" s="228"/>
      <c r="E225" s="259"/>
      <c r="F225" s="229"/>
      <c r="G225" s="229"/>
      <c r="H225" s="229"/>
      <c r="I225" s="233"/>
      <c r="J225" s="234"/>
      <c r="K225" s="235"/>
      <c r="L225" s="173"/>
    </row>
    <row r="226" spans="2:12" customFormat="1" ht="18" hidden="1" customHeight="1" x14ac:dyDescent="0.25">
      <c r="B226" s="227"/>
      <c r="C226" s="227"/>
      <c r="D226" s="228"/>
      <c r="E226" s="259"/>
      <c r="F226" s="229"/>
      <c r="G226" s="229"/>
      <c r="H226" s="229"/>
      <c r="I226" s="233"/>
      <c r="J226" s="234"/>
      <c r="K226" s="235"/>
      <c r="L226" s="173"/>
    </row>
    <row r="227" spans="2:12" customFormat="1" ht="18" hidden="1" customHeight="1" x14ac:dyDescent="0.25">
      <c r="B227" s="227"/>
      <c r="C227" s="227"/>
      <c r="D227" s="228"/>
      <c r="E227" s="259"/>
      <c r="F227" s="229"/>
      <c r="G227" s="229"/>
      <c r="H227" s="229"/>
      <c r="I227" s="233"/>
      <c r="J227" s="234"/>
      <c r="K227" s="235"/>
      <c r="L227" s="173"/>
    </row>
    <row r="228" spans="2:12" customFormat="1" ht="18" hidden="1" customHeight="1" x14ac:dyDescent="0.25">
      <c r="B228" s="227"/>
      <c r="C228" s="227"/>
      <c r="D228" s="228"/>
      <c r="E228" s="259"/>
      <c r="F228" s="229"/>
      <c r="G228" s="229"/>
      <c r="H228" s="229"/>
      <c r="I228" s="233"/>
      <c r="J228" s="234"/>
      <c r="K228" s="235"/>
      <c r="L228" s="173"/>
    </row>
    <row r="229" spans="2:12" customFormat="1" ht="18" hidden="1" customHeight="1" x14ac:dyDescent="0.25">
      <c r="B229" s="227"/>
      <c r="C229" s="227"/>
      <c r="D229" s="228"/>
      <c r="E229" s="259"/>
      <c r="F229" s="229"/>
      <c r="G229" s="229"/>
      <c r="H229" s="229"/>
      <c r="I229" s="233"/>
      <c r="J229" s="234"/>
      <c r="K229" s="235"/>
      <c r="L229" s="173"/>
    </row>
    <row r="230" spans="2:12" customFormat="1" ht="18" hidden="1" customHeight="1" x14ac:dyDescent="0.25">
      <c r="B230" s="227"/>
      <c r="C230" s="227"/>
      <c r="D230" s="228"/>
      <c r="E230" s="259"/>
      <c r="F230" s="229"/>
      <c r="G230" s="229"/>
      <c r="H230" s="229"/>
      <c r="I230" s="233"/>
      <c r="J230" s="234"/>
      <c r="K230" s="235"/>
      <c r="L230" s="173"/>
    </row>
    <row r="231" spans="2:12" customFormat="1" ht="18" hidden="1" customHeight="1" x14ac:dyDescent="0.25">
      <c r="B231" s="227"/>
      <c r="C231" s="227"/>
      <c r="D231" s="228"/>
      <c r="E231" s="259"/>
      <c r="F231" s="229"/>
      <c r="G231" s="229"/>
      <c r="H231" s="229"/>
      <c r="I231" s="233"/>
      <c r="J231" s="234"/>
      <c r="K231" s="235"/>
      <c r="L231" s="173"/>
    </row>
    <row r="232" spans="2:12" customFormat="1" ht="18" hidden="1" customHeight="1" x14ac:dyDescent="0.25">
      <c r="B232" s="227"/>
      <c r="C232" s="227"/>
      <c r="D232" s="228"/>
      <c r="E232" s="259"/>
      <c r="F232" s="229"/>
      <c r="G232" s="229"/>
      <c r="H232" s="229"/>
      <c r="I232" s="233"/>
      <c r="J232" s="234"/>
      <c r="K232" s="235"/>
      <c r="L232" s="173"/>
    </row>
    <row r="233" spans="2:12" customFormat="1" ht="18" hidden="1" customHeight="1" x14ac:dyDescent="0.25">
      <c r="B233" s="227"/>
      <c r="C233" s="227"/>
      <c r="D233" s="228"/>
      <c r="E233" s="259"/>
      <c r="F233" s="229"/>
      <c r="G233" s="229"/>
      <c r="H233" s="229"/>
      <c r="I233" s="233"/>
      <c r="J233" s="234"/>
      <c r="K233" s="235"/>
      <c r="L233" s="173"/>
    </row>
    <row r="234" spans="2:12" customFormat="1" ht="18" hidden="1" customHeight="1" x14ac:dyDescent="0.25">
      <c r="B234" s="227"/>
      <c r="C234" s="227"/>
      <c r="D234" s="228"/>
      <c r="E234" s="259"/>
      <c r="F234" s="229"/>
      <c r="G234" s="229"/>
      <c r="H234" s="229"/>
      <c r="I234" s="233"/>
      <c r="J234" s="234"/>
      <c r="K234" s="235"/>
      <c r="L234" s="173"/>
    </row>
    <row r="235" spans="2:12" customFormat="1" ht="18" hidden="1" customHeight="1" x14ac:dyDescent="0.25">
      <c r="B235" s="227"/>
      <c r="C235" s="227"/>
      <c r="D235" s="228"/>
      <c r="E235" s="259"/>
      <c r="F235" s="229"/>
      <c r="G235" s="229"/>
      <c r="H235" s="229"/>
      <c r="I235" s="233"/>
      <c r="J235" s="234"/>
      <c r="K235" s="235"/>
      <c r="L235" s="173"/>
    </row>
    <row r="236" spans="2:12" customFormat="1" ht="18" hidden="1" customHeight="1" x14ac:dyDescent="0.25">
      <c r="B236" s="227"/>
      <c r="C236" s="227"/>
      <c r="D236" s="228"/>
      <c r="E236" s="259"/>
      <c r="F236" s="229"/>
      <c r="G236" s="229"/>
      <c r="H236" s="229"/>
      <c r="I236" s="233"/>
      <c r="J236" s="234"/>
      <c r="K236" s="235"/>
      <c r="L236" s="173"/>
    </row>
    <row r="237" spans="2:12" customFormat="1" ht="18" hidden="1" customHeight="1" x14ac:dyDescent="0.25">
      <c r="B237" s="227"/>
      <c r="C237" s="227"/>
      <c r="D237" s="228"/>
      <c r="E237" s="259"/>
      <c r="F237" s="229"/>
      <c r="G237" s="229"/>
      <c r="H237" s="229"/>
      <c r="I237" s="233"/>
      <c r="J237" s="234"/>
      <c r="K237" s="235"/>
      <c r="L237" s="173"/>
    </row>
    <row r="238" spans="2:12" customFormat="1" ht="18" hidden="1" customHeight="1" x14ac:dyDescent="0.25">
      <c r="B238" s="227"/>
      <c r="C238" s="227"/>
      <c r="D238" s="228"/>
      <c r="E238" s="259"/>
      <c r="F238" s="229"/>
      <c r="G238" s="229"/>
      <c r="H238" s="229"/>
      <c r="I238" s="233"/>
      <c r="J238" s="234"/>
      <c r="K238" s="235"/>
      <c r="L238" s="173"/>
    </row>
    <row r="239" spans="2:12" customFormat="1" ht="18" hidden="1" customHeight="1" x14ac:dyDescent="0.25">
      <c r="B239" s="227"/>
      <c r="C239" s="227"/>
      <c r="D239" s="228"/>
      <c r="E239" s="259"/>
      <c r="F239" s="229"/>
      <c r="G239" s="229"/>
      <c r="H239" s="229"/>
      <c r="I239" s="233"/>
      <c r="J239" s="234"/>
      <c r="K239" s="235"/>
      <c r="L239" s="173"/>
    </row>
    <row r="240" spans="2:12" customFormat="1" ht="18" hidden="1" customHeight="1" x14ac:dyDescent="0.25">
      <c r="B240" s="227"/>
      <c r="C240" s="227"/>
      <c r="D240" s="228"/>
      <c r="E240" s="259"/>
      <c r="F240" s="229"/>
      <c r="G240" s="229"/>
      <c r="H240" s="229"/>
      <c r="I240" s="233"/>
      <c r="J240" s="234"/>
      <c r="K240" s="235"/>
      <c r="L240" s="173"/>
    </row>
    <row r="241" spans="2:12" customFormat="1" ht="18" hidden="1" customHeight="1" x14ac:dyDescent="0.25">
      <c r="B241" s="227"/>
      <c r="C241" s="227"/>
      <c r="D241" s="228"/>
      <c r="E241" s="259"/>
      <c r="F241" s="229"/>
      <c r="G241" s="229"/>
      <c r="H241" s="229"/>
      <c r="I241" s="233"/>
      <c r="J241" s="234"/>
      <c r="K241" s="235"/>
      <c r="L241" s="173"/>
    </row>
    <row r="242" spans="2:12" customFormat="1" ht="18" hidden="1" customHeight="1" x14ac:dyDescent="0.25">
      <c r="B242" s="227"/>
      <c r="C242" s="227"/>
      <c r="D242" s="228"/>
      <c r="E242" s="259"/>
      <c r="F242" s="229"/>
      <c r="G242" s="229"/>
      <c r="H242" s="229"/>
      <c r="I242" s="233"/>
      <c r="J242" s="234"/>
      <c r="K242" s="235"/>
      <c r="L242" s="173"/>
    </row>
    <row r="243" spans="2:12" customFormat="1" ht="18" hidden="1" customHeight="1" x14ac:dyDescent="0.25">
      <c r="B243" s="227"/>
      <c r="C243" s="227"/>
      <c r="D243" s="228"/>
      <c r="E243" s="259"/>
      <c r="F243" s="229"/>
      <c r="G243" s="229"/>
      <c r="H243" s="229"/>
      <c r="I243" s="233"/>
      <c r="J243" s="234"/>
      <c r="K243" s="235"/>
      <c r="L243" s="173"/>
    </row>
    <row r="244" spans="2:12" customFormat="1" ht="18" hidden="1" customHeight="1" x14ac:dyDescent="0.25">
      <c r="B244" s="227"/>
      <c r="C244" s="227"/>
      <c r="D244" s="228"/>
      <c r="E244" s="259"/>
      <c r="F244" s="229"/>
      <c r="G244" s="229"/>
      <c r="H244" s="229"/>
      <c r="I244" s="233"/>
      <c r="J244" s="234"/>
      <c r="K244" s="235"/>
      <c r="L244" s="173"/>
    </row>
    <row r="245" spans="2:12" customFormat="1" ht="18" hidden="1" customHeight="1" x14ac:dyDescent="0.25">
      <c r="B245" s="227"/>
      <c r="C245" s="227"/>
      <c r="D245" s="228"/>
      <c r="E245" s="259"/>
      <c r="F245" s="229"/>
      <c r="G245" s="229"/>
      <c r="H245" s="229"/>
      <c r="I245" s="233"/>
      <c r="J245" s="234"/>
      <c r="K245" s="235"/>
      <c r="L245" s="173"/>
    </row>
    <row r="246" spans="2:12" customFormat="1" ht="18" hidden="1" customHeight="1" x14ac:dyDescent="0.25">
      <c r="B246" s="227"/>
      <c r="C246" s="227"/>
      <c r="D246" s="228"/>
      <c r="E246" s="259"/>
      <c r="F246" s="229"/>
      <c r="G246" s="229"/>
      <c r="H246" s="229"/>
      <c r="I246" s="233"/>
      <c r="J246" s="234"/>
      <c r="K246" s="235"/>
      <c r="L246" s="173"/>
    </row>
    <row r="247" spans="2:12" customFormat="1" ht="18" hidden="1" customHeight="1" x14ac:dyDescent="0.25">
      <c r="B247" s="227"/>
      <c r="C247" s="227"/>
      <c r="D247" s="228"/>
      <c r="E247" s="259"/>
      <c r="F247" s="229"/>
      <c r="G247" s="229"/>
      <c r="H247" s="229"/>
      <c r="I247" s="233"/>
      <c r="J247" s="234"/>
      <c r="K247" s="235"/>
      <c r="L247" s="173"/>
    </row>
    <row r="248" spans="2:12" customFormat="1" ht="18" hidden="1" customHeight="1" x14ac:dyDescent="0.25">
      <c r="B248" s="227"/>
      <c r="C248" s="227"/>
      <c r="D248" s="228"/>
      <c r="E248" s="259"/>
      <c r="F248" s="229"/>
      <c r="G248" s="229"/>
      <c r="H248" s="229"/>
      <c r="I248" s="233"/>
      <c r="J248" s="234"/>
      <c r="K248" s="235"/>
      <c r="L248" s="173"/>
    </row>
    <row r="249" spans="2:12" customFormat="1" ht="18" hidden="1" customHeight="1" x14ac:dyDescent="0.25">
      <c r="B249" s="227"/>
      <c r="C249" s="227"/>
      <c r="D249" s="228"/>
      <c r="E249" s="259"/>
      <c r="F249" s="229"/>
      <c r="G249" s="229"/>
      <c r="H249" s="229"/>
      <c r="I249" s="233"/>
      <c r="J249" s="234"/>
      <c r="K249" s="235"/>
      <c r="L249" s="173"/>
    </row>
    <row r="250" spans="2:12" customFormat="1" ht="18" hidden="1" customHeight="1" x14ac:dyDescent="0.25">
      <c r="B250" s="227"/>
      <c r="C250" s="227"/>
      <c r="D250" s="228"/>
      <c r="E250" s="259"/>
      <c r="F250" s="229"/>
      <c r="G250" s="229"/>
      <c r="H250" s="229"/>
      <c r="I250" s="233"/>
      <c r="J250" s="234"/>
      <c r="K250" s="235"/>
      <c r="L250" s="173"/>
    </row>
    <row r="251" spans="2:12" customFormat="1" ht="18" hidden="1" customHeight="1" x14ac:dyDescent="0.25">
      <c r="B251" s="227"/>
      <c r="C251" s="227"/>
      <c r="D251" s="228"/>
      <c r="E251" s="259"/>
      <c r="F251" s="229"/>
      <c r="G251" s="229"/>
      <c r="H251" s="229"/>
      <c r="I251" s="233"/>
      <c r="J251" s="234"/>
      <c r="K251" s="235"/>
      <c r="L251" s="173"/>
    </row>
    <row r="252" spans="2:12" customFormat="1" ht="18" hidden="1" customHeight="1" x14ac:dyDescent="0.25">
      <c r="B252" s="227"/>
      <c r="C252" s="227"/>
      <c r="D252" s="228"/>
      <c r="E252" s="259"/>
      <c r="F252" s="229"/>
      <c r="G252" s="229"/>
      <c r="H252" s="229"/>
      <c r="I252" s="233"/>
      <c r="J252" s="234"/>
      <c r="K252" s="235"/>
      <c r="L252" s="173"/>
    </row>
    <row r="253" spans="2:12" customFormat="1" ht="18" hidden="1" customHeight="1" x14ac:dyDescent="0.25">
      <c r="B253" s="227"/>
      <c r="C253" s="227"/>
      <c r="D253" s="228"/>
      <c r="E253" s="259"/>
      <c r="F253" s="229"/>
      <c r="G253" s="229"/>
      <c r="H253" s="229"/>
      <c r="I253" s="233"/>
      <c r="J253" s="234"/>
      <c r="K253" s="235"/>
      <c r="L253" s="173"/>
    </row>
    <row r="254" spans="2:12" customFormat="1" ht="18" hidden="1" customHeight="1" x14ac:dyDescent="0.25">
      <c r="B254" s="227"/>
      <c r="C254" s="227"/>
      <c r="D254" s="228"/>
      <c r="E254" s="259"/>
      <c r="F254" s="229"/>
      <c r="G254" s="229"/>
      <c r="H254" s="229"/>
      <c r="I254" s="233"/>
      <c r="J254" s="234"/>
      <c r="K254" s="235"/>
      <c r="L254" s="173"/>
    </row>
    <row r="255" spans="2:12" customFormat="1" ht="18" hidden="1" customHeight="1" x14ac:dyDescent="0.25">
      <c r="B255" s="227"/>
      <c r="C255" s="227"/>
      <c r="D255" s="228"/>
      <c r="E255" s="259"/>
      <c r="F255" s="229"/>
      <c r="G255" s="229"/>
      <c r="H255" s="229"/>
      <c r="I255" s="233"/>
      <c r="J255" s="234"/>
      <c r="K255" s="235"/>
      <c r="L255" s="173"/>
    </row>
    <row r="256" spans="2:12" customFormat="1" ht="18" hidden="1" customHeight="1" x14ac:dyDescent="0.25">
      <c r="B256" s="227"/>
      <c r="C256" s="227"/>
      <c r="D256" s="228"/>
      <c r="E256" s="259"/>
      <c r="F256" s="229"/>
      <c r="G256" s="229"/>
      <c r="H256" s="229"/>
      <c r="I256" s="233"/>
      <c r="J256" s="234"/>
      <c r="K256" s="235"/>
      <c r="L256" s="173"/>
    </row>
    <row r="257" spans="2:12" customFormat="1" ht="18" hidden="1" customHeight="1" x14ac:dyDescent="0.25">
      <c r="B257" s="227"/>
      <c r="C257" s="227"/>
      <c r="D257" s="228"/>
      <c r="E257" s="259"/>
      <c r="F257" s="229"/>
      <c r="G257" s="229"/>
      <c r="H257" s="229"/>
      <c r="I257" s="233"/>
      <c r="J257" s="234"/>
      <c r="K257" s="235"/>
      <c r="L257" s="173"/>
    </row>
    <row r="258" spans="2:12" customFormat="1" ht="18" hidden="1" customHeight="1" x14ac:dyDescent="0.25">
      <c r="B258" s="227"/>
      <c r="C258" s="227"/>
      <c r="D258" s="228"/>
      <c r="E258" s="259"/>
      <c r="F258" s="229"/>
      <c r="G258" s="229"/>
      <c r="H258" s="229"/>
      <c r="I258" s="233"/>
      <c r="J258" s="234"/>
      <c r="K258" s="235"/>
      <c r="L258" s="173"/>
    </row>
    <row r="259" spans="2:12" customFormat="1" ht="18" hidden="1" customHeight="1" x14ac:dyDescent="0.25">
      <c r="B259" s="227"/>
      <c r="C259" s="227"/>
      <c r="D259" s="228"/>
      <c r="E259" s="259"/>
      <c r="F259" s="229"/>
      <c r="G259" s="229"/>
      <c r="H259" s="229"/>
      <c r="I259" s="233"/>
      <c r="J259" s="234"/>
      <c r="K259" s="235"/>
      <c r="L259" s="173"/>
    </row>
    <row r="260" spans="2:12" customFormat="1" ht="18" hidden="1" customHeight="1" x14ac:dyDescent="0.25">
      <c r="B260" s="227"/>
      <c r="C260" s="227"/>
      <c r="D260" s="228"/>
      <c r="E260" s="259"/>
      <c r="F260" s="229"/>
      <c r="G260" s="229"/>
      <c r="H260" s="229"/>
      <c r="I260" s="233"/>
      <c r="J260" s="234"/>
      <c r="K260" s="235"/>
      <c r="L260" s="173"/>
    </row>
    <row r="261" spans="2:12" customFormat="1" ht="18" hidden="1" customHeight="1" x14ac:dyDescent="0.25">
      <c r="B261" s="227"/>
      <c r="C261" s="227"/>
      <c r="D261" s="228"/>
      <c r="E261" s="259"/>
      <c r="F261" s="229"/>
      <c r="G261" s="229"/>
      <c r="H261" s="229"/>
      <c r="I261" s="233"/>
      <c r="J261" s="234"/>
      <c r="K261" s="235"/>
      <c r="L261" s="173"/>
    </row>
    <row r="262" spans="2:12" customFormat="1" ht="18" hidden="1" customHeight="1" x14ac:dyDescent="0.25">
      <c r="B262" s="227"/>
      <c r="C262" s="227"/>
      <c r="D262" s="228"/>
      <c r="E262" s="259"/>
      <c r="F262" s="229"/>
      <c r="G262" s="229"/>
      <c r="H262" s="229"/>
      <c r="I262" s="233"/>
      <c r="J262" s="234"/>
      <c r="K262" s="235"/>
      <c r="L262" s="173"/>
    </row>
    <row r="263" spans="2:12" customFormat="1" ht="18" hidden="1" customHeight="1" x14ac:dyDescent="0.25">
      <c r="B263" s="227"/>
      <c r="C263" s="227"/>
      <c r="D263" s="228"/>
      <c r="E263" s="259"/>
      <c r="F263" s="229"/>
      <c r="G263" s="229"/>
      <c r="H263" s="229"/>
      <c r="I263" s="233"/>
      <c r="J263" s="234"/>
      <c r="K263" s="235"/>
      <c r="L263" s="173"/>
    </row>
    <row r="264" spans="2:12" customFormat="1" ht="18" hidden="1" customHeight="1" x14ac:dyDescent="0.25">
      <c r="B264" s="227"/>
      <c r="C264" s="227"/>
      <c r="D264" s="228"/>
      <c r="E264" s="259"/>
      <c r="F264" s="229"/>
      <c r="G264" s="229"/>
      <c r="H264" s="229"/>
      <c r="I264" s="233"/>
      <c r="J264" s="234"/>
      <c r="K264" s="235"/>
      <c r="L264" s="173"/>
    </row>
    <row r="265" spans="2:12" customFormat="1" ht="18" hidden="1" customHeight="1" x14ac:dyDescent="0.25">
      <c r="B265" s="227"/>
      <c r="C265" s="227"/>
      <c r="D265" s="228"/>
      <c r="E265" s="259"/>
      <c r="F265" s="229"/>
      <c r="G265" s="229"/>
      <c r="H265" s="229"/>
      <c r="I265" s="233"/>
      <c r="J265" s="234"/>
      <c r="K265" s="235"/>
      <c r="L265" s="173"/>
    </row>
    <row r="266" spans="2:12" customFormat="1" ht="18" hidden="1" customHeight="1" x14ac:dyDescent="0.25">
      <c r="B266" s="227"/>
      <c r="C266" s="227"/>
      <c r="D266" s="228"/>
      <c r="E266" s="259"/>
      <c r="F266" s="229"/>
      <c r="G266" s="229"/>
      <c r="H266" s="229"/>
      <c r="I266" s="233"/>
      <c r="J266" s="234"/>
      <c r="K266" s="235"/>
      <c r="L266" s="173"/>
    </row>
    <row r="267" spans="2:12" customFormat="1" ht="18" hidden="1" customHeight="1" x14ac:dyDescent="0.25">
      <c r="B267" s="227"/>
      <c r="C267" s="227"/>
      <c r="D267" s="228"/>
      <c r="E267" s="259"/>
      <c r="F267" s="229"/>
      <c r="G267" s="229"/>
      <c r="H267" s="229"/>
      <c r="I267" s="233"/>
      <c r="J267" s="234"/>
      <c r="K267" s="235"/>
      <c r="L267" s="173"/>
    </row>
    <row r="268" spans="2:12" customFormat="1" ht="18" hidden="1" customHeight="1" x14ac:dyDescent="0.25">
      <c r="B268" s="227"/>
      <c r="C268" s="227"/>
      <c r="D268" s="228"/>
      <c r="E268" s="259"/>
      <c r="F268" s="229"/>
      <c r="G268" s="229"/>
      <c r="H268" s="229"/>
      <c r="I268" s="233"/>
      <c r="J268" s="234"/>
      <c r="K268" s="235"/>
      <c r="L268" s="173"/>
    </row>
    <row r="269" spans="2:12" customFormat="1" ht="18" hidden="1" customHeight="1" x14ac:dyDescent="0.25">
      <c r="B269" s="227"/>
      <c r="C269" s="227"/>
      <c r="D269" s="228"/>
      <c r="E269" s="259"/>
      <c r="F269" s="229"/>
      <c r="G269" s="229"/>
      <c r="H269" s="229"/>
      <c r="I269" s="233"/>
      <c r="J269" s="234"/>
      <c r="K269" s="235"/>
      <c r="L269" s="173"/>
    </row>
    <row r="270" spans="2:12" customFormat="1" ht="18" hidden="1" customHeight="1" x14ac:dyDescent="0.25">
      <c r="B270" s="227"/>
      <c r="C270" s="227"/>
      <c r="D270" s="228"/>
      <c r="E270" s="259"/>
      <c r="F270" s="229"/>
      <c r="G270" s="229"/>
      <c r="H270" s="229"/>
      <c r="I270" s="233"/>
      <c r="J270" s="234"/>
      <c r="K270" s="235"/>
      <c r="L270" s="173"/>
    </row>
    <row r="271" spans="2:12" customFormat="1" ht="18" hidden="1" customHeight="1" x14ac:dyDescent="0.25">
      <c r="B271" s="227"/>
      <c r="C271" s="227"/>
      <c r="D271" s="228"/>
      <c r="E271" s="259"/>
      <c r="F271" s="229"/>
      <c r="G271" s="229"/>
      <c r="H271" s="229"/>
      <c r="I271" s="233"/>
      <c r="J271" s="234"/>
      <c r="K271" s="235"/>
      <c r="L271" s="173"/>
    </row>
    <row r="272" spans="2:12" customFormat="1" ht="18" hidden="1" customHeight="1" x14ac:dyDescent="0.25">
      <c r="B272" s="227"/>
      <c r="C272" s="227"/>
      <c r="D272" s="228"/>
      <c r="E272" s="259"/>
      <c r="F272" s="229"/>
      <c r="G272" s="229"/>
      <c r="H272" s="229"/>
      <c r="I272" s="233"/>
      <c r="J272" s="234"/>
      <c r="K272" s="235"/>
      <c r="L272" s="173"/>
    </row>
    <row r="273" spans="2:12" customFormat="1" ht="18" hidden="1" customHeight="1" x14ac:dyDescent="0.25">
      <c r="B273" s="227"/>
      <c r="C273" s="227"/>
      <c r="D273" s="228"/>
      <c r="E273" s="259"/>
      <c r="F273" s="229"/>
      <c r="G273" s="229"/>
      <c r="H273" s="229"/>
      <c r="I273" s="233"/>
      <c r="J273" s="234"/>
      <c r="K273" s="235"/>
      <c r="L273" s="173"/>
    </row>
    <row r="274" spans="2:12" customFormat="1" ht="18" hidden="1" customHeight="1" x14ac:dyDescent="0.25">
      <c r="B274" s="227"/>
      <c r="C274" s="227"/>
      <c r="D274" s="228"/>
      <c r="E274" s="259"/>
      <c r="F274" s="229"/>
      <c r="G274" s="229"/>
      <c r="H274" s="229"/>
      <c r="I274" s="233"/>
      <c r="J274" s="234"/>
      <c r="K274" s="235"/>
      <c r="L274" s="173"/>
    </row>
    <row r="275" spans="2:12" customFormat="1" ht="18" hidden="1" customHeight="1" x14ac:dyDescent="0.25">
      <c r="B275" s="227"/>
      <c r="C275" s="227"/>
      <c r="D275" s="228"/>
      <c r="E275" s="259"/>
      <c r="F275" s="229"/>
      <c r="G275" s="229"/>
      <c r="H275" s="229"/>
      <c r="I275" s="233"/>
      <c r="J275" s="234"/>
      <c r="K275" s="235"/>
      <c r="L275" s="173"/>
    </row>
    <row r="276" spans="2:12" customFormat="1" ht="18" hidden="1" customHeight="1" x14ac:dyDescent="0.25">
      <c r="B276" s="227"/>
      <c r="C276" s="227"/>
      <c r="D276" s="228"/>
      <c r="E276" s="259"/>
      <c r="F276" s="229"/>
      <c r="G276" s="229"/>
      <c r="H276" s="229"/>
      <c r="I276" s="233"/>
      <c r="J276" s="234"/>
      <c r="K276" s="235"/>
      <c r="L276" s="173"/>
    </row>
    <row r="277" spans="2:12" customFormat="1" ht="18" hidden="1" customHeight="1" x14ac:dyDescent="0.25">
      <c r="B277" s="227"/>
      <c r="C277" s="227"/>
      <c r="D277" s="228"/>
      <c r="E277" s="259"/>
      <c r="F277" s="229"/>
      <c r="G277" s="229"/>
      <c r="H277" s="229"/>
      <c r="I277" s="233"/>
      <c r="J277" s="234"/>
      <c r="K277" s="235"/>
      <c r="L277" s="173"/>
    </row>
    <row r="278" spans="2:12" customFormat="1" ht="18" hidden="1" customHeight="1" x14ac:dyDescent="0.25">
      <c r="B278" s="227"/>
      <c r="C278" s="227"/>
      <c r="D278" s="228"/>
      <c r="E278" s="259"/>
      <c r="F278" s="229"/>
      <c r="G278" s="229"/>
      <c r="H278" s="229"/>
      <c r="I278" s="233"/>
      <c r="J278" s="234"/>
      <c r="K278" s="235"/>
      <c r="L278" s="173"/>
    </row>
    <row r="279" spans="2:12" customFormat="1" ht="18" hidden="1" customHeight="1" x14ac:dyDescent="0.25">
      <c r="B279" s="227"/>
      <c r="C279" s="227"/>
      <c r="D279" s="228"/>
      <c r="E279" s="259"/>
      <c r="F279" s="229"/>
      <c r="G279" s="229"/>
      <c r="H279" s="229"/>
      <c r="I279" s="233"/>
      <c r="J279" s="234"/>
      <c r="K279" s="235"/>
      <c r="L279" s="173"/>
    </row>
    <row r="280" spans="2:12" customFormat="1" ht="18" hidden="1" customHeight="1" x14ac:dyDescent="0.25">
      <c r="B280" s="227"/>
      <c r="C280" s="227"/>
      <c r="D280" s="228"/>
      <c r="E280" s="259"/>
      <c r="F280" s="229"/>
      <c r="G280" s="229"/>
      <c r="H280" s="229"/>
      <c r="I280" s="233"/>
      <c r="J280" s="234"/>
      <c r="K280" s="235"/>
      <c r="L280" s="173"/>
    </row>
    <row r="281" spans="2:12" customFormat="1" ht="18" hidden="1" customHeight="1" x14ac:dyDescent="0.25">
      <c r="B281" s="227"/>
      <c r="C281" s="227"/>
      <c r="D281" s="228"/>
      <c r="E281" s="259"/>
      <c r="F281" s="229"/>
      <c r="G281" s="229"/>
      <c r="H281" s="229"/>
      <c r="I281" s="233"/>
      <c r="J281" s="234"/>
      <c r="K281" s="235"/>
      <c r="L281" s="173"/>
    </row>
    <row r="282" spans="2:12" customFormat="1" ht="18" hidden="1" customHeight="1" x14ac:dyDescent="0.25">
      <c r="B282" s="227"/>
      <c r="C282" s="227"/>
      <c r="D282" s="228"/>
      <c r="E282" s="259"/>
      <c r="F282" s="229"/>
      <c r="G282" s="229"/>
      <c r="H282" s="229"/>
      <c r="I282" s="233"/>
      <c r="J282" s="234"/>
      <c r="K282" s="235"/>
      <c r="L282" s="173"/>
    </row>
    <row r="283" spans="2:12" customFormat="1" ht="18" hidden="1" customHeight="1" x14ac:dyDescent="0.25">
      <c r="B283" s="227"/>
      <c r="C283" s="227"/>
      <c r="D283" s="228"/>
      <c r="E283" s="259"/>
      <c r="F283" s="229"/>
      <c r="G283" s="229"/>
      <c r="H283" s="229"/>
      <c r="I283" s="233"/>
      <c r="J283" s="234"/>
      <c r="K283" s="235"/>
      <c r="L283" s="173"/>
    </row>
    <row r="284" spans="2:12" customFormat="1" ht="18" hidden="1" customHeight="1" x14ac:dyDescent="0.25">
      <c r="B284" s="227"/>
      <c r="C284" s="227"/>
      <c r="D284" s="228"/>
      <c r="E284" s="259"/>
      <c r="F284" s="229"/>
      <c r="G284" s="229"/>
      <c r="H284" s="229"/>
      <c r="I284" s="233"/>
      <c r="J284" s="234"/>
      <c r="K284" s="235"/>
      <c r="L284" s="173"/>
    </row>
    <row r="285" spans="2:12" customFormat="1" ht="18" hidden="1" customHeight="1" x14ac:dyDescent="0.25">
      <c r="B285" s="227"/>
      <c r="C285" s="227"/>
      <c r="D285" s="228"/>
      <c r="E285" s="259"/>
      <c r="F285" s="229"/>
      <c r="G285" s="229"/>
      <c r="H285" s="229"/>
      <c r="I285" s="233"/>
      <c r="J285" s="234"/>
      <c r="K285" s="235"/>
      <c r="L285" s="173"/>
    </row>
    <row r="286" spans="2:12" customFormat="1" ht="18" hidden="1" customHeight="1" x14ac:dyDescent="0.25">
      <c r="B286" s="227"/>
      <c r="C286" s="227"/>
      <c r="D286" s="228"/>
      <c r="E286" s="259"/>
      <c r="F286" s="229"/>
      <c r="G286" s="229"/>
      <c r="H286" s="229"/>
      <c r="I286" s="233"/>
      <c r="J286" s="234"/>
      <c r="K286" s="235"/>
      <c r="L286" s="173"/>
    </row>
    <row r="287" spans="2:12" customFormat="1" ht="18" hidden="1" customHeight="1" x14ac:dyDescent="0.25">
      <c r="B287" s="227"/>
      <c r="C287" s="227"/>
      <c r="D287" s="228"/>
      <c r="E287" s="259"/>
      <c r="F287" s="229"/>
      <c r="G287" s="229"/>
      <c r="H287" s="229"/>
      <c r="I287" s="233"/>
      <c r="J287" s="234"/>
      <c r="K287" s="235"/>
      <c r="L287" s="173"/>
    </row>
    <row r="288" spans="2:12" customFormat="1" ht="18" hidden="1" customHeight="1" x14ac:dyDescent="0.25">
      <c r="B288" s="227"/>
      <c r="C288" s="227"/>
      <c r="D288" s="228"/>
      <c r="E288" s="259"/>
      <c r="F288" s="229"/>
      <c r="G288" s="229"/>
      <c r="H288" s="229"/>
      <c r="I288" s="233"/>
      <c r="J288" s="234"/>
      <c r="K288" s="235"/>
      <c r="L288" s="173"/>
    </row>
    <row r="289" spans="2:12" customFormat="1" ht="18" hidden="1" customHeight="1" x14ac:dyDescent="0.25">
      <c r="B289" s="227"/>
      <c r="C289" s="227"/>
      <c r="D289" s="228"/>
      <c r="E289" s="259"/>
      <c r="F289" s="229"/>
      <c r="G289" s="229"/>
      <c r="H289" s="229"/>
      <c r="I289" s="233"/>
      <c r="J289" s="234"/>
      <c r="K289" s="235"/>
      <c r="L289" s="173"/>
    </row>
    <row r="290" spans="2:12" customFormat="1" ht="18" hidden="1" customHeight="1" x14ac:dyDescent="0.25">
      <c r="B290" s="227"/>
      <c r="C290" s="227"/>
      <c r="D290" s="228"/>
      <c r="E290" s="259"/>
      <c r="F290" s="229"/>
      <c r="G290" s="229"/>
      <c r="H290" s="229"/>
      <c r="I290" s="233"/>
      <c r="J290" s="234"/>
      <c r="K290" s="235"/>
      <c r="L290" s="173"/>
    </row>
    <row r="291" spans="2:12" customFormat="1" ht="18" hidden="1" customHeight="1" x14ac:dyDescent="0.25">
      <c r="B291" s="227"/>
      <c r="C291" s="227"/>
      <c r="D291" s="228"/>
      <c r="E291" s="259"/>
      <c r="F291" s="229"/>
      <c r="G291" s="229"/>
      <c r="H291" s="229"/>
      <c r="I291" s="233"/>
      <c r="J291" s="234"/>
      <c r="K291" s="235"/>
      <c r="L291" s="173"/>
    </row>
    <row r="292" spans="2:12" customFormat="1" ht="18" hidden="1" customHeight="1" x14ac:dyDescent="0.25">
      <c r="B292" s="227"/>
      <c r="C292" s="227"/>
      <c r="D292" s="228"/>
      <c r="E292" s="259"/>
      <c r="F292" s="229"/>
      <c r="G292" s="229"/>
      <c r="H292" s="229"/>
      <c r="I292" s="233"/>
      <c r="J292" s="234"/>
      <c r="K292" s="235"/>
      <c r="L292" s="173"/>
    </row>
    <row r="293" spans="2:12" customFormat="1" ht="18" hidden="1" customHeight="1" x14ac:dyDescent="0.25">
      <c r="B293" s="227"/>
      <c r="C293" s="227"/>
      <c r="D293" s="228"/>
      <c r="E293" s="259"/>
      <c r="F293" s="229"/>
      <c r="G293" s="229"/>
      <c r="H293" s="229"/>
      <c r="I293" s="233"/>
      <c r="J293" s="234"/>
      <c r="K293" s="235"/>
      <c r="L293" s="173"/>
    </row>
    <row r="294" spans="2:12" customFormat="1" ht="18" hidden="1" customHeight="1" x14ac:dyDescent="0.25">
      <c r="B294" s="227"/>
      <c r="C294" s="227"/>
      <c r="D294" s="228"/>
      <c r="E294" s="259"/>
      <c r="F294" s="229"/>
      <c r="G294" s="229"/>
      <c r="H294" s="229"/>
      <c r="I294" s="233"/>
      <c r="J294" s="234"/>
      <c r="K294" s="235"/>
      <c r="L294" s="173"/>
    </row>
    <row r="295" spans="2:12" customFormat="1" ht="18" hidden="1" customHeight="1" x14ac:dyDescent="0.25">
      <c r="B295" s="227"/>
      <c r="C295" s="227"/>
      <c r="D295" s="228"/>
      <c r="E295" s="259"/>
      <c r="F295" s="229"/>
      <c r="G295" s="229"/>
      <c r="H295" s="229"/>
      <c r="I295" s="233"/>
      <c r="J295" s="234"/>
      <c r="K295" s="235"/>
      <c r="L295" s="173"/>
    </row>
    <row r="296" spans="2:12" customFormat="1" ht="18" hidden="1" customHeight="1" x14ac:dyDescent="0.25">
      <c r="B296" s="227"/>
      <c r="C296" s="227"/>
      <c r="D296" s="228"/>
      <c r="E296" s="259"/>
      <c r="F296" s="229"/>
      <c r="G296" s="229"/>
      <c r="H296" s="229"/>
      <c r="I296" s="233"/>
      <c r="J296" s="234"/>
      <c r="K296" s="235"/>
      <c r="L296" s="173"/>
    </row>
    <row r="297" spans="2:12" customFormat="1" ht="18" hidden="1" customHeight="1" x14ac:dyDescent="0.25">
      <c r="B297" s="227"/>
      <c r="C297" s="227"/>
      <c r="D297" s="228"/>
      <c r="E297" s="259"/>
      <c r="F297" s="229"/>
      <c r="G297" s="229"/>
      <c r="H297" s="229"/>
      <c r="I297" s="233"/>
      <c r="J297" s="234"/>
      <c r="K297" s="235"/>
      <c r="L297" s="173"/>
    </row>
    <row r="298" spans="2:12" customFormat="1" ht="18" hidden="1" customHeight="1" x14ac:dyDescent="0.25">
      <c r="B298" s="227"/>
      <c r="C298" s="227"/>
      <c r="D298" s="228"/>
      <c r="E298" s="259"/>
      <c r="F298" s="229"/>
      <c r="G298" s="229"/>
      <c r="H298" s="229"/>
      <c r="I298" s="233"/>
      <c r="J298" s="234"/>
      <c r="K298" s="235"/>
      <c r="L298" s="173"/>
    </row>
    <row r="299" spans="2:12" customFormat="1" ht="18" hidden="1" customHeight="1" x14ac:dyDescent="0.25">
      <c r="B299" s="227"/>
      <c r="C299" s="227"/>
      <c r="D299" s="228"/>
      <c r="E299" s="259"/>
      <c r="F299" s="229"/>
      <c r="G299" s="229"/>
      <c r="H299" s="229"/>
      <c r="I299" s="233"/>
      <c r="J299" s="234"/>
      <c r="K299" s="235"/>
      <c r="L299" s="173"/>
    </row>
    <row r="300" spans="2:12" customFormat="1" ht="18" hidden="1" customHeight="1" x14ac:dyDescent="0.25">
      <c r="B300" s="227"/>
      <c r="C300" s="227"/>
      <c r="D300" s="228"/>
      <c r="E300" s="259"/>
      <c r="F300" s="229"/>
      <c r="G300" s="229"/>
      <c r="H300" s="229"/>
      <c r="I300" s="233"/>
      <c r="J300" s="234"/>
      <c r="K300" s="235"/>
      <c r="L300" s="173"/>
    </row>
    <row r="301" spans="2:12" customFormat="1" ht="18" hidden="1" customHeight="1" x14ac:dyDescent="0.25">
      <c r="B301" s="227"/>
      <c r="C301" s="227"/>
      <c r="D301" s="228"/>
      <c r="E301" s="259"/>
      <c r="F301" s="229"/>
      <c r="G301" s="229"/>
      <c r="H301" s="229"/>
      <c r="I301" s="233"/>
      <c r="J301" s="234"/>
      <c r="K301" s="235"/>
      <c r="L301" s="173"/>
    </row>
    <row r="302" spans="2:12" customFormat="1" ht="18" hidden="1" customHeight="1" x14ac:dyDescent="0.25">
      <c r="B302" s="227"/>
      <c r="C302" s="227"/>
      <c r="D302" s="228"/>
      <c r="E302" s="259"/>
      <c r="F302" s="229"/>
      <c r="G302" s="229"/>
      <c r="H302" s="229"/>
      <c r="I302" s="233"/>
      <c r="J302" s="234"/>
      <c r="K302" s="235"/>
      <c r="L302" s="173"/>
    </row>
    <row r="303" spans="2:12" customFormat="1" ht="18" hidden="1" customHeight="1" x14ac:dyDescent="0.25">
      <c r="B303" s="227"/>
      <c r="C303" s="227"/>
      <c r="D303" s="228"/>
      <c r="E303" s="259"/>
      <c r="F303" s="229"/>
      <c r="G303" s="229"/>
      <c r="H303" s="229"/>
      <c r="I303" s="233"/>
      <c r="J303" s="234"/>
      <c r="K303" s="235"/>
      <c r="L303" s="173"/>
    </row>
    <row r="304" spans="2:12" customFormat="1" ht="18" hidden="1" customHeight="1" x14ac:dyDescent="0.25">
      <c r="B304" s="227"/>
      <c r="C304" s="227"/>
      <c r="D304" s="228"/>
      <c r="E304" s="259"/>
      <c r="F304" s="229"/>
      <c r="G304" s="229"/>
      <c r="H304" s="229"/>
      <c r="I304" s="233"/>
      <c r="J304" s="234"/>
      <c r="K304" s="235"/>
      <c r="L304" s="173"/>
    </row>
    <row r="305" spans="2:12" customFormat="1" ht="18" hidden="1" customHeight="1" x14ac:dyDescent="0.25">
      <c r="B305" s="227"/>
      <c r="C305" s="227"/>
      <c r="D305" s="228"/>
      <c r="E305" s="259"/>
      <c r="F305" s="229"/>
      <c r="G305" s="229"/>
      <c r="H305" s="229"/>
      <c r="I305" s="233"/>
      <c r="J305" s="234"/>
      <c r="K305" s="235"/>
      <c r="L305" s="173"/>
    </row>
    <row r="306" spans="2:12" customFormat="1" ht="18" hidden="1" customHeight="1" x14ac:dyDescent="0.25">
      <c r="B306" s="227"/>
      <c r="C306" s="227"/>
      <c r="D306" s="228"/>
      <c r="E306" s="259"/>
      <c r="F306" s="229"/>
      <c r="G306" s="229"/>
      <c r="H306" s="229"/>
      <c r="I306" s="233"/>
      <c r="J306" s="234"/>
      <c r="K306" s="235"/>
      <c r="L306" s="173"/>
    </row>
    <row r="307" spans="2:12" customFormat="1" ht="18" hidden="1" customHeight="1" x14ac:dyDescent="0.25">
      <c r="B307" s="227"/>
      <c r="C307" s="227"/>
      <c r="D307" s="228"/>
      <c r="E307" s="259"/>
      <c r="F307" s="229"/>
      <c r="G307" s="229"/>
      <c r="H307" s="229"/>
      <c r="I307" s="233"/>
      <c r="J307" s="234"/>
      <c r="K307" s="235"/>
      <c r="L307" s="173"/>
    </row>
    <row r="308" spans="2:12" customFormat="1" ht="18" hidden="1" customHeight="1" x14ac:dyDescent="0.25">
      <c r="B308" s="227"/>
      <c r="C308" s="227"/>
      <c r="D308" s="228"/>
      <c r="E308" s="259"/>
      <c r="F308" s="229"/>
      <c r="G308" s="229"/>
      <c r="H308" s="229"/>
      <c r="I308" s="233"/>
      <c r="J308" s="234"/>
      <c r="K308" s="235"/>
      <c r="L308" s="173"/>
    </row>
    <row r="309" spans="2:12" customFormat="1" ht="18" hidden="1" customHeight="1" x14ac:dyDescent="0.25">
      <c r="B309" s="227"/>
      <c r="C309" s="227"/>
      <c r="D309" s="228"/>
      <c r="E309" s="259"/>
      <c r="F309" s="229"/>
      <c r="G309" s="229"/>
      <c r="H309" s="229"/>
      <c r="I309" s="233"/>
      <c r="J309" s="234"/>
      <c r="K309" s="235"/>
      <c r="L309" s="173"/>
    </row>
    <row r="310" spans="2:12" customFormat="1" ht="18" hidden="1" customHeight="1" x14ac:dyDescent="0.25">
      <c r="B310" s="227"/>
      <c r="C310" s="227"/>
      <c r="D310" s="228"/>
      <c r="E310" s="259"/>
      <c r="F310" s="229"/>
      <c r="G310" s="229"/>
      <c r="H310" s="229"/>
      <c r="I310" s="233"/>
      <c r="J310" s="234"/>
      <c r="K310" s="235"/>
      <c r="L310" s="173"/>
    </row>
    <row r="311" spans="2:12" customFormat="1" ht="18" hidden="1" customHeight="1" x14ac:dyDescent="0.25">
      <c r="B311" s="227"/>
      <c r="C311" s="227"/>
      <c r="D311" s="228"/>
      <c r="E311" s="259"/>
      <c r="F311" s="229"/>
      <c r="G311" s="229"/>
      <c r="H311" s="229"/>
      <c r="I311" s="233"/>
      <c r="J311" s="234"/>
      <c r="K311" s="235"/>
      <c r="L311" s="173"/>
    </row>
    <row r="312" spans="2:12" customFormat="1" ht="18" hidden="1" customHeight="1" thickBot="1" x14ac:dyDescent="0.3">
      <c r="B312" s="227"/>
      <c r="C312" s="227"/>
      <c r="D312" s="228"/>
      <c r="E312" s="259"/>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4"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4"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4"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4"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4" ht="41.25" customHeight="1" x14ac:dyDescent="0.35">
      <c r="B325" s="335" t="s">
        <v>338</v>
      </c>
      <c r="C325" s="335"/>
      <c r="D325" s="335"/>
      <c r="E325" s="335"/>
      <c r="F325" s="335"/>
      <c r="G325" s="335"/>
      <c r="H325" s="335"/>
      <c r="I325" s="335"/>
      <c r="J325" s="335"/>
      <c r="K325" s="335"/>
      <c r="L325" s="178"/>
    </row>
    <row r="326" spans="2:14" ht="56.25" customHeight="1" x14ac:dyDescent="0.35">
      <c r="B326" s="367" t="s">
        <v>268</v>
      </c>
      <c r="C326" s="367"/>
      <c r="D326" s="367"/>
      <c r="E326" s="367" t="s">
        <v>275</v>
      </c>
      <c r="F326" s="367"/>
      <c r="G326" s="367"/>
      <c r="H326" s="367" t="s">
        <v>274</v>
      </c>
      <c r="I326" s="367"/>
      <c r="J326" s="367" t="s">
        <v>326</v>
      </c>
      <c r="K326" s="367"/>
    </row>
    <row r="327" spans="2:14" ht="16" customHeight="1" x14ac:dyDescent="0.35">
      <c r="B327" s="334"/>
      <c r="C327" s="334"/>
      <c r="D327" s="334"/>
      <c r="E327" s="334"/>
      <c r="F327" s="334"/>
      <c r="G327" s="334"/>
      <c r="H327" s="340"/>
      <c r="I327" s="340"/>
      <c r="J327" s="340"/>
      <c r="K327" s="340"/>
      <c r="N327" s="178"/>
    </row>
    <row r="328" spans="2:14" x14ac:dyDescent="0.35">
      <c r="B328" s="334"/>
      <c r="C328" s="334"/>
      <c r="D328" s="334"/>
      <c r="E328" s="334"/>
      <c r="F328" s="334"/>
      <c r="G328" s="334"/>
      <c r="H328" s="340"/>
      <c r="I328" s="340"/>
      <c r="J328" s="340"/>
      <c r="K328" s="340"/>
    </row>
    <row r="329" spans="2:14" x14ac:dyDescent="0.35">
      <c r="B329" s="334"/>
      <c r="C329" s="334"/>
      <c r="D329" s="334"/>
      <c r="E329" s="334"/>
      <c r="F329" s="334"/>
      <c r="G329" s="334"/>
      <c r="H329" s="340"/>
      <c r="I329" s="340"/>
      <c r="J329" s="340"/>
      <c r="K329" s="340"/>
    </row>
    <row r="330" spans="2:14" x14ac:dyDescent="0.35">
      <c r="B330" s="334"/>
      <c r="C330" s="334"/>
      <c r="D330" s="334"/>
      <c r="E330" s="334"/>
      <c r="F330" s="334"/>
      <c r="G330" s="334"/>
      <c r="H330" s="340"/>
      <c r="I330" s="340"/>
      <c r="J330" s="340"/>
      <c r="K330" s="340"/>
    </row>
    <row r="331" spans="2:14" x14ac:dyDescent="0.35">
      <c r="B331" s="334"/>
      <c r="C331" s="334"/>
      <c r="D331" s="334"/>
      <c r="E331" s="334"/>
      <c r="F331" s="334"/>
      <c r="G331" s="334"/>
      <c r="H331" s="340"/>
      <c r="I331" s="340"/>
      <c r="J331" s="340"/>
      <c r="K331" s="340"/>
    </row>
    <row r="332" spans="2:14" x14ac:dyDescent="0.35">
      <c r="B332" s="339" t="s">
        <v>473</v>
      </c>
      <c r="C332" s="339"/>
      <c r="D332" s="339"/>
      <c r="E332" s="339" t="s">
        <v>269</v>
      </c>
      <c r="F332" s="339"/>
      <c r="G332" s="339"/>
      <c r="H332" s="337" t="s">
        <v>276</v>
      </c>
      <c r="I332" s="337"/>
      <c r="J332" s="337" t="s">
        <v>276</v>
      </c>
      <c r="K332" s="337"/>
      <c r="L332" s="179"/>
    </row>
    <row r="333" spans="2:14" x14ac:dyDescent="0.35">
      <c r="B333" s="180" t="s">
        <v>339</v>
      </c>
      <c r="C333" s="181" t="str">
        <f ca="1">IFERROR(D333/J333,"")</f>
        <v/>
      </c>
      <c r="D333" s="182">
        <f ca="1">SUMIF(E327:G331,"Tax",J327:K331)+SUMIF(E327:G331,"Loan Repayments",J327:K331)+SUMIF(E327:G331,"Interest Repayments",J327:K331)+SUMIF(E327:G331,"Loan and Interest Repayments",J327:K331)+SUMIF(E327:G331,"Land Donation",J327:K331)+SUMIF(E327:G331,"One Time Donation",J327:K331)+SUMIF(E327:G331,"Public Contributions",J327:K331)+SUMIF(E327:G331,"Private Contributions",J327:K331)+SUMIF(E327:G331,"Commercial Fees",J327:K331)+SUMIF(E327:G331,"PLHA Funds (RHTF Only)",J327:K331)</f>
        <v>0</v>
      </c>
      <c r="E333" s="180" t="s">
        <v>339</v>
      </c>
      <c r="F333" s="181" t="str">
        <f ca="1">IFERROR(G333/J333,"")</f>
        <v/>
      </c>
      <c r="G333" s="182">
        <f ca="1">SUMIF(E327:G331,"Residential Local Impact Fees",J327:K331)+SUMIF(E327:G331,"Residential in Lieu Fees",J327:K331)</f>
        <v>0</v>
      </c>
      <c r="H333" s="338">
        <f>SUM(H327:I331)</f>
        <v>0</v>
      </c>
      <c r="I333" s="338"/>
      <c r="J333" s="338">
        <f>SUM(J327:K331)</f>
        <v>0</v>
      </c>
      <c r="K333" s="338"/>
    </row>
    <row r="334" spans="2:14" ht="18" customHeight="1" x14ac:dyDescent="0.35">
      <c r="B334" s="335" t="s">
        <v>44</v>
      </c>
      <c r="C334" s="335"/>
      <c r="D334" s="335"/>
      <c r="E334" s="335"/>
      <c r="F334" s="335"/>
      <c r="G334" s="335"/>
      <c r="H334" s="335"/>
      <c r="I334" s="335"/>
      <c r="J334" s="335"/>
      <c r="K334" s="335"/>
    </row>
    <row r="335" spans="2:14" x14ac:dyDescent="0.35">
      <c r="B335" s="336"/>
      <c r="C335" s="336"/>
      <c r="D335" s="336"/>
      <c r="E335" s="336"/>
      <c r="F335" s="336"/>
      <c r="G335" s="336"/>
      <c r="H335" s="336"/>
      <c r="I335" s="336"/>
      <c r="J335" s="336"/>
      <c r="K335" s="336"/>
    </row>
    <row r="336" spans="2:14"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t="s">
        <v>154</v>
      </c>
      <c r="K341" s="360"/>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63" t="s">
        <v>328</v>
      </c>
      <c r="C344" s="363"/>
      <c r="D344" s="262" t="s">
        <v>329</v>
      </c>
      <c r="E344" s="262" t="s">
        <v>330</v>
      </c>
      <c r="F344" s="262" t="s">
        <v>331</v>
      </c>
      <c r="G344" s="262" t="s">
        <v>332</v>
      </c>
      <c r="H344" s="262" t="s">
        <v>333</v>
      </c>
      <c r="I344" s="362" t="s">
        <v>57</v>
      </c>
      <c r="J344" s="362"/>
      <c r="K344" s="362"/>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ngf3s8fQ/kNXu0h9eKPwQbGBjP2hA/tWYer9DVUcQBXH4Wn5gXap612svZJKYSIPUeEGmxzazz8/CH9sujOtpg==" saltValue="/Wn7fEro9iKO1P+jErMBSA==" spinCount="100000" sheet="1" objects="1" scenarios="1"/>
  <mergeCells count="130">
    <mergeCell ref="B340:K340"/>
    <mergeCell ref="B343:K343"/>
    <mergeCell ref="B363:C363"/>
    <mergeCell ref="B364:C364"/>
    <mergeCell ref="I363:K363"/>
    <mergeCell ref="I364:K364"/>
    <mergeCell ref="I365:K365"/>
    <mergeCell ref="I366:K366"/>
    <mergeCell ref="I367:K367"/>
    <mergeCell ref="B365:C365"/>
    <mergeCell ref="B366:C366"/>
    <mergeCell ref="B367:C367"/>
    <mergeCell ref="I351:K351"/>
    <mergeCell ref="I352:K352"/>
    <mergeCell ref="I353:K353"/>
    <mergeCell ref="I358:K358"/>
    <mergeCell ref="I359:K359"/>
    <mergeCell ref="B361:K361"/>
    <mergeCell ref="B362:C362"/>
    <mergeCell ref="I362:K362"/>
    <mergeCell ref="B359:C359"/>
    <mergeCell ref="B358:C358"/>
    <mergeCell ref="B356:C356"/>
    <mergeCell ref="B357:C357"/>
    <mergeCell ref="B325:K325"/>
    <mergeCell ref="E326:G326"/>
    <mergeCell ref="E327:G327"/>
    <mergeCell ref="E328:G328"/>
    <mergeCell ref="J11:J12"/>
    <mergeCell ref="K11:K12"/>
    <mergeCell ref="H328:I328"/>
    <mergeCell ref="H329:I329"/>
    <mergeCell ref="J328:K328"/>
    <mergeCell ref="J329:K329"/>
    <mergeCell ref="J326:K326"/>
    <mergeCell ref="J327:K327"/>
    <mergeCell ref="E329:G329"/>
    <mergeCell ref="H326:I326"/>
    <mergeCell ref="I376:K376"/>
    <mergeCell ref="I377:K377"/>
    <mergeCell ref="I368:K368"/>
    <mergeCell ref="I369:K369"/>
    <mergeCell ref="B376:C376"/>
    <mergeCell ref="B377:C377"/>
    <mergeCell ref="B368:C368"/>
    <mergeCell ref="B369:C369"/>
    <mergeCell ref="B370:C370"/>
    <mergeCell ref="B371:C371"/>
    <mergeCell ref="B372:C372"/>
    <mergeCell ref="B373:C373"/>
    <mergeCell ref="B374:C374"/>
    <mergeCell ref="B375:C375"/>
    <mergeCell ref="I373:K373"/>
    <mergeCell ref="I374:K374"/>
    <mergeCell ref="I375:K375"/>
    <mergeCell ref="I370:K370"/>
    <mergeCell ref="I371:K371"/>
    <mergeCell ref="I372:K372"/>
    <mergeCell ref="I354:K354"/>
    <mergeCell ref="I355:K355"/>
    <mergeCell ref="I356:K356"/>
    <mergeCell ref="I357:K357"/>
    <mergeCell ref="B354:C354"/>
    <mergeCell ref="B355:C355"/>
    <mergeCell ref="H327:I327"/>
    <mergeCell ref="J341:K341"/>
    <mergeCell ref="B341:I341"/>
    <mergeCell ref="B353:C353"/>
    <mergeCell ref="I344:K344"/>
    <mergeCell ref="I345:K345"/>
    <mergeCell ref="I346:K346"/>
    <mergeCell ref="I347:K347"/>
    <mergeCell ref="I348:K348"/>
    <mergeCell ref="B344:C344"/>
    <mergeCell ref="B345:C345"/>
    <mergeCell ref="B346:C346"/>
    <mergeCell ref="B347:C347"/>
    <mergeCell ref="B348:C348"/>
    <mergeCell ref="B349:C349"/>
    <mergeCell ref="B350:C350"/>
    <mergeCell ref="B351:C351"/>
    <mergeCell ref="B352:C352"/>
    <mergeCell ref="I349:K349"/>
    <mergeCell ref="I350:K350"/>
    <mergeCell ref="B2:K3"/>
    <mergeCell ref="B8:K8"/>
    <mergeCell ref="D9:E9"/>
    <mergeCell ref="D10:E10"/>
    <mergeCell ref="F9:G9"/>
    <mergeCell ref="F10:G10"/>
    <mergeCell ref="H9:I9"/>
    <mergeCell ref="B9:C9"/>
    <mergeCell ref="I4:K4"/>
    <mergeCell ref="H10:I10"/>
    <mergeCell ref="J9:K9"/>
    <mergeCell ref="J10:K10"/>
    <mergeCell ref="B7:D7"/>
    <mergeCell ref="E7:K7"/>
    <mergeCell ref="J5:K5"/>
    <mergeCell ref="J6:K6"/>
    <mergeCell ref="G5:H5"/>
    <mergeCell ref="C5:E5"/>
    <mergeCell ref="C4:D4"/>
    <mergeCell ref="F4:G4"/>
    <mergeCell ref="B6:C6"/>
    <mergeCell ref="D6:E6"/>
    <mergeCell ref="G6:H6"/>
    <mergeCell ref="B330:D330"/>
    <mergeCell ref="B334:K334"/>
    <mergeCell ref="B335:K339"/>
    <mergeCell ref="H332:I332"/>
    <mergeCell ref="J332:K332"/>
    <mergeCell ref="H333:I333"/>
    <mergeCell ref="J333:K333"/>
    <mergeCell ref="B332:D332"/>
    <mergeCell ref="E332:G332"/>
    <mergeCell ref="B331:D331"/>
    <mergeCell ref="E331:G331"/>
    <mergeCell ref="J331:K331"/>
    <mergeCell ref="E330:G330"/>
    <mergeCell ref="H330:I330"/>
    <mergeCell ref="J330:K330"/>
    <mergeCell ref="H331:I331"/>
    <mergeCell ref="B11:B12"/>
    <mergeCell ref="C11:C12"/>
    <mergeCell ref="D11:D12"/>
    <mergeCell ref="B326:D326"/>
    <mergeCell ref="B327:D327"/>
    <mergeCell ref="B328:D328"/>
    <mergeCell ref="B329:D329"/>
  </mergeCells>
  <conditionalFormatting sqref="C4:D4">
    <cfRule type="expression" dxfId="9" priority="1">
      <formula>$C$4="Project 1"</formula>
    </cfRule>
  </conditionalFormatting>
  <dataValidations count="9">
    <dataValidation type="list" allowBlank="1" showInputMessage="1" showErrorMessage="1" sqref="C5" xr:uid="{98B04033-8A7E-406C-87F6-76170B44B406}">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G5" xr:uid="{530A8F8C-16A7-4F38-8153-BBA06333EC3C}">
      <formula1>" Select One, New Construction, Rehabilitation, Conversion of ADU/JADU, Repair ADU/JADU, Reconstruction of ADU/JADU, Homeowner Purchase "</formula1>
    </dataValidation>
    <dataValidation type="list" allowBlank="1" showInputMessage="1" showErrorMessage="1" sqref="E327:E331" xr:uid="{CE0127CC-8CF5-45FF-963F-A9C4E2BDE840}">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D363:H377 D345:H359" xr:uid="{55830364-BCD0-4F2C-A7AA-9EB5C0601DD4}">
      <formula1>"Select One, Submitted, Not Submitted, Previously Summitted, Not Available, N/A"</formula1>
    </dataValidation>
    <dataValidation type="list" allowBlank="1" showInputMessage="1" showErrorMessage="1" sqref="J5" xr:uid="{FC575B5B-76ED-4A46-A1A4-F098A7B661A5}">
      <formula1>"Trust Funds Loan Commited,Under Construction,Construction Completed,Permanet Loan Closed"</formula1>
    </dataValidation>
    <dataValidation type="whole" errorStyle="information" allowBlank="1" showInputMessage="1" showErrorMessage="1" errorTitle="Error" error="Please type a number of rows needed for your project, from 1 to 300." sqref="C10" xr:uid="{F9BEF34F-0ABE-4F57-8006-728BF8D0F4C4}">
      <formula1>1</formula1>
      <formula2>300</formula2>
    </dataValidation>
    <dataValidation type="list" allowBlank="1" showInputMessage="1" showErrorMessage="1" sqref="J341" xr:uid="{CD706ACE-B751-44E8-96E7-59A4E623B583}">
      <formula1>"Yes,No"</formula1>
    </dataValidation>
    <dataValidation type="list" allowBlank="1" showInputMessage="1" showErrorMessage="1" sqref="D13:D312" xr:uid="{328800D2-E647-4E2A-99ED-B49879F027EF}">
      <formula1>"ELI up to 30% AMI,LI up to 60% AMI,LI up to 80% AMI,Mod 80% - 120% AMI"</formula1>
    </dataValidation>
    <dataValidation type="list" allowBlank="1" showInputMessage="1" showErrorMessage="1" sqref="C13:C312" xr:uid="{42AC11D9-4E3C-40CD-8CBB-7C9B7A63B753}">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CA95B30-99CD-4498-9BF4-9CE5963C97E1}">
          <x14:formula1>
            <xm:f>Visibility!$S$52:$S$101</xm:f>
          </x14:formula1>
          <xm:sqref>J13:J312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53008-7D8E-4E5D-AB9B-73655B7F6154}">
  <sheetPr codeName="Sheet8"/>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Summary'!B12</f>
        <v>Project 2</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90"/>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gz5DqnP4Cjdr6qBgQIHi7bwCqlCrQQdS6O1XEf0FY6veYriL1+sDjxnyae3ekNv7H6ZU4wnMHqxJSlHcn1s5Pw==" saltValue="8W+QS1DCNnPqN5+zPLA3Jg==" spinCount="100000" sheet="1" objects="1" scenarios="1"/>
  <mergeCells count="130">
    <mergeCell ref="B8:K8"/>
    <mergeCell ref="B9:C9"/>
    <mergeCell ref="B6:C6"/>
    <mergeCell ref="D6:E6"/>
    <mergeCell ref="G6:H6"/>
    <mergeCell ref="J6:K6"/>
    <mergeCell ref="B7:D7"/>
    <mergeCell ref="E7:K7"/>
    <mergeCell ref="B2:K3"/>
    <mergeCell ref="C4:D4"/>
    <mergeCell ref="F4:G4"/>
    <mergeCell ref="I4:K4"/>
    <mergeCell ref="C5:E5"/>
    <mergeCell ref="G5:H5"/>
    <mergeCell ref="J5:K5"/>
    <mergeCell ref="D9:E9"/>
    <mergeCell ref="F9:G9"/>
    <mergeCell ref="H9:I9"/>
    <mergeCell ref="J9:K9"/>
    <mergeCell ref="J11:J12"/>
    <mergeCell ref="K11:K12"/>
    <mergeCell ref="B327:D327"/>
    <mergeCell ref="E327:G327"/>
    <mergeCell ref="H327:I327"/>
    <mergeCell ref="J327:K327"/>
    <mergeCell ref="D10:E10"/>
    <mergeCell ref="F10:G10"/>
    <mergeCell ref="H10:I10"/>
    <mergeCell ref="J10:K10"/>
    <mergeCell ref="B11:B12"/>
    <mergeCell ref="C11:C12"/>
    <mergeCell ref="D11:D12"/>
    <mergeCell ref="B328:D328"/>
    <mergeCell ref="E328:G328"/>
    <mergeCell ref="H328:I328"/>
    <mergeCell ref="J328:K328"/>
    <mergeCell ref="B325:K325"/>
    <mergeCell ref="B326:D326"/>
    <mergeCell ref="E326:G326"/>
    <mergeCell ref="H326:I326"/>
    <mergeCell ref="J326:K326"/>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40:K340"/>
    <mergeCell ref="B341:I341"/>
    <mergeCell ref="J341:K341"/>
    <mergeCell ref="B343:K343"/>
    <mergeCell ref="B344:C344"/>
    <mergeCell ref="I344:K344"/>
    <mergeCell ref="H333:I333"/>
    <mergeCell ref="J333:K333"/>
    <mergeCell ref="B334:K334"/>
    <mergeCell ref="B335:K339"/>
    <mergeCell ref="B348:C348"/>
    <mergeCell ref="I348:K348"/>
    <mergeCell ref="B349:C349"/>
    <mergeCell ref="I349:K349"/>
    <mergeCell ref="B350:C350"/>
    <mergeCell ref="I350:K350"/>
    <mergeCell ref="B345:C345"/>
    <mergeCell ref="I345:K345"/>
    <mergeCell ref="B346:C346"/>
    <mergeCell ref="I346:K346"/>
    <mergeCell ref="B347:C347"/>
    <mergeCell ref="I347:K347"/>
    <mergeCell ref="B354:C354"/>
    <mergeCell ref="I354:K354"/>
    <mergeCell ref="B355:C355"/>
    <mergeCell ref="I355:K355"/>
    <mergeCell ref="B356:C356"/>
    <mergeCell ref="I356:K356"/>
    <mergeCell ref="B351:C351"/>
    <mergeCell ref="I351:K351"/>
    <mergeCell ref="B352:C352"/>
    <mergeCell ref="I352:K352"/>
    <mergeCell ref="B353:C353"/>
    <mergeCell ref="I353:K353"/>
    <mergeCell ref="B361:K361"/>
    <mergeCell ref="B362:C362"/>
    <mergeCell ref="I362:K362"/>
    <mergeCell ref="B363:C363"/>
    <mergeCell ref="I363:K363"/>
    <mergeCell ref="B364:C364"/>
    <mergeCell ref="I364:K364"/>
    <mergeCell ref="B357:C357"/>
    <mergeCell ref="I357:K357"/>
    <mergeCell ref="B358:C358"/>
    <mergeCell ref="I358:K358"/>
    <mergeCell ref="B359:C359"/>
    <mergeCell ref="I359:K359"/>
    <mergeCell ref="B368:C368"/>
    <mergeCell ref="I368:K368"/>
    <mergeCell ref="B369:C369"/>
    <mergeCell ref="I369:K369"/>
    <mergeCell ref="B370:C370"/>
    <mergeCell ref="I370:K370"/>
    <mergeCell ref="B365:C365"/>
    <mergeCell ref="I365:K365"/>
    <mergeCell ref="B366:C366"/>
    <mergeCell ref="I366:K366"/>
    <mergeCell ref="B367:C367"/>
    <mergeCell ref="I367:K367"/>
    <mergeCell ref="B377:C377"/>
    <mergeCell ref="I377:K377"/>
    <mergeCell ref="B374:C374"/>
    <mergeCell ref="I374:K374"/>
    <mergeCell ref="B375:C375"/>
    <mergeCell ref="I375:K375"/>
    <mergeCell ref="B376:C376"/>
    <mergeCell ref="I376:K376"/>
    <mergeCell ref="B371:C371"/>
    <mergeCell ref="I371:K371"/>
    <mergeCell ref="B372:C372"/>
    <mergeCell ref="I372:K372"/>
    <mergeCell ref="B373:C373"/>
    <mergeCell ref="I373:K373"/>
  </mergeCells>
  <conditionalFormatting sqref="C4:D4">
    <cfRule type="expression" dxfId="8" priority="1">
      <formula>$C$4="Project 2"</formula>
    </cfRule>
  </conditionalFormatting>
  <dataValidations count="9">
    <dataValidation type="list" allowBlank="1" showInputMessage="1" showErrorMessage="1" sqref="J341" xr:uid="{8D7A86AD-F19E-4F43-86F2-632977F227D9}">
      <formula1>"Yes,No"</formula1>
    </dataValidation>
    <dataValidation type="whole" errorStyle="information" allowBlank="1" showInputMessage="1" showErrorMessage="1" errorTitle="Error" error="Please type a number of rows needed for your project, from 1 to 300." sqref="C10" xr:uid="{F3E72C9B-EC22-4B80-BE0E-396095C3BC3F}">
      <formula1>1</formula1>
      <formula2>300</formula2>
    </dataValidation>
    <dataValidation type="list" allowBlank="1" showInputMessage="1" showErrorMessage="1" sqref="J5" xr:uid="{A8F81BC0-8319-45DB-AEA1-CA08C56A221C}">
      <formula1>"Trust Funds Loan Commited,Under Construction,Construction Completed,Permanet Loan Closed"</formula1>
    </dataValidation>
    <dataValidation type="list" allowBlank="1" showInputMessage="1" showErrorMessage="1" sqref="D363:H377 D345:H359" xr:uid="{F8B375E9-E9F6-449F-9A9C-8890194D7FB3}">
      <formula1>"Select One, Submitted, Not Submitted, Previously Summitted, Not Available, N/A"</formula1>
    </dataValidation>
    <dataValidation type="list" allowBlank="1" showInputMessage="1" showErrorMessage="1" sqref="E327:E331" xr:uid="{EEF9DEC7-E838-437C-B529-23526A2EA715}">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G5" xr:uid="{1441CD0F-A748-4658-A777-28C768B835BE}">
      <formula1>" Select One, New Construction, Rehabilitation, Conversion of ADU/JADU, Repair ADU/JADU, Reconstruction of ADU/JADU, Homeowner Purchase "</formula1>
    </dataValidation>
    <dataValidation type="list" allowBlank="1" showInputMessage="1" showErrorMessage="1" sqref="C5" xr:uid="{73CD6AC3-18AE-45B7-B088-B08BE545697A}">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D13:D312" xr:uid="{217166DC-1D49-4FE4-938B-3F0E367C7582}">
      <formula1>"ELI up to 30% AMI,LI up to 60% AMI,LI up to 80% AMI,Mod 80% - 120% AMI"</formula1>
    </dataValidation>
    <dataValidation type="list" allowBlank="1" showInputMessage="1" showErrorMessage="1" sqref="C13:C312" xr:uid="{55A07C34-3586-4E95-9E8C-88F7614419B3}">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AAD8B35-F666-40B3-B67A-39E44AC64A48}">
          <x14:formula1>
            <xm:f>Visibility!$S$52:$S$101</xm:f>
          </x14:formula1>
          <xm:sqref>J13:J312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7FD65-3CC1-419B-A1C8-2CA01C7CF353}">
  <sheetPr codeName="Sheet9"/>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Summary'!B13</f>
        <v>Project 3</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2LsE/VvcvZ86StdtCkmIlnCSBXli+hlKc3ONdcw00ua/N1MmKQj73o69ObgNMb4ej2irHtYWkxwbiZuObcEqLA==" saltValue="7FougVlNEhwhOyEBKksVKg==" spinCount="100000" sheet="1" objects="1" scenarios="1"/>
  <mergeCells count="130">
    <mergeCell ref="B8:K8"/>
    <mergeCell ref="B9:C9"/>
    <mergeCell ref="B6:C6"/>
    <mergeCell ref="D6:E6"/>
    <mergeCell ref="G6:H6"/>
    <mergeCell ref="J6:K6"/>
    <mergeCell ref="B7:D7"/>
    <mergeCell ref="E7:K7"/>
    <mergeCell ref="B2:K3"/>
    <mergeCell ref="C4:D4"/>
    <mergeCell ref="F4:G4"/>
    <mergeCell ref="I4:K4"/>
    <mergeCell ref="C5:E5"/>
    <mergeCell ref="G5:H5"/>
    <mergeCell ref="J5:K5"/>
    <mergeCell ref="D9:E9"/>
    <mergeCell ref="F9:G9"/>
    <mergeCell ref="H9:I9"/>
    <mergeCell ref="J9:K9"/>
    <mergeCell ref="J11:J12"/>
    <mergeCell ref="K11:K12"/>
    <mergeCell ref="B327:D327"/>
    <mergeCell ref="E327:G327"/>
    <mergeCell ref="H327:I327"/>
    <mergeCell ref="J327:K327"/>
    <mergeCell ref="D10:E10"/>
    <mergeCell ref="F10:G10"/>
    <mergeCell ref="H10:I10"/>
    <mergeCell ref="J10:K10"/>
    <mergeCell ref="B11:B12"/>
    <mergeCell ref="C11:C12"/>
    <mergeCell ref="D11:D12"/>
    <mergeCell ref="B328:D328"/>
    <mergeCell ref="E328:G328"/>
    <mergeCell ref="H328:I328"/>
    <mergeCell ref="J328:K328"/>
    <mergeCell ref="B325:K325"/>
    <mergeCell ref="B326:D326"/>
    <mergeCell ref="E326:G326"/>
    <mergeCell ref="H326:I326"/>
    <mergeCell ref="J326:K326"/>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40:K340"/>
    <mergeCell ref="B341:I341"/>
    <mergeCell ref="J341:K341"/>
    <mergeCell ref="B343:K343"/>
    <mergeCell ref="B344:C344"/>
    <mergeCell ref="I344:K344"/>
    <mergeCell ref="H333:I333"/>
    <mergeCell ref="J333:K333"/>
    <mergeCell ref="B334:K334"/>
    <mergeCell ref="B335:K339"/>
    <mergeCell ref="B348:C348"/>
    <mergeCell ref="I348:K348"/>
    <mergeCell ref="B349:C349"/>
    <mergeCell ref="I349:K349"/>
    <mergeCell ref="B350:C350"/>
    <mergeCell ref="I350:K350"/>
    <mergeCell ref="B345:C345"/>
    <mergeCell ref="I345:K345"/>
    <mergeCell ref="B346:C346"/>
    <mergeCell ref="I346:K346"/>
    <mergeCell ref="B347:C347"/>
    <mergeCell ref="I347:K347"/>
    <mergeCell ref="B354:C354"/>
    <mergeCell ref="I354:K354"/>
    <mergeCell ref="B355:C355"/>
    <mergeCell ref="I355:K355"/>
    <mergeCell ref="B356:C356"/>
    <mergeCell ref="I356:K356"/>
    <mergeCell ref="B351:C351"/>
    <mergeCell ref="I351:K351"/>
    <mergeCell ref="B352:C352"/>
    <mergeCell ref="I352:K352"/>
    <mergeCell ref="B353:C353"/>
    <mergeCell ref="I353:K353"/>
    <mergeCell ref="B361:K361"/>
    <mergeCell ref="B362:C362"/>
    <mergeCell ref="I362:K362"/>
    <mergeCell ref="B363:C363"/>
    <mergeCell ref="I363:K363"/>
    <mergeCell ref="B364:C364"/>
    <mergeCell ref="I364:K364"/>
    <mergeCell ref="B357:C357"/>
    <mergeCell ref="I357:K357"/>
    <mergeCell ref="B358:C358"/>
    <mergeCell ref="I358:K358"/>
    <mergeCell ref="B359:C359"/>
    <mergeCell ref="I359:K359"/>
    <mergeCell ref="B368:C368"/>
    <mergeCell ref="I368:K368"/>
    <mergeCell ref="B369:C369"/>
    <mergeCell ref="I369:K369"/>
    <mergeCell ref="B370:C370"/>
    <mergeCell ref="I370:K370"/>
    <mergeCell ref="B365:C365"/>
    <mergeCell ref="I365:K365"/>
    <mergeCell ref="B366:C366"/>
    <mergeCell ref="I366:K366"/>
    <mergeCell ref="B367:C367"/>
    <mergeCell ref="I367:K367"/>
    <mergeCell ref="B377:C377"/>
    <mergeCell ref="I377:K377"/>
    <mergeCell ref="B374:C374"/>
    <mergeCell ref="I374:K374"/>
    <mergeCell ref="B375:C375"/>
    <mergeCell ref="I375:K375"/>
    <mergeCell ref="B376:C376"/>
    <mergeCell ref="I376:K376"/>
    <mergeCell ref="B371:C371"/>
    <mergeCell ref="I371:K371"/>
    <mergeCell ref="B372:C372"/>
    <mergeCell ref="I372:K372"/>
    <mergeCell ref="B373:C373"/>
    <mergeCell ref="I373:K373"/>
  </mergeCells>
  <conditionalFormatting sqref="C4:D4">
    <cfRule type="expression" dxfId="7" priority="1">
      <formula>$C$4="Project 3"</formula>
    </cfRule>
  </conditionalFormatting>
  <dataValidations count="9">
    <dataValidation type="list" allowBlank="1" showInputMessage="1" showErrorMessage="1" sqref="C5" xr:uid="{3DF46BA0-E7B1-409E-B661-843A1B1FE9A5}">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G5" xr:uid="{590D0EC1-0FCB-4765-8A1B-06B9BFD616E6}">
      <formula1>" Select One, New Construction, Rehabilitation, Conversion of ADU/JADU, Repair ADU/JADU, Reconstruction of ADU/JADU, Homeowner Purchase "</formula1>
    </dataValidation>
    <dataValidation type="list" allowBlank="1" showInputMessage="1" showErrorMessage="1" sqref="E327:E331" xr:uid="{8B36FD09-F29C-4345-A01E-171EA14E69BA}">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D363:H377 D345:H359" xr:uid="{C42AE87D-D6F1-4D95-9CFC-2B3CB7CF5651}">
      <formula1>"Select One, Submitted, Not Submitted, Previously Summitted, Not Available, N/A"</formula1>
    </dataValidation>
    <dataValidation type="list" allowBlank="1" showInputMessage="1" showErrorMessage="1" sqref="J5" xr:uid="{9889D52F-2F4F-44F0-8B00-7A7FDDDA1575}">
      <formula1>"Trust Funds Loan Commited,Under Construction,Construction Completed,Permanet Loan Closed"</formula1>
    </dataValidation>
    <dataValidation type="whole" errorStyle="information" allowBlank="1" showInputMessage="1" showErrorMessage="1" errorTitle="Error" error="Please type a number of rows needed for your project, from 1 to 300." sqref="C10" xr:uid="{76D874B4-6226-45F5-958C-CE5C9534D372}">
      <formula1>1</formula1>
      <formula2>300</formula2>
    </dataValidation>
    <dataValidation type="list" allowBlank="1" showInputMessage="1" showErrorMessage="1" sqref="J341" xr:uid="{AB88B124-3396-43F1-8EFF-CAF6116D52FC}">
      <formula1>"Yes,No"</formula1>
    </dataValidation>
    <dataValidation type="list" allowBlank="1" showInputMessage="1" showErrorMessage="1" sqref="D13:D312" xr:uid="{2D5F1E5B-BF27-4B83-A7DC-2950E5BD482B}">
      <formula1>"ELI up to 30% AMI,LI up to 60% AMI,LI up to 80% AMI,Mod 80% - 120% AMI"</formula1>
    </dataValidation>
    <dataValidation type="list" allowBlank="1" showInputMessage="1" showErrorMessage="1" sqref="C13:C312" xr:uid="{A52EE91F-36C6-4017-9182-C6EDC907690A}">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3028FDA-722B-4C39-AA17-1283D075BBA1}">
          <x14:formula1>
            <xm:f>Visibility!$S$52:$S$101</xm:f>
          </x14:formula1>
          <xm:sqref>J13:J312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AC14-0199-413D-B0BF-59FBA7E0BCE3}">
  <sheetPr codeName="Sheet11"/>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Summary'!B14</f>
        <v>Project 4</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PD8RD0DC+Mid277iv2Cqh+EII+q3kWu3C4hcLd9xaF+rz0KJva7wB3TBalSB7WJTlXxL6LyffxjvBWZDwg4LSg==" saltValue="6LHXP0p/yxUBZ/7T02e1EQ==" spinCount="100000" sheet="1" objects="1" scenarios="1"/>
  <mergeCells count="130">
    <mergeCell ref="B376:C376"/>
    <mergeCell ref="I376:K376"/>
    <mergeCell ref="B377:C377"/>
    <mergeCell ref="I377:K377"/>
    <mergeCell ref="B373:C373"/>
    <mergeCell ref="I373:K373"/>
    <mergeCell ref="B374:C374"/>
    <mergeCell ref="I374:K374"/>
    <mergeCell ref="B375:C375"/>
    <mergeCell ref="I375:K375"/>
    <mergeCell ref="B370:C370"/>
    <mergeCell ref="I370:K370"/>
    <mergeCell ref="B371:C371"/>
    <mergeCell ref="I371:K371"/>
    <mergeCell ref="B372:C372"/>
    <mergeCell ref="I372:K372"/>
    <mergeCell ref="B367:C367"/>
    <mergeCell ref="I367:K367"/>
    <mergeCell ref="B368:C368"/>
    <mergeCell ref="I368:K368"/>
    <mergeCell ref="B369:C369"/>
    <mergeCell ref="I369:K369"/>
    <mergeCell ref="B364:C364"/>
    <mergeCell ref="I364:K364"/>
    <mergeCell ref="B365:C365"/>
    <mergeCell ref="I365:K365"/>
    <mergeCell ref="B366:C366"/>
    <mergeCell ref="I366:K366"/>
    <mergeCell ref="B359:C359"/>
    <mergeCell ref="I359:K359"/>
    <mergeCell ref="B361:K361"/>
    <mergeCell ref="B362:C362"/>
    <mergeCell ref="I362:K362"/>
    <mergeCell ref="B363:C363"/>
    <mergeCell ref="I363:K363"/>
    <mergeCell ref="B356:C356"/>
    <mergeCell ref="I356:K356"/>
    <mergeCell ref="B357:C357"/>
    <mergeCell ref="I357:K357"/>
    <mergeCell ref="B358:C358"/>
    <mergeCell ref="I358:K358"/>
    <mergeCell ref="B353:C353"/>
    <mergeCell ref="I353:K353"/>
    <mergeCell ref="B354:C354"/>
    <mergeCell ref="I354:K354"/>
    <mergeCell ref="B355:C355"/>
    <mergeCell ref="I355:K355"/>
    <mergeCell ref="B350:C350"/>
    <mergeCell ref="I350:K350"/>
    <mergeCell ref="B351:C351"/>
    <mergeCell ref="I351:K351"/>
    <mergeCell ref="B352:C352"/>
    <mergeCell ref="I352:K352"/>
    <mergeCell ref="B347:C347"/>
    <mergeCell ref="I347:K347"/>
    <mergeCell ref="B348:C348"/>
    <mergeCell ref="I348:K348"/>
    <mergeCell ref="B349:C349"/>
    <mergeCell ref="I349:K349"/>
    <mergeCell ref="B343:K343"/>
    <mergeCell ref="B344:C344"/>
    <mergeCell ref="I344:K344"/>
    <mergeCell ref="B345:C345"/>
    <mergeCell ref="I345:K345"/>
    <mergeCell ref="B346:C346"/>
    <mergeCell ref="I346:K346"/>
    <mergeCell ref="H333:I333"/>
    <mergeCell ref="J333:K333"/>
    <mergeCell ref="B334:K334"/>
    <mergeCell ref="B335:K339"/>
    <mergeCell ref="B340:K340"/>
    <mergeCell ref="B341:I341"/>
    <mergeCell ref="J341:K341"/>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27:D327"/>
    <mergeCell ref="E327:G327"/>
    <mergeCell ref="H327:I327"/>
    <mergeCell ref="J327:K327"/>
    <mergeCell ref="B328:D328"/>
    <mergeCell ref="E328:G328"/>
    <mergeCell ref="H328:I328"/>
    <mergeCell ref="J328:K328"/>
    <mergeCell ref="B325:K325"/>
    <mergeCell ref="B326:D326"/>
    <mergeCell ref="E326:G326"/>
    <mergeCell ref="H326:I326"/>
    <mergeCell ref="J326:K326"/>
    <mergeCell ref="D10:E10"/>
    <mergeCell ref="F10:G10"/>
    <mergeCell ref="H10:I10"/>
    <mergeCell ref="J10:K10"/>
    <mergeCell ref="B11:B12"/>
    <mergeCell ref="C11:C12"/>
    <mergeCell ref="D11:D12"/>
    <mergeCell ref="B8:K8"/>
    <mergeCell ref="B9:C9"/>
    <mergeCell ref="D9:E9"/>
    <mergeCell ref="F9:G9"/>
    <mergeCell ref="H9:I9"/>
    <mergeCell ref="J9:K9"/>
    <mergeCell ref="J11:J12"/>
    <mergeCell ref="K11:K12"/>
    <mergeCell ref="B6:C6"/>
    <mergeCell ref="D6:E6"/>
    <mergeCell ref="G6:H6"/>
    <mergeCell ref="J6:K6"/>
    <mergeCell ref="B7:D7"/>
    <mergeCell ref="E7:K7"/>
    <mergeCell ref="B2:K3"/>
    <mergeCell ref="C4:D4"/>
    <mergeCell ref="F4:G4"/>
    <mergeCell ref="I4:K4"/>
    <mergeCell ref="C5:E5"/>
    <mergeCell ref="G5:H5"/>
    <mergeCell ref="J5:K5"/>
  </mergeCells>
  <conditionalFormatting sqref="C4:D4">
    <cfRule type="expression" dxfId="6" priority="1">
      <formula>$C$4="Project 4"</formula>
    </cfRule>
  </conditionalFormatting>
  <dataValidations count="9">
    <dataValidation type="list" allowBlank="1" showInputMessage="1" showErrorMessage="1" sqref="D13:D312" xr:uid="{82D9729F-E962-4A2B-80DF-ACB063980B96}">
      <formula1>"ELI up to 30% AMI,LI up to 60% AMI,LI up to 80% AMI,Mod 80% - 120% AMI"</formula1>
    </dataValidation>
    <dataValidation type="list" allowBlank="1" showInputMessage="1" showErrorMessage="1" sqref="J341" xr:uid="{1229B21B-7FA5-4885-8FF6-44842CE14933}">
      <formula1>"Yes,No"</formula1>
    </dataValidation>
    <dataValidation type="whole" errorStyle="information" allowBlank="1" showInputMessage="1" showErrorMessage="1" errorTitle="Error" error="Please type a number of rows needed for your project, from 1 to 300." sqref="C10" xr:uid="{3056AD40-6C1D-48D9-844A-0B68D47901A2}">
      <formula1>1</formula1>
      <formula2>300</formula2>
    </dataValidation>
    <dataValidation type="list" allowBlank="1" showInputMessage="1" showErrorMessage="1" sqref="J5" xr:uid="{DB7E718C-8A91-4EAD-832F-39EF8FAE310F}">
      <formula1>"Trust Funds Loan Commited,Under Construction,Construction Completed,Permanet Loan Closed"</formula1>
    </dataValidation>
    <dataValidation type="list" allowBlank="1" showInputMessage="1" showErrorMessage="1" sqref="D363:H377 D345:H359" xr:uid="{6DE9B401-22DA-4096-9FE1-242C21468816}">
      <formula1>"Select One, Submitted, Not Submitted, Previously Summitted, Not Available, N/A"</formula1>
    </dataValidation>
    <dataValidation type="list" allowBlank="1" showInputMessage="1" showErrorMessage="1" sqref="E327:E331" xr:uid="{4C84B165-0B94-43FE-B51C-146BD1D2EE22}">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G5" xr:uid="{E284A853-2801-4E86-8924-6C37A90F28DB}">
      <formula1>" Select One, New Construction, Rehabilitation, Conversion of ADU/JADU, Repair ADU/JADU, Reconstruction of ADU/JADU, Homeowner Purchase "</formula1>
    </dataValidation>
    <dataValidation type="list" allowBlank="1" showInputMessage="1" showErrorMessage="1" sqref="C5" xr:uid="{00259883-1C1B-47BE-B5ED-153255D67F0D}">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C13:C312" xr:uid="{903D7254-7904-48D4-AA2D-C266B44A8176}">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6F4FA39-1CE7-4310-8514-D209F796780A}">
          <x14:formula1>
            <xm:f>Visibility!$S$52:$S$101</xm:f>
          </x14:formula1>
          <xm:sqref>J13:J312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36E60-1FFA-465F-9F4C-084E376BD42F}">
  <sheetPr codeName="Sheet14"/>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Summary'!B15</f>
        <v>Project 5</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WAH0fJZ6cgCin7REvwr7Es5zmMctuOIS6hawAw/XE96UjeFsLFS31Qox0xMVP/u+zvqxiOliguLvpL5OkqrnpQ==" saltValue="DZg2h3sMWtr0pN8LyvsMMg==" spinCount="100000" sheet="1" objects="1" scenarios="1"/>
  <mergeCells count="130">
    <mergeCell ref="B376:C376"/>
    <mergeCell ref="I376:K376"/>
    <mergeCell ref="B377:C377"/>
    <mergeCell ref="I377:K377"/>
    <mergeCell ref="B373:C373"/>
    <mergeCell ref="I373:K373"/>
    <mergeCell ref="B374:C374"/>
    <mergeCell ref="I374:K374"/>
    <mergeCell ref="B375:C375"/>
    <mergeCell ref="I375:K375"/>
    <mergeCell ref="B370:C370"/>
    <mergeCell ref="I370:K370"/>
    <mergeCell ref="B371:C371"/>
    <mergeCell ref="I371:K371"/>
    <mergeCell ref="B372:C372"/>
    <mergeCell ref="I372:K372"/>
    <mergeCell ref="B367:C367"/>
    <mergeCell ref="I367:K367"/>
    <mergeCell ref="B368:C368"/>
    <mergeCell ref="I368:K368"/>
    <mergeCell ref="B369:C369"/>
    <mergeCell ref="I369:K369"/>
    <mergeCell ref="B364:C364"/>
    <mergeCell ref="I364:K364"/>
    <mergeCell ref="B365:C365"/>
    <mergeCell ref="I365:K365"/>
    <mergeCell ref="B366:C366"/>
    <mergeCell ref="I366:K366"/>
    <mergeCell ref="B359:C359"/>
    <mergeCell ref="I359:K359"/>
    <mergeCell ref="B361:K361"/>
    <mergeCell ref="B362:C362"/>
    <mergeCell ref="I362:K362"/>
    <mergeCell ref="B363:C363"/>
    <mergeCell ref="I363:K363"/>
    <mergeCell ref="B356:C356"/>
    <mergeCell ref="I356:K356"/>
    <mergeCell ref="B357:C357"/>
    <mergeCell ref="I357:K357"/>
    <mergeCell ref="B358:C358"/>
    <mergeCell ref="I358:K358"/>
    <mergeCell ref="B353:C353"/>
    <mergeCell ref="I353:K353"/>
    <mergeCell ref="B354:C354"/>
    <mergeCell ref="I354:K354"/>
    <mergeCell ref="B355:C355"/>
    <mergeCell ref="I355:K355"/>
    <mergeCell ref="B350:C350"/>
    <mergeCell ref="I350:K350"/>
    <mergeCell ref="B351:C351"/>
    <mergeCell ref="I351:K351"/>
    <mergeCell ref="B352:C352"/>
    <mergeCell ref="I352:K352"/>
    <mergeCell ref="B347:C347"/>
    <mergeCell ref="I347:K347"/>
    <mergeCell ref="B348:C348"/>
    <mergeCell ref="I348:K348"/>
    <mergeCell ref="B349:C349"/>
    <mergeCell ref="I349:K349"/>
    <mergeCell ref="B343:K343"/>
    <mergeCell ref="B344:C344"/>
    <mergeCell ref="I344:K344"/>
    <mergeCell ref="B345:C345"/>
    <mergeCell ref="I345:K345"/>
    <mergeCell ref="B346:C346"/>
    <mergeCell ref="I346:K346"/>
    <mergeCell ref="H333:I333"/>
    <mergeCell ref="J333:K333"/>
    <mergeCell ref="B334:K334"/>
    <mergeCell ref="B335:K339"/>
    <mergeCell ref="B340:K340"/>
    <mergeCell ref="B341:I341"/>
    <mergeCell ref="J341:K341"/>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27:D327"/>
    <mergeCell ref="E327:G327"/>
    <mergeCell ref="H327:I327"/>
    <mergeCell ref="J327:K327"/>
    <mergeCell ref="B328:D328"/>
    <mergeCell ref="E328:G328"/>
    <mergeCell ref="H328:I328"/>
    <mergeCell ref="J328:K328"/>
    <mergeCell ref="B325:K325"/>
    <mergeCell ref="B326:D326"/>
    <mergeCell ref="E326:G326"/>
    <mergeCell ref="H326:I326"/>
    <mergeCell ref="J326:K326"/>
    <mergeCell ref="D10:E10"/>
    <mergeCell ref="F10:G10"/>
    <mergeCell ref="H10:I10"/>
    <mergeCell ref="J10:K10"/>
    <mergeCell ref="B11:B12"/>
    <mergeCell ref="C11:C12"/>
    <mergeCell ref="D11:D12"/>
    <mergeCell ref="B8:K8"/>
    <mergeCell ref="B9:C9"/>
    <mergeCell ref="D9:E9"/>
    <mergeCell ref="F9:G9"/>
    <mergeCell ref="H9:I9"/>
    <mergeCell ref="J9:K9"/>
    <mergeCell ref="J11:J12"/>
    <mergeCell ref="K11:K12"/>
    <mergeCell ref="B6:C6"/>
    <mergeCell ref="D6:E6"/>
    <mergeCell ref="G6:H6"/>
    <mergeCell ref="J6:K6"/>
    <mergeCell ref="B7:D7"/>
    <mergeCell ref="E7:K7"/>
    <mergeCell ref="B2:K3"/>
    <mergeCell ref="C4:D4"/>
    <mergeCell ref="F4:G4"/>
    <mergeCell ref="I4:K4"/>
    <mergeCell ref="C5:E5"/>
    <mergeCell ref="G5:H5"/>
    <mergeCell ref="J5:K5"/>
  </mergeCells>
  <conditionalFormatting sqref="C4:D4">
    <cfRule type="expression" dxfId="5" priority="1">
      <formula>$C$4="Project 5"</formula>
    </cfRule>
  </conditionalFormatting>
  <dataValidations count="9">
    <dataValidation type="list" allowBlank="1" showInputMessage="1" showErrorMessage="1" sqref="C5" xr:uid="{5708DEA5-0802-4650-82B8-5FA131684D53}">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G5" xr:uid="{D84B3188-A402-4081-80D5-B427EAEB7B97}">
      <formula1>" Select One, New Construction, Rehabilitation, Conversion of ADU/JADU, Repair ADU/JADU, Reconstruction of ADU/JADU, Homeowner Purchase "</formula1>
    </dataValidation>
    <dataValidation type="list" allowBlank="1" showInputMessage="1" showErrorMessage="1" sqref="E327:E331" xr:uid="{D605DA84-7BA3-4918-8355-405DA0203374}">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D363:H377 D345:H359" xr:uid="{B3BA73CC-A81A-4D6E-8AE0-D8F5C076A355}">
      <formula1>"Select One, Submitted, Not Submitted, Previously Summitted, Not Available, N/A"</formula1>
    </dataValidation>
    <dataValidation type="list" allowBlank="1" showInputMessage="1" showErrorMessage="1" sqref="J5" xr:uid="{8FF6D3AD-46E3-431D-92BF-D1B3C36F9FFC}">
      <formula1>"Trust Funds Loan Commited,Under Construction,Construction Completed,Permanet Loan Closed"</formula1>
    </dataValidation>
    <dataValidation type="whole" errorStyle="information" allowBlank="1" showInputMessage="1" showErrorMessage="1" errorTitle="Error" error="Please type a number of rows needed for your project, from 1 to 300." sqref="C10" xr:uid="{6DD3869F-ABB1-461D-9D5A-48AB747CD561}">
      <formula1>1</formula1>
      <formula2>300</formula2>
    </dataValidation>
    <dataValidation type="list" allowBlank="1" showInputMessage="1" showErrorMessage="1" sqref="J341" xr:uid="{D54A1AC3-2728-489E-97E7-6E4E55F6B801}">
      <formula1>"Yes,No"</formula1>
    </dataValidation>
    <dataValidation type="list" allowBlank="1" showInputMessage="1" showErrorMessage="1" sqref="D13:D312" xr:uid="{CAE99BDF-BCAA-4E52-BB42-EC0FF3C0C4F4}">
      <formula1>"ELI up to 30% AMI,LI up to 60% AMI,LI up to 80% AMI,Mod 80% - 120% AMI"</formula1>
    </dataValidation>
    <dataValidation type="list" allowBlank="1" showInputMessage="1" showErrorMessage="1" sqref="C13:C312" xr:uid="{0D438BAD-2C9B-4DE3-B6F1-83D87A0054C4}">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94A0F90-CC75-4ABB-B998-BA47CFB4EAC4}">
          <x14:formula1>
            <xm:f>Visibility!$S$52:$S$101</xm:f>
          </x14:formula1>
          <xm:sqref>J13:J312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80574-3F0E-4CD6-B7E6-6F6A7D08A485}">
  <sheetPr codeName="Sheet15"/>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Summary'!B16</f>
        <v>Project 6</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KMgxKbbEx3mXhTYMziZeOsZzzxTJ0cBaUO0UwEq54Gv28PrlKImIQ9y1V882BHAs6eyVGz3p64QoIMqff/McOA==" saltValue="KCtFE2ttJU7GTRim7gph+Q==" spinCount="100000" sheet="1" objects="1" scenarios="1"/>
  <mergeCells count="130">
    <mergeCell ref="B376:C376"/>
    <mergeCell ref="I376:K376"/>
    <mergeCell ref="B377:C377"/>
    <mergeCell ref="I377:K377"/>
    <mergeCell ref="B373:C373"/>
    <mergeCell ref="I373:K373"/>
    <mergeCell ref="B374:C374"/>
    <mergeCell ref="I374:K374"/>
    <mergeCell ref="B375:C375"/>
    <mergeCell ref="I375:K375"/>
    <mergeCell ref="B370:C370"/>
    <mergeCell ref="I370:K370"/>
    <mergeCell ref="B371:C371"/>
    <mergeCell ref="I371:K371"/>
    <mergeCell ref="B372:C372"/>
    <mergeCell ref="I372:K372"/>
    <mergeCell ref="B367:C367"/>
    <mergeCell ref="I367:K367"/>
    <mergeCell ref="B368:C368"/>
    <mergeCell ref="I368:K368"/>
    <mergeCell ref="B369:C369"/>
    <mergeCell ref="I369:K369"/>
    <mergeCell ref="B364:C364"/>
    <mergeCell ref="I364:K364"/>
    <mergeCell ref="B365:C365"/>
    <mergeCell ref="I365:K365"/>
    <mergeCell ref="B366:C366"/>
    <mergeCell ref="I366:K366"/>
    <mergeCell ref="B359:C359"/>
    <mergeCell ref="I359:K359"/>
    <mergeCell ref="B361:K361"/>
    <mergeCell ref="B362:C362"/>
    <mergeCell ref="I362:K362"/>
    <mergeCell ref="B363:C363"/>
    <mergeCell ref="I363:K363"/>
    <mergeCell ref="B356:C356"/>
    <mergeCell ref="I356:K356"/>
    <mergeCell ref="B357:C357"/>
    <mergeCell ref="I357:K357"/>
    <mergeCell ref="B358:C358"/>
    <mergeCell ref="I358:K358"/>
    <mergeCell ref="B353:C353"/>
    <mergeCell ref="I353:K353"/>
    <mergeCell ref="B354:C354"/>
    <mergeCell ref="I354:K354"/>
    <mergeCell ref="B355:C355"/>
    <mergeCell ref="I355:K355"/>
    <mergeCell ref="B350:C350"/>
    <mergeCell ref="I350:K350"/>
    <mergeCell ref="B351:C351"/>
    <mergeCell ref="I351:K351"/>
    <mergeCell ref="B352:C352"/>
    <mergeCell ref="I352:K352"/>
    <mergeCell ref="B347:C347"/>
    <mergeCell ref="I347:K347"/>
    <mergeCell ref="B348:C348"/>
    <mergeCell ref="I348:K348"/>
    <mergeCell ref="B349:C349"/>
    <mergeCell ref="I349:K349"/>
    <mergeCell ref="B343:K343"/>
    <mergeCell ref="B344:C344"/>
    <mergeCell ref="I344:K344"/>
    <mergeCell ref="B345:C345"/>
    <mergeCell ref="I345:K345"/>
    <mergeCell ref="B346:C346"/>
    <mergeCell ref="I346:K346"/>
    <mergeCell ref="H333:I333"/>
    <mergeCell ref="J333:K333"/>
    <mergeCell ref="B334:K334"/>
    <mergeCell ref="B335:K339"/>
    <mergeCell ref="B340:K340"/>
    <mergeCell ref="B341:I341"/>
    <mergeCell ref="J341:K341"/>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27:D327"/>
    <mergeCell ref="E327:G327"/>
    <mergeCell ref="H327:I327"/>
    <mergeCell ref="J327:K327"/>
    <mergeCell ref="B328:D328"/>
    <mergeCell ref="E328:G328"/>
    <mergeCell ref="H328:I328"/>
    <mergeCell ref="J328:K328"/>
    <mergeCell ref="B325:K325"/>
    <mergeCell ref="B326:D326"/>
    <mergeCell ref="E326:G326"/>
    <mergeCell ref="H326:I326"/>
    <mergeCell ref="J326:K326"/>
    <mergeCell ref="D10:E10"/>
    <mergeCell ref="F10:G10"/>
    <mergeCell ref="H10:I10"/>
    <mergeCell ref="J10:K10"/>
    <mergeCell ref="B11:B12"/>
    <mergeCell ref="C11:C12"/>
    <mergeCell ref="D11:D12"/>
    <mergeCell ref="B8:K8"/>
    <mergeCell ref="B9:C9"/>
    <mergeCell ref="D9:E9"/>
    <mergeCell ref="F9:G9"/>
    <mergeCell ref="H9:I9"/>
    <mergeCell ref="J9:K9"/>
    <mergeCell ref="J11:J12"/>
    <mergeCell ref="K11:K12"/>
    <mergeCell ref="B6:C6"/>
    <mergeCell ref="D6:E6"/>
    <mergeCell ref="G6:H6"/>
    <mergeCell ref="J6:K6"/>
    <mergeCell ref="B7:D7"/>
    <mergeCell ref="E7:K7"/>
    <mergeCell ref="B2:K3"/>
    <mergeCell ref="C4:D4"/>
    <mergeCell ref="F4:G4"/>
    <mergeCell ref="I4:K4"/>
    <mergeCell ref="C5:E5"/>
    <mergeCell ref="G5:H5"/>
    <mergeCell ref="J5:K5"/>
  </mergeCells>
  <conditionalFormatting sqref="C4:D4">
    <cfRule type="expression" dxfId="4" priority="1">
      <formula>$C$4="Project 6"</formula>
    </cfRule>
  </conditionalFormatting>
  <dataValidations count="9">
    <dataValidation type="list" allowBlank="1" showInputMessage="1" showErrorMessage="1" sqref="D13:D312" xr:uid="{67BEA505-180B-480E-94D6-127478468A31}">
      <formula1>"ELI up to 30% AMI,LI up to 60% AMI,LI up to 80% AMI,Mod 80% - 120% AMI"</formula1>
    </dataValidation>
    <dataValidation type="list" allowBlank="1" showInputMessage="1" showErrorMessage="1" sqref="J341" xr:uid="{DE46BA57-60E2-4DFA-A9A8-213F2567C723}">
      <formula1>"Yes,No"</formula1>
    </dataValidation>
    <dataValidation type="whole" errorStyle="information" allowBlank="1" showInputMessage="1" showErrorMessage="1" errorTitle="Error" error="Please type a number of rows needed for your project, from 1 to 300." sqref="C10" xr:uid="{1FD1A6F9-2665-4FD3-B2EF-69779F70F976}">
      <formula1>1</formula1>
      <formula2>300</formula2>
    </dataValidation>
    <dataValidation type="list" allowBlank="1" showInputMessage="1" showErrorMessage="1" sqref="J5" xr:uid="{9BF385D6-4D1F-4EC5-B76F-362DB8CE06FB}">
      <formula1>"Trust Funds Loan Commited,Under Construction,Construction Completed,Permanet Loan Closed"</formula1>
    </dataValidation>
    <dataValidation type="list" allowBlank="1" showInputMessage="1" showErrorMessage="1" sqref="D363:H377 D345:H359" xr:uid="{9BF871E7-B524-4926-AD6C-6D500F48BA1D}">
      <formula1>"Select One, Submitted, Not Submitted, Previously Summitted, Not Available, N/A"</formula1>
    </dataValidation>
    <dataValidation type="list" allowBlank="1" showInputMessage="1" showErrorMessage="1" sqref="E327:E331" xr:uid="{A9C02E69-3DB5-447B-8D1C-7A452E5C1530}">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G5" xr:uid="{3F12B6F4-519F-409C-85AA-510A55A403DA}">
      <formula1>" Select One, New Construction, Rehabilitation, Conversion of ADU/JADU, Repair ADU/JADU, Reconstruction of ADU/JADU, Homeowner Purchase "</formula1>
    </dataValidation>
    <dataValidation type="list" allowBlank="1" showInputMessage="1" showErrorMessage="1" sqref="C5" xr:uid="{4B6455A2-D8A7-44AA-9E29-B8F8A5FA0D58}">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C13:C312" xr:uid="{32E05BB4-A4FE-4C9A-822E-FF893D7CADDF}">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9ABDB5-FED3-4EFB-B804-3EF351ADFD58}">
          <x14:formula1>
            <xm:f>Visibility!$S$52:$S$101</xm:f>
          </x14:formula1>
          <xm:sqref>J13:J312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F359-5F10-4240-9034-D0703E05BEA4}">
  <sheetPr codeName="Sheet16"/>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Summary'!B17</f>
        <v>Project 7</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OQjrePLubH6HSkFuHTISIuaewHGIfqss/Dsp+HR9Dz2zDkn3ZIsSeqD5NLjl7UB1U3mTqO17UioK0hPLUT27hA==" saltValue="EdBcN6SOzktxS4N9GylB8g==" spinCount="100000" sheet="1" objects="1" scenarios="1"/>
  <mergeCells count="130">
    <mergeCell ref="B376:C376"/>
    <mergeCell ref="I376:K376"/>
    <mergeCell ref="B377:C377"/>
    <mergeCell ref="I377:K377"/>
    <mergeCell ref="B373:C373"/>
    <mergeCell ref="I373:K373"/>
    <mergeCell ref="B374:C374"/>
    <mergeCell ref="I374:K374"/>
    <mergeCell ref="B375:C375"/>
    <mergeCell ref="I375:K375"/>
    <mergeCell ref="B370:C370"/>
    <mergeCell ref="I370:K370"/>
    <mergeCell ref="B371:C371"/>
    <mergeCell ref="I371:K371"/>
    <mergeCell ref="B372:C372"/>
    <mergeCell ref="I372:K372"/>
    <mergeCell ref="B367:C367"/>
    <mergeCell ref="I367:K367"/>
    <mergeCell ref="B368:C368"/>
    <mergeCell ref="I368:K368"/>
    <mergeCell ref="B369:C369"/>
    <mergeCell ref="I369:K369"/>
    <mergeCell ref="B364:C364"/>
    <mergeCell ref="I364:K364"/>
    <mergeCell ref="B365:C365"/>
    <mergeCell ref="I365:K365"/>
    <mergeCell ref="B366:C366"/>
    <mergeCell ref="I366:K366"/>
    <mergeCell ref="B359:C359"/>
    <mergeCell ref="I359:K359"/>
    <mergeCell ref="B361:K361"/>
    <mergeCell ref="B362:C362"/>
    <mergeCell ref="I362:K362"/>
    <mergeCell ref="B363:C363"/>
    <mergeCell ref="I363:K363"/>
    <mergeCell ref="B356:C356"/>
    <mergeCell ref="I356:K356"/>
    <mergeCell ref="B357:C357"/>
    <mergeCell ref="I357:K357"/>
    <mergeCell ref="B358:C358"/>
    <mergeCell ref="I358:K358"/>
    <mergeCell ref="B353:C353"/>
    <mergeCell ref="I353:K353"/>
    <mergeCell ref="B354:C354"/>
    <mergeCell ref="I354:K354"/>
    <mergeCell ref="B355:C355"/>
    <mergeCell ref="I355:K355"/>
    <mergeCell ref="B350:C350"/>
    <mergeCell ref="I350:K350"/>
    <mergeCell ref="B351:C351"/>
    <mergeCell ref="I351:K351"/>
    <mergeCell ref="B352:C352"/>
    <mergeCell ref="I352:K352"/>
    <mergeCell ref="B347:C347"/>
    <mergeCell ref="I347:K347"/>
    <mergeCell ref="B348:C348"/>
    <mergeCell ref="I348:K348"/>
    <mergeCell ref="B349:C349"/>
    <mergeCell ref="I349:K349"/>
    <mergeCell ref="B343:K343"/>
    <mergeCell ref="B344:C344"/>
    <mergeCell ref="I344:K344"/>
    <mergeCell ref="B345:C345"/>
    <mergeCell ref="I345:K345"/>
    <mergeCell ref="B346:C346"/>
    <mergeCell ref="I346:K346"/>
    <mergeCell ref="H333:I333"/>
    <mergeCell ref="J333:K333"/>
    <mergeCell ref="B334:K334"/>
    <mergeCell ref="B335:K339"/>
    <mergeCell ref="B340:K340"/>
    <mergeCell ref="B341:I341"/>
    <mergeCell ref="J341:K341"/>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27:D327"/>
    <mergeCell ref="E327:G327"/>
    <mergeCell ref="H327:I327"/>
    <mergeCell ref="J327:K327"/>
    <mergeCell ref="B328:D328"/>
    <mergeCell ref="E328:G328"/>
    <mergeCell ref="H328:I328"/>
    <mergeCell ref="J328:K328"/>
    <mergeCell ref="B325:K325"/>
    <mergeCell ref="B326:D326"/>
    <mergeCell ref="E326:G326"/>
    <mergeCell ref="H326:I326"/>
    <mergeCell ref="J326:K326"/>
    <mergeCell ref="D10:E10"/>
    <mergeCell ref="F10:G10"/>
    <mergeCell ref="H10:I10"/>
    <mergeCell ref="J10:K10"/>
    <mergeCell ref="B11:B12"/>
    <mergeCell ref="C11:C12"/>
    <mergeCell ref="D11:D12"/>
    <mergeCell ref="B8:K8"/>
    <mergeCell ref="B9:C9"/>
    <mergeCell ref="D9:E9"/>
    <mergeCell ref="F9:G9"/>
    <mergeCell ref="H9:I9"/>
    <mergeCell ref="J9:K9"/>
    <mergeCell ref="J11:J12"/>
    <mergeCell ref="K11:K12"/>
    <mergeCell ref="B6:C6"/>
    <mergeCell ref="D6:E6"/>
    <mergeCell ref="G6:H6"/>
    <mergeCell ref="J6:K6"/>
    <mergeCell ref="B7:D7"/>
    <mergeCell ref="E7:K7"/>
    <mergeCell ref="B2:K3"/>
    <mergeCell ref="C4:D4"/>
    <mergeCell ref="F4:G4"/>
    <mergeCell ref="I4:K4"/>
    <mergeCell ref="C5:E5"/>
    <mergeCell ref="G5:H5"/>
    <mergeCell ref="J5:K5"/>
  </mergeCells>
  <conditionalFormatting sqref="C4:D4">
    <cfRule type="expression" dxfId="3" priority="1">
      <formula>$C$4="Project 7"</formula>
    </cfRule>
  </conditionalFormatting>
  <dataValidations count="9">
    <dataValidation type="list" allowBlank="1" showInputMessage="1" showErrorMessage="1" sqref="C5" xr:uid="{DF60E894-B0FC-41BA-A133-DED8294F0936}">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G5" xr:uid="{C10208CE-5080-4202-99B0-39DA6BB5D09A}">
      <formula1>" Select One, New Construction, Rehabilitation, Conversion of ADU/JADU, Repair ADU/JADU, Reconstruction of ADU/JADU, Homeowner Purchase "</formula1>
    </dataValidation>
    <dataValidation type="list" allowBlank="1" showInputMessage="1" showErrorMessage="1" sqref="E327:E331" xr:uid="{CFDBC9A3-2823-4C68-BA92-27E62B4E9678}">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D363:H377 D345:H359" xr:uid="{33687C57-E450-4716-88F3-DEF82AB24EAB}">
      <formula1>"Select One, Submitted, Not Submitted, Previously Summitted, Not Available, N/A"</formula1>
    </dataValidation>
    <dataValidation type="list" allowBlank="1" showInputMessage="1" showErrorMessage="1" sqref="J5" xr:uid="{044F8361-A4BE-4502-BCA1-11E98F4D9E63}">
      <formula1>"Trust Funds Loan Commited,Under Construction,Construction Completed,Permanet Loan Closed"</formula1>
    </dataValidation>
    <dataValidation type="whole" errorStyle="information" allowBlank="1" showInputMessage="1" showErrorMessage="1" errorTitle="Error" error="Please type a number of rows needed for your project, from 1 to 300." sqref="C10" xr:uid="{6897D7D8-5D37-40F4-ADC7-CBAF4765F0CE}">
      <formula1>1</formula1>
      <formula2>300</formula2>
    </dataValidation>
    <dataValidation type="list" allowBlank="1" showInputMessage="1" showErrorMessage="1" sqref="J341" xr:uid="{5B774099-48C9-4FFE-B695-7E4DE8344EE1}">
      <formula1>"Yes,No"</formula1>
    </dataValidation>
    <dataValidation type="list" allowBlank="1" showInputMessage="1" showErrorMessage="1" sqref="D13:D312" xr:uid="{DB91AE82-752A-4D72-ABCA-A1C04FC95766}">
      <formula1>"ELI up to 30% AMI,LI up to 60% AMI,LI up to 80% AMI,Mod 80% - 120% AMI"</formula1>
    </dataValidation>
    <dataValidation type="list" allowBlank="1" showInputMessage="1" showErrorMessage="1" sqref="C13:C312" xr:uid="{11A4A1C8-F7FE-43CE-BE7D-8074A4BF580B}">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589E98-60A4-4AD9-B8A1-1BECC4C403C6}">
          <x14:formula1>
            <xm:f>Visibility!$S$52:$S$101</xm:f>
          </x14:formula1>
          <xm:sqref>J13:J312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69989-B7B7-4A53-91BF-00AE696B3F48}">
  <sheetPr codeName="Sheet18"/>
  <dimension ref="A1:S377"/>
  <sheetViews>
    <sheetView showGridLines="0" zoomScaleNormal="100" workbookViewId="0">
      <selection activeCell="E352" sqref="E352"/>
    </sheetView>
  </sheetViews>
  <sheetFormatPr defaultColWidth="9.1796875" defaultRowHeight="14.5" x14ac:dyDescent="0.35"/>
  <cols>
    <col min="1" max="1" width="9.1796875" style="50"/>
    <col min="2" max="11" width="22.54296875" style="50" customWidth="1"/>
    <col min="12" max="12" width="4.7265625" style="50" customWidth="1"/>
    <col min="13" max="17" width="2.1796875" style="50" customWidth="1"/>
    <col min="18" max="18" width="9.1796875" style="50" customWidth="1"/>
    <col min="19" max="16384" width="9.1796875" style="50"/>
  </cols>
  <sheetData>
    <row r="1" spans="1:19" ht="37.5" customHeight="1" x14ac:dyDescent="0.35"/>
    <row r="2" spans="1:19" ht="20.149999999999999" customHeight="1" x14ac:dyDescent="0.35">
      <c r="B2" s="335" t="s">
        <v>397</v>
      </c>
      <c r="C2" s="342"/>
      <c r="D2" s="342"/>
      <c r="E2" s="342"/>
      <c r="F2" s="342"/>
      <c r="G2" s="342"/>
      <c r="H2" s="342"/>
      <c r="I2" s="342"/>
      <c r="J2" s="342"/>
      <c r="K2" s="342"/>
    </row>
    <row r="3" spans="1:19" ht="30.75" customHeight="1" x14ac:dyDescent="0.35">
      <c r="B3" s="342"/>
      <c r="C3" s="342"/>
      <c r="D3" s="342"/>
      <c r="E3" s="342"/>
      <c r="F3" s="342"/>
      <c r="G3" s="342"/>
      <c r="H3" s="342"/>
      <c r="I3" s="342"/>
      <c r="J3" s="342"/>
      <c r="K3" s="342"/>
      <c r="S3" s="164"/>
    </row>
    <row r="4" spans="1:19" ht="31" customHeight="1" x14ac:dyDescent="0.35">
      <c r="B4" s="165" t="s">
        <v>344</v>
      </c>
      <c r="C4" s="350" t="str">
        <f>'Financial Summary'!B18</f>
        <v>Project 8</v>
      </c>
      <c r="D4" s="351"/>
      <c r="E4" s="166" t="s">
        <v>264</v>
      </c>
      <c r="F4" s="352"/>
      <c r="G4" s="353"/>
      <c r="H4" s="166" t="s">
        <v>45</v>
      </c>
      <c r="I4" s="345"/>
      <c r="J4" s="345"/>
      <c r="K4" s="345"/>
    </row>
    <row r="5" spans="1:19" ht="32.15" customHeight="1" x14ac:dyDescent="0.35">
      <c r="B5" s="165" t="s">
        <v>46</v>
      </c>
      <c r="C5" s="345" t="s">
        <v>43</v>
      </c>
      <c r="D5" s="345"/>
      <c r="E5" s="345"/>
      <c r="F5" s="165" t="s">
        <v>47</v>
      </c>
      <c r="G5" s="345"/>
      <c r="H5" s="345"/>
      <c r="I5" s="166" t="s">
        <v>48</v>
      </c>
      <c r="J5" s="348"/>
      <c r="K5" s="348"/>
      <c r="L5" s="187"/>
    </row>
    <row r="6" spans="1:19" ht="31.5" customHeight="1" x14ac:dyDescent="0.35">
      <c r="B6" s="354" t="s">
        <v>273</v>
      </c>
      <c r="C6" s="355"/>
      <c r="D6" s="356"/>
      <c r="E6" s="357"/>
      <c r="F6" s="168" t="s">
        <v>315</v>
      </c>
      <c r="G6" s="333"/>
      <c r="H6" s="333"/>
      <c r="I6" s="169" t="s">
        <v>295</v>
      </c>
      <c r="J6" s="349"/>
      <c r="K6" s="349"/>
    </row>
    <row r="7" spans="1:19" s="170" customFormat="1" ht="31.5" hidden="1" customHeight="1" x14ac:dyDescent="0.25">
      <c r="B7" s="347" t="s">
        <v>296</v>
      </c>
      <c r="C7" s="347"/>
      <c r="D7" s="347"/>
      <c r="E7" s="348"/>
      <c r="F7" s="348"/>
      <c r="G7" s="348"/>
      <c r="H7" s="348"/>
      <c r="I7" s="348"/>
      <c r="J7" s="348"/>
      <c r="K7" s="348"/>
    </row>
    <row r="8" spans="1:19" ht="55.5" customHeight="1" x14ac:dyDescent="0.35">
      <c r="B8" s="342" t="s">
        <v>396</v>
      </c>
      <c r="C8" s="342"/>
      <c r="D8" s="342"/>
      <c r="E8" s="342"/>
      <c r="F8" s="342"/>
      <c r="G8" s="342"/>
      <c r="H8" s="342"/>
      <c r="I8" s="342"/>
      <c r="J8" s="342"/>
      <c r="K8" s="342"/>
      <c r="L8" s="171"/>
      <c r="M8" s="171"/>
    </row>
    <row r="9" spans="1:19" ht="96" customHeight="1" x14ac:dyDescent="0.35">
      <c r="B9" s="343" t="s">
        <v>418</v>
      </c>
      <c r="C9" s="343"/>
      <c r="D9" s="343" t="s">
        <v>265</v>
      </c>
      <c r="E9" s="343"/>
      <c r="F9" s="343" t="s">
        <v>266</v>
      </c>
      <c r="G9" s="343"/>
      <c r="H9" s="343" t="s">
        <v>267</v>
      </c>
      <c r="I9" s="343"/>
      <c r="J9" s="343" t="s">
        <v>450</v>
      </c>
      <c r="K9" s="343"/>
    </row>
    <row r="10" spans="1:19" ht="57.65" customHeight="1" thickBot="1" x14ac:dyDescent="0.4">
      <c r="A10" s="188"/>
      <c r="B10" s="172" t="s">
        <v>417</v>
      </c>
      <c r="C10" s="101">
        <v>10</v>
      </c>
      <c r="D10" s="344">
        <f>COUNTIF($D$13:$D$312,"ELI up to 30% AMI")</f>
        <v>0</v>
      </c>
      <c r="E10" s="344"/>
      <c r="F10" s="344">
        <f>COUNTIF($D$13:$D$312,"LI up to 60% AMI")</f>
        <v>0</v>
      </c>
      <c r="G10" s="344"/>
      <c r="H10" s="344">
        <f>COUNTIF($D$13:$D$312,"LI up to 80% AMI")</f>
        <v>0</v>
      </c>
      <c r="I10" s="344"/>
      <c r="J10" s="346">
        <f>COUNTIF($D$13:$D$312,"Mod 80% - 120% AMI")</f>
        <v>0</v>
      </c>
      <c r="K10" s="346"/>
      <c r="L10" s="167"/>
    </row>
    <row r="11" spans="1:19" ht="82.5" customHeight="1" x14ac:dyDescent="0.35">
      <c r="B11" s="364" t="s">
        <v>441</v>
      </c>
      <c r="C11" s="364" t="s">
        <v>440</v>
      </c>
      <c r="D11" s="364" t="s">
        <v>398</v>
      </c>
      <c r="E11" s="226" t="s">
        <v>495</v>
      </c>
      <c r="F11" s="169" t="s">
        <v>270</v>
      </c>
      <c r="G11" s="169" t="s">
        <v>297</v>
      </c>
      <c r="H11" s="169" t="s">
        <v>324</v>
      </c>
      <c r="I11" s="231" t="s">
        <v>325</v>
      </c>
      <c r="J11" s="380" t="s">
        <v>487</v>
      </c>
      <c r="K11" s="381" t="s">
        <v>489</v>
      </c>
      <c r="L11" s="189"/>
    </row>
    <row r="12" spans="1:19" ht="23.25" customHeight="1" x14ac:dyDescent="0.35">
      <c r="B12" s="365"/>
      <c r="C12" s="366"/>
      <c r="D12" s="365"/>
      <c r="E12" s="230" t="str">
        <f>IFERROR(AVERAGE(E13:E312),"")</f>
        <v/>
      </c>
      <c r="F12" s="224">
        <f>SUM(F13:F312)</f>
        <v>0</v>
      </c>
      <c r="G12" s="224">
        <f t="shared" ref="G12:I12" si="0">SUM(G13:G312)</f>
        <v>0</v>
      </c>
      <c r="H12" s="224">
        <f t="shared" si="0"/>
        <v>0</v>
      </c>
      <c r="I12" s="232">
        <f t="shared" si="0"/>
        <v>0</v>
      </c>
      <c r="J12" s="369"/>
      <c r="K12" s="371"/>
    </row>
    <row r="13" spans="1:19" ht="18" customHeight="1" x14ac:dyDescent="0.35">
      <c r="B13" s="227"/>
      <c r="C13" s="227"/>
      <c r="D13" s="228"/>
      <c r="E13" s="260"/>
      <c r="F13" s="229"/>
      <c r="G13" s="229"/>
      <c r="H13" s="229"/>
      <c r="I13" s="233"/>
      <c r="J13" s="234"/>
      <c r="K13" s="235"/>
      <c r="L13" s="173"/>
    </row>
    <row r="14" spans="1:19" ht="18" customHeight="1" x14ac:dyDescent="0.35">
      <c r="B14" s="227"/>
      <c r="C14" s="227"/>
      <c r="D14" s="228"/>
      <c r="E14" s="261"/>
      <c r="F14" s="229"/>
      <c r="G14" s="229"/>
      <c r="H14" s="229"/>
      <c r="I14" s="233"/>
      <c r="J14" s="234"/>
      <c r="K14" s="235"/>
      <c r="L14" s="173"/>
    </row>
    <row r="15" spans="1:19" ht="18" customHeight="1" x14ac:dyDescent="0.35">
      <c r="B15" s="227"/>
      <c r="C15" s="227"/>
      <c r="D15" s="228"/>
      <c r="E15" s="261"/>
      <c r="F15" s="229"/>
      <c r="G15" s="229"/>
      <c r="H15" s="229"/>
      <c r="I15" s="233"/>
      <c r="J15" s="234"/>
      <c r="K15" s="235"/>
      <c r="L15" s="173"/>
    </row>
    <row r="16" spans="1:19" ht="18" customHeight="1" x14ac:dyDescent="0.35">
      <c r="B16" s="227"/>
      <c r="C16" s="227"/>
      <c r="D16" s="228"/>
      <c r="E16" s="261"/>
      <c r="F16" s="229"/>
      <c r="G16" s="229"/>
      <c r="H16" s="229"/>
      <c r="I16" s="233"/>
      <c r="J16" s="234"/>
      <c r="K16" s="235"/>
      <c r="L16" s="173"/>
    </row>
    <row r="17" spans="2:12" customFormat="1" ht="18" customHeight="1" x14ac:dyDescent="0.25">
      <c r="B17" s="227"/>
      <c r="C17" s="227"/>
      <c r="D17" s="228"/>
      <c r="E17" s="261"/>
      <c r="F17" s="229"/>
      <c r="G17" s="229"/>
      <c r="H17" s="229"/>
      <c r="I17" s="233"/>
      <c r="J17" s="234"/>
      <c r="K17" s="235"/>
      <c r="L17" s="173"/>
    </row>
    <row r="18" spans="2:12" customFormat="1" ht="18" customHeight="1" x14ac:dyDescent="0.25">
      <c r="B18" s="227"/>
      <c r="C18" s="227"/>
      <c r="D18" s="228"/>
      <c r="E18" s="261"/>
      <c r="F18" s="229"/>
      <c r="G18" s="229"/>
      <c r="H18" s="229"/>
      <c r="I18" s="233"/>
      <c r="J18" s="234"/>
      <c r="K18" s="235"/>
      <c r="L18" s="173"/>
    </row>
    <row r="19" spans="2:12" customFormat="1" ht="18" customHeight="1" x14ac:dyDescent="0.25">
      <c r="B19" s="227"/>
      <c r="C19" s="227"/>
      <c r="D19" s="228"/>
      <c r="E19" s="261"/>
      <c r="F19" s="229"/>
      <c r="G19" s="229"/>
      <c r="H19" s="229"/>
      <c r="I19" s="233"/>
      <c r="J19" s="234"/>
      <c r="K19" s="235"/>
      <c r="L19" s="173"/>
    </row>
    <row r="20" spans="2:12" customFormat="1" ht="18" customHeight="1" x14ac:dyDescent="0.25">
      <c r="B20" s="227"/>
      <c r="C20" s="227"/>
      <c r="D20" s="228"/>
      <c r="E20" s="261"/>
      <c r="F20" s="229"/>
      <c r="G20" s="229"/>
      <c r="H20" s="229"/>
      <c r="I20" s="233"/>
      <c r="J20" s="234"/>
      <c r="K20" s="235"/>
      <c r="L20" s="173"/>
    </row>
    <row r="21" spans="2:12" customFormat="1" ht="18" customHeight="1" x14ac:dyDescent="0.25">
      <c r="B21" s="227"/>
      <c r="C21" s="227"/>
      <c r="D21" s="228"/>
      <c r="E21" s="261"/>
      <c r="F21" s="229"/>
      <c r="G21" s="229"/>
      <c r="H21" s="229"/>
      <c r="I21" s="233"/>
      <c r="J21" s="234"/>
      <c r="K21" s="235"/>
      <c r="L21" s="173"/>
    </row>
    <row r="22" spans="2:12" customFormat="1" ht="18" customHeight="1" x14ac:dyDescent="0.25">
      <c r="B22" s="227"/>
      <c r="C22" s="227"/>
      <c r="D22" s="228"/>
      <c r="E22" s="261"/>
      <c r="F22" s="229"/>
      <c r="G22" s="229"/>
      <c r="H22" s="229"/>
      <c r="I22" s="233"/>
      <c r="J22" s="234"/>
      <c r="K22" s="235"/>
      <c r="L22" s="173"/>
    </row>
    <row r="23" spans="2:12" customFormat="1" ht="18" hidden="1" customHeight="1" x14ac:dyDescent="0.25">
      <c r="B23" s="227"/>
      <c r="C23" s="227"/>
      <c r="D23" s="228"/>
      <c r="E23" s="261"/>
      <c r="F23" s="229"/>
      <c r="G23" s="229"/>
      <c r="H23" s="229"/>
      <c r="I23" s="233"/>
      <c r="J23" s="234"/>
      <c r="K23" s="235"/>
      <c r="L23" s="173"/>
    </row>
    <row r="24" spans="2:12" customFormat="1" ht="18" hidden="1" customHeight="1" x14ac:dyDescent="0.25">
      <c r="B24" s="227"/>
      <c r="C24" s="227"/>
      <c r="D24" s="228"/>
      <c r="E24" s="261"/>
      <c r="F24" s="229"/>
      <c r="G24" s="229"/>
      <c r="H24" s="229"/>
      <c r="I24" s="233"/>
      <c r="J24" s="234"/>
      <c r="K24" s="235"/>
      <c r="L24" s="173"/>
    </row>
    <row r="25" spans="2:12" customFormat="1" ht="18" hidden="1" customHeight="1" x14ac:dyDescent="0.25">
      <c r="B25" s="227"/>
      <c r="C25" s="227"/>
      <c r="D25" s="228"/>
      <c r="E25" s="261"/>
      <c r="F25" s="229"/>
      <c r="G25" s="229"/>
      <c r="H25" s="229"/>
      <c r="I25" s="233"/>
      <c r="J25" s="234"/>
      <c r="K25" s="235"/>
      <c r="L25" s="173"/>
    </row>
    <row r="26" spans="2:12" customFormat="1" ht="18" hidden="1" customHeight="1" x14ac:dyDescent="0.25">
      <c r="B26" s="227"/>
      <c r="C26" s="227"/>
      <c r="D26" s="228"/>
      <c r="E26" s="261"/>
      <c r="F26" s="229"/>
      <c r="G26" s="229"/>
      <c r="H26" s="229"/>
      <c r="I26" s="233"/>
      <c r="J26" s="234"/>
      <c r="K26" s="235"/>
      <c r="L26" s="173"/>
    </row>
    <row r="27" spans="2:12" customFormat="1" ht="18" hidden="1" customHeight="1" x14ac:dyDescent="0.25">
      <c r="B27" s="227"/>
      <c r="C27" s="227"/>
      <c r="D27" s="228"/>
      <c r="E27" s="261"/>
      <c r="F27" s="229"/>
      <c r="G27" s="229"/>
      <c r="H27" s="229"/>
      <c r="I27" s="233"/>
      <c r="J27" s="234"/>
      <c r="K27" s="235"/>
      <c r="L27" s="173"/>
    </row>
    <row r="28" spans="2:12" customFormat="1" ht="18" hidden="1" customHeight="1" x14ac:dyDescent="0.25">
      <c r="B28" s="227"/>
      <c r="C28" s="227"/>
      <c r="D28" s="228"/>
      <c r="E28" s="261"/>
      <c r="F28" s="229"/>
      <c r="G28" s="229"/>
      <c r="H28" s="229"/>
      <c r="I28" s="233"/>
      <c r="J28" s="234"/>
      <c r="K28" s="235"/>
      <c r="L28" s="173"/>
    </row>
    <row r="29" spans="2:12" customFormat="1" ht="18" hidden="1" customHeight="1" x14ac:dyDescent="0.25">
      <c r="B29" s="227"/>
      <c r="C29" s="227"/>
      <c r="D29" s="228"/>
      <c r="E29" s="261"/>
      <c r="F29" s="229"/>
      <c r="G29" s="229"/>
      <c r="H29" s="229"/>
      <c r="I29" s="233"/>
      <c r="J29" s="234"/>
      <c r="K29" s="235"/>
      <c r="L29" s="173"/>
    </row>
    <row r="30" spans="2:12" customFormat="1" ht="18" hidden="1" customHeight="1" x14ac:dyDescent="0.25">
      <c r="B30" s="227"/>
      <c r="C30" s="227"/>
      <c r="D30" s="228"/>
      <c r="E30" s="261"/>
      <c r="F30" s="229"/>
      <c r="G30" s="229"/>
      <c r="H30" s="229"/>
      <c r="I30" s="233"/>
      <c r="J30" s="234"/>
      <c r="K30" s="235"/>
      <c r="L30" s="173"/>
    </row>
    <row r="31" spans="2:12" customFormat="1" ht="18" hidden="1" customHeight="1" x14ac:dyDescent="0.25">
      <c r="B31" s="227"/>
      <c r="C31" s="227"/>
      <c r="D31" s="228"/>
      <c r="E31" s="261"/>
      <c r="F31" s="229"/>
      <c r="G31" s="229"/>
      <c r="H31" s="229"/>
      <c r="I31" s="233"/>
      <c r="J31" s="234"/>
      <c r="K31" s="235"/>
      <c r="L31" s="173"/>
    </row>
    <row r="32" spans="2:12" customFormat="1" ht="18" hidden="1" customHeight="1" x14ac:dyDescent="0.25">
      <c r="B32" s="227"/>
      <c r="C32" s="227"/>
      <c r="D32" s="228"/>
      <c r="E32" s="261"/>
      <c r="F32" s="229"/>
      <c r="G32" s="229"/>
      <c r="H32" s="229"/>
      <c r="I32" s="233"/>
      <c r="J32" s="234"/>
      <c r="K32" s="235"/>
      <c r="L32" s="173"/>
    </row>
    <row r="33" spans="2:12" customFormat="1" ht="18" hidden="1" customHeight="1" x14ac:dyDescent="0.25">
      <c r="B33" s="227"/>
      <c r="C33" s="227"/>
      <c r="D33" s="228"/>
      <c r="E33" s="261"/>
      <c r="F33" s="229"/>
      <c r="G33" s="229"/>
      <c r="H33" s="229"/>
      <c r="I33" s="233"/>
      <c r="J33" s="234"/>
      <c r="K33" s="235"/>
      <c r="L33" s="173"/>
    </row>
    <row r="34" spans="2:12" customFormat="1" ht="18" hidden="1" customHeight="1" x14ac:dyDescent="0.25">
      <c r="B34" s="227"/>
      <c r="C34" s="227"/>
      <c r="D34" s="228"/>
      <c r="E34" s="261"/>
      <c r="F34" s="229"/>
      <c r="G34" s="229"/>
      <c r="H34" s="229"/>
      <c r="I34" s="233"/>
      <c r="J34" s="234"/>
      <c r="K34" s="235"/>
      <c r="L34" s="173"/>
    </row>
    <row r="35" spans="2:12" customFormat="1" ht="18" hidden="1" customHeight="1" x14ac:dyDescent="0.25">
      <c r="B35" s="227"/>
      <c r="C35" s="227"/>
      <c r="D35" s="228"/>
      <c r="E35" s="261"/>
      <c r="F35" s="229"/>
      <c r="G35" s="229"/>
      <c r="H35" s="229"/>
      <c r="I35" s="233"/>
      <c r="J35" s="234"/>
      <c r="K35" s="235"/>
      <c r="L35" s="173"/>
    </row>
    <row r="36" spans="2:12" customFormat="1" ht="18" hidden="1" customHeight="1" x14ac:dyDescent="0.25">
      <c r="B36" s="227"/>
      <c r="C36" s="227"/>
      <c r="D36" s="228"/>
      <c r="E36" s="261"/>
      <c r="F36" s="229"/>
      <c r="G36" s="229"/>
      <c r="H36" s="229"/>
      <c r="I36" s="233"/>
      <c r="J36" s="234"/>
      <c r="K36" s="235"/>
      <c r="L36" s="173"/>
    </row>
    <row r="37" spans="2:12" customFormat="1" ht="18" hidden="1" customHeight="1" x14ac:dyDescent="0.25">
      <c r="B37" s="227"/>
      <c r="C37" s="227"/>
      <c r="D37" s="228"/>
      <c r="E37" s="261"/>
      <c r="F37" s="229"/>
      <c r="G37" s="229"/>
      <c r="H37" s="229"/>
      <c r="I37" s="233"/>
      <c r="J37" s="234"/>
      <c r="K37" s="235"/>
      <c r="L37" s="173"/>
    </row>
    <row r="38" spans="2:12" customFormat="1" ht="18" hidden="1" customHeight="1" x14ac:dyDescent="0.25">
      <c r="B38" s="227"/>
      <c r="C38" s="227"/>
      <c r="D38" s="228"/>
      <c r="E38" s="261"/>
      <c r="F38" s="229"/>
      <c r="G38" s="229"/>
      <c r="H38" s="229"/>
      <c r="I38" s="233"/>
      <c r="J38" s="234"/>
      <c r="K38" s="235"/>
      <c r="L38" s="173"/>
    </row>
    <row r="39" spans="2:12" customFormat="1" ht="18" hidden="1" customHeight="1" x14ac:dyDescent="0.25">
      <c r="B39" s="227"/>
      <c r="C39" s="227"/>
      <c r="D39" s="228"/>
      <c r="E39" s="261"/>
      <c r="F39" s="229"/>
      <c r="G39" s="229"/>
      <c r="H39" s="229"/>
      <c r="I39" s="233"/>
      <c r="J39" s="234"/>
      <c r="K39" s="235"/>
      <c r="L39" s="173"/>
    </row>
    <row r="40" spans="2:12" customFormat="1" ht="18" hidden="1" customHeight="1" x14ac:dyDescent="0.25">
      <c r="B40" s="227"/>
      <c r="C40" s="227"/>
      <c r="D40" s="228"/>
      <c r="E40" s="261"/>
      <c r="F40" s="229"/>
      <c r="G40" s="229"/>
      <c r="H40" s="229"/>
      <c r="I40" s="233"/>
      <c r="J40" s="234"/>
      <c r="K40" s="235"/>
      <c r="L40" s="173"/>
    </row>
    <row r="41" spans="2:12" customFormat="1" ht="18" hidden="1" customHeight="1" x14ac:dyDescent="0.25">
      <c r="B41" s="227"/>
      <c r="C41" s="227"/>
      <c r="D41" s="228"/>
      <c r="E41" s="261"/>
      <c r="F41" s="229"/>
      <c r="G41" s="229"/>
      <c r="H41" s="229"/>
      <c r="I41" s="233"/>
      <c r="J41" s="234"/>
      <c r="K41" s="235"/>
      <c r="L41" s="173"/>
    </row>
    <row r="42" spans="2:12" customFormat="1" ht="18" hidden="1" customHeight="1" x14ac:dyDescent="0.25">
      <c r="B42" s="227"/>
      <c r="C42" s="227"/>
      <c r="D42" s="228"/>
      <c r="E42" s="261"/>
      <c r="F42" s="229"/>
      <c r="G42" s="229"/>
      <c r="H42" s="229"/>
      <c r="I42" s="233"/>
      <c r="J42" s="234"/>
      <c r="K42" s="235"/>
      <c r="L42" s="173"/>
    </row>
    <row r="43" spans="2:12" customFormat="1" ht="18" hidden="1" customHeight="1" x14ac:dyDescent="0.25">
      <c r="B43" s="227"/>
      <c r="C43" s="227"/>
      <c r="D43" s="228"/>
      <c r="E43" s="261"/>
      <c r="F43" s="229"/>
      <c r="G43" s="229"/>
      <c r="H43" s="229"/>
      <c r="I43" s="233"/>
      <c r="J43" s="234"/>
      <c r="K43" s="235"/>
      <c r="L43" s="173"/>
    </row>
    <row r="44" spans="2:12" customFormat="1" ht="18" hidden="1" customHeight="1" x14ac:dyDescent="0.25">
      <c r="B44" s="227"/>
      <c r="C44" s="227"/>
      <c r="D44" s="228"/>
      <c r="E44" s="261"/>
      <c r="F44" s="229"/>
      <c r="G44" s="229"/>
      <c r="H44" s="229"/>
      <c r="I44" s="233"/>
      <c r="J44" s="234"/>
      <c r="K44" s="235"/>
      <c r="L44" s="173"/>
    </row>
    <row r="45" spans="2:12" customFormat="1" ht="18" hidden="1" customHeight="1" x14ac:dyDescent="0.25">
      <c r="B45" s="227"/>
      <c r="C45" s="227"/>
      <c r="D45" s="228"/>
      <c r="E45" s="261"/>
      <c r="F45" s="229"/>
      <c r="G45" s="229"/>
      <c r="H45" s="229"/>
      <c r="I45" s="233"/>
      <c r="J45" s="234"/>
      <c r="K45" s="235"/>
      <c r="L45" s="173"/>
    </row>
    <row r="46" spans="2:12" customFormat="1" ht="18" hidden="1" customHeight="1" x14ac:dyDescent="0.25">
      <c r="B46" s="227"/>
      <c r="C46" s="227"/>
      <c r="D46" s="228"/>
      <c r="E46" s="261"/>
      <c r="F46" s="229"/>
      <c r="G46" s="229"/>
      <c r="H46" s="229"/>
      <c r="I46" s="233"/>
      <c r="J46" s="234"/>
      <c r="K46" s="235"/>
      <c r="L46" s="173"/>
    </row>
    <row r="47" spans="2:12" customFormat="1" ht="18" hidden="1" customHeight="1" x14ac:dyDescent="0.25">
      <c r="B47" s="227"/>
      <c r="C47" s="227"/>
      <c r="D47" s="228"/>
      <c r="E47" s="261"/>
      <c r="F47" s="229"/>
      <c r="G47" s="229"/>
      <c r="H47" s="229"/>
      <c r="I47" s="233"/>
      <c r="J47" s="234"/>
      <c r="K47" s="235"/>
      <c r="L47" s="173"/>
    </row>
    <row r="48" spans="2:12" customFormat="1" ht="18" hidden="1" customHeight="1" x14ac:dyDescent="0.25">
      <c r="B48" s="227"/>
      <c r="C48" s="227"/>
      <c r="D48" s="228"/>
      <c r="E48" s="261"/>
      <c r="F48" s="229"/>
      <c r="G48" s="229"/>
      <c r="H48" s="229"/>
      <c r="I48" s="233"/>
      <c r="J48" s="234"/>
      <c r="K48" s="235"/>
      <c r="L48" s="173"/>
    </row>
    <row r="49" spans="2:12" customFormat="1" ht="18" hidden="1" customHeight="1" x14ac:dyDescent="0.25">
      <c r="B49" s="227"/>
      <c r="C49" s="227"/>
      <c r="D49" s="228"/>
      <c r="E49" s="261"/>
      <c r="F49" s="229"/>
      <c r="G49" s="229"/>
      <c r="H49" s="229"/>
      <c r="I49" s="233"/>
      <c r="J49" s="234"/>
      <c r="K49" s="235"/>
      <c r="L49" s="173"/>
    </row>
    <row r="50" spans="2:12" customFormat="1" ht="18" hidden="1" customHeight="1" x14ac:dyDescent="0.25">
      <c r="B50" s="227"/>
      <c r="C50" s="227"/>
      <c r="D50" s="228"/>
      <c r="E50" s="261"/>
      <c r="F50" s="229"/>
      <c r="G50" s="229"/>
      <c r="H50" s="229"/>
      <c r="I50" s="233"/>
      <c r="J50" s="234"/>
      <c r="K50" s="235"/>
      <c r="L50" s="173"/>
    </row>
    <row r="51" spans="2:12" customFormat="1" ht="18" hidden="1" customHeight="1" x14ac:dyDescent="0.25">
      <c r="B51" s="227"/>
      <c r="C51" s="227"/>
      <c r="D51" s="228"/>
      <c r="E51" s="261"/>
      <c r="F51" s="229"/>
      <c r="G51" s="229"/>
      <c r="H51" s="229"/>
      <c r="I51" s="233"/>
      <c r="J51" s="234"/>
      <c r="K51" s="235"/>
      <c r="L51" s="173"/>
    </row>
    <row r="52" spans="2:12" customFormat="1" ht="18" hidden="1" customHeight="1" x14ac:dyDescent="0.25">
      <c r="B52" s="227"/>
      <c r="C52" s="227"/>
      <c r="D52" s="228"/>
      <c r="E52" s="261"/>
      <c r="F52" s="229"/>
      <c r="G52" s="229"/>
      <c r="H52" s="229"/>
      <c r="I52" s="233"/>
      <c r="J52" s="234"/>
      <c r="K52" s="235"/>
      <c r="L52" s="173"/>
    </row>
    <row r="53" spans="2:12" customFormat="1" ht="18" hidden="1" customHeight="1" x14ac:dyDescent="0.25">
      <c r="B53" s="227"/>
      <c r="C53" s="227"/>
      <c r="D53" s="228"/>
      <c r="E53" s="261"/>
      <c r="F53" s="229"/>
      <c r="G53" s="229"/>
      <c r="H53" s="229"/>
      <c r="I53" s="233"/>
      <c r="J53" s="234"/>
      <c r="K53" s="235"/>
      <c r="L53" s="173"/>
    </row>
    <row r="54" spans="2:12" customFormat="1" ht="18" hidden="1" customHeight="1" x14ac:dyDescent="0.25">
      <c r="B54" s="227"/>
      <c r="C54" s="227"/>
      <c r="D54" s="228"/>
      <c r="E54" s="261"/>
      <c r="F54" s="229"/>
      <c r="G54" s="229"/>
      <c r="H54" s="229"/>
      <c r="I54" s="233"/>
      <c r="J54" s="234"/>
      <c r="K54" s="235"/>
      <c r="L54" s="173"/>
    </row>
    <row r="55" spans="2:12" customFormat="1" ht="18" hidden="1" customHeight="1" x14ac:dyDescent="0.25">
      <c r="B55" s="227"/>
      <c r="C55" s="227"/>
      <c r="D55" s="228"/>
      <c r="E55" s="261"/>
      <c r="F55" s="229"/>
      <c r="G55" s="229"/>
      <c r="H55" s="229"/>
      <c r="I55" s="233"/>
      <c r="J55" s="234"/>
      <c r="K55" s="235"/>
      <c r="L55" s="173"/>
    </row>
    <row r="56" spans="2:12" customFormat="1" ht="18" hidden="1" customHeight="1" x14ac:dyDescent="0.25">
      <c r="B56" s="227"/>
      <c r="C56" s="227"/>
      <c r="D56" s="228"/>
      <c r="E56" s="261"/>
      <c r="F56" s="229"/>
      <c r="G56" s="229"/>
      <c r="H56" s="229"/>
      <c r="I56" s="233"/>
      <c r="J56" s="234"/>
      <c r="K56" s="235"/>
      <c r="L56" s="173"/>
    </row>
    <row r="57" spans="2:12" customFormat="1" ht="18" hidden="1" customHeight="1" x14ac:dyDescent="0.25">
      <c r="B57" s="227"/>
      <c r="C57" s="227"/>
      <c r="D57" s="228"/>
      <c r="E57" s="261"/>
      <c r="F57" s="229"/>
      <c r="G57" s="229"/>
      <c r="H57" s="229"/>
      <c r="I57" s="233"/>
      <c r="J57" s="234"/>
      <c r="K57" s="235"/>
      <c r="L57" s="173"/>
    </row>
    <row r="58" spans="2:12" customFormat="1" ht="18" hidden="1" customHeight="1" x14ac:dyDescent="0.25">
      <c r="B58" s="227"/>
      <c r="C58" s="227"/>
      <c r="D58" s="228"/>
      <c r="E58" s="261"/>
      <c r="F58" s="229"/>
      <c r="G58" s="229"/>
      <c r="H58" s="229"/>
      <c r="I58" s="233"/>
      <c r="J58" s="234"/>
      <c r="K58" s="235"/>
      <c r="L58" s="173"/>
    </row>
    <row r="59" spans="2:12" customFormat="1" ht="18" hidden="1" customHeight="1" x14ac:dyDescent="0.25">
      <c r="B59" s="227"/>
      <c r="C59" s="227"/>
      <c r="D59" s="228"/>
      <c r="E59" s="261"/>
      <c r="F59" s="229"/>
      <c r="G59" s="229"/>
      <c r="H59" s="229"/>
      <c r="I59" s="233"/>
      <c r="J59" s="234"/>
      <c r="K59" s="235"/>
      <c r="L59" s="173"/>
    </row>
    <row r="60" spans="2:12" customFormat="1" ht="18" hidden="1" customHeight="1" x14ac:dyDescent="0.25">
      <c r="B60" s="227"/>
      <c r="C60" s="227"/>
      <c r="D60" s="228"/>
      <c r="E60" s="261"/>
      <c r="F60" s="229"/>
      <c r="G60" s="229"/>
      <c r="H60" s="229"/>
      <c r="I60" s="233"/>
      <c r="J60" s="234"/>
      <c r="K60" s="235"/>
      <c r="L60" s="173"/>
    </row>
    <row r="61" spans="2:12" customFormat="1" ht="18" hidden="1" customHeight="1" x14ac:dyDescent="0.25">
      <c r="B61" s="227"/>
      <c r="C61" s="227"/>
      <c r="D61" s="228"/>
      <c r="E61" s="261"/>
      <c r="F61" s="229"/>
      <c r="G61" s="229"/>
      <c r="H61" s="229"/>
      <c r="I61" s="233"/>
      <c r="J61" s="234"/>
      <c r="K61" s="235"/>
      <c r="L61" s="173"/>
    </row>
    <row r="62" spans="2:12" customFormat="1" ht="18" hidden="1" customHeight="1" x14ac:dyDescent="0.25">
      <c r="B62" s="227"/>
      <c r="C62" s="227"/>
      <c r="D62" s="228"/>
      <c r="E62" s="261"/>
      <c r="F62" s="229"/>
      <c r="G62" s="229"/>
      <c r="H62" s="229"/>
      <c r="I62" s="233"/>
      <c r="J62" s="234"/>
      <c r="K62" s="235"/>
      <c r="L62" s="173"/>
    </row>
    <row r="63" spans="2:12" customFormat="1" ht="18" hidden="1" customHeight="1" x14ac:dyDescent="0.25">
      <c r="B63" s="227"/>
      <c r="C63" s="227"/>
      <c r="D63" s="228"/>
      <c r="E63" s="261"/>
      <c r="F63" s="229"/>
      <c r="G63" s="229"/>
      <c r="H63" s="229"/>
      <c r="I63" s="233"/>
      <c r="J63" s="234"/>
      <c r="K63" s="235"/>
      <c r="L63" s="173"/>
    </row>
    <row r="64" spans="2:12" customFormat="1" ht="18" hidden="1" customHeight="1" x14ac:dyDescent="0.25">
      <c r="B64" s="227"/>
      <c r="C64" s="227"/>
      <c r="D64" s="228"/>
      <c r="E64" s="261"/>
      <c r="F64" s="229"/>
      <c r="G64" s="229"/>
      <c r="H64" s="229"/>
      <c r="I64" s="233"/>
      <c r="J64" s="234"/>
      <c r="K64" s="235"/>
      <c r="L64" s="173"/>
    </row>
    <row r="65" spans="2:12" customFormat="1" ht="18" hidden="1" customHeight="1" x14ac:dyDescent="0.25">
      <c r="B65" s="227"/>
      <c r="C65" s="227"/>
      <c r="D65" s="228"/>
      <c r="E65" s="261"/>
      <c r="F65" s="229"/>
      <c r="G65" s="229"/>
      <c r="H65" s="229"/>
      <c r="I65" s="233"/>
      <c r="J65" s="234"/>
      <c r="K65" s="235"/>
      <c r="L65" s="173"/>
    </row>
    <row r="66" spans="2:12" customFormat="1" ht="18" hidden="1" customHeight="1" x14ac:dyDescent="0.25">
      <c r="B66" s="227"/>
      <c r="C66" s="227"/>
      <c r="D66" s="228"/>
      <c r="E66" s="261"/>
      <c r="F66" s="229"/>
      <c r="G66" s="229"/>
      <c r="H66" s="229"/>
      <c r="I66" s="233"/>
      <c r="J66" s="234"/>
      <c r="K66" s="235"/>
      <c r="L66" s="173"/>
    </row>
    <row r="67" spans="2:12" customFormat="1" ht="18" hidden="1" customHeight="1" x14ac:dyDescent="0.25">
      <c r="B67" s="227"/>
      <c r="C67" s="227"/>
      <c r="D67" s="228"/>
      <c r="E67" s="261"/>
      <c r="F67" s="229"/>
      <c r="G67" s="229"/>
      <c r="H67" s="229"/>
      <c r="I67" s="233"/>
      <c r="J67" s="234"/>
      <c r="K67" s="235"/>
      <c r="L67" s="173"/>
    </row>
    <row r="68" spans="2:12" customFormat="1" ht="18" hidden="1" customHeight="1" x14ac:dyDescent="0.25">
      <c r="B68" s="227"/>
      <c r="C68" s="227"/>
      <c r="D68" s="228"/>
      <c r="E68" s="261"/>
      <c r="F68" s="229"/>
      <c r="G68" s="229"/>
      <c r="H68" s="229"/>
      <c r="I68" s="233"/>
      <c r="J68" s="234"/>
      <c r="K68" s="235"/>
      <c r="L68" s="173"/>
    </row>
    <row r="69" spans="2:12" customFormat="1" ht="18" hidden="1" customHeight="1" x14ac:dyDescent="0.25">
      <c r="B69" s="227"/>
      <c r="C69" s="227"/>
      <c r="D69" s="228"/>
      <c r="E69" s="261"/>
      <c r="F69" s="229"/>
      <c r="G69" s="229"/>
      <c r="H69" s="229"/>
      <c r="I69" s="233"/>
      <c r="J69" s="234"/>
      <c r="K69" s="235"/>
      <c r="L69" s="173"/>
    </row>
    <row r="70" spans="2:12" customFormat="1" ht="18" hidden="1" customHeight="1" x14ac:dyDescent="0.25">
      <c r="B70" s="227"/>
      <c r="C70" s="227"/>
      <c r="D70" s="228"/>
      <c r="E70" s="261"/>
      <c r="F70" s="229"/>
      <c r="G70" s="229"/>
      <c r="H70" s="229"/>
      <c r="I70" s="233"/>
      <c r="J70" s="234"/>
      <c r="K70" s="235"/>
      <c r="L70" s="173"/>
    </row>
    <row r="71" spans="2:12" customFormat="1" ht="18" hidden="1" customHeight="1" x14ac:dyDescent="0.25">
      <c r="B71" s="227"/>
      <c r="C71" s="227"/>
      <c r="D71" s="228"/>
      <c r="E71" s="261"/>
      <c r="F71" s="229"/>
      <c r="G71" s="229"/>
      <c r="H71" s="229"/>
      <c r="I71" s="233"/>
      <c r="J71" s="234"/>
      <c r="K71" s="235"/>
      <c r="L71" s="173"/>
    </row>
    <row r="72" spans="2:12" customFormat="1" ht="18" hidden="1" customHeight="1" x14ac:dyDescent="0.25">
      <c r="B72" s="227"/>
      <c r="C72" s="227"/>
      <c r="D72" s="228"/>
      <c r="E72" s="261"/>
      <c r="F72" s="229"/>
      <c r="G72" s="229"/>
      <c r="H72" s="229"/>
      <c r="I72" s="233"/>
      <c r="J72" s="234"/>
      <c r="K72" s="235"/>
      <c r="L72" s="173"/>
    </row>
    <row r="73" spans="2:12" customFormat="1" ht="18" hidden="1" customHeight="1" x14ac:dyDescent="0.25">
      <c r="B73" s="227"/>
      <c r="C73" s="227"/>
      <c r="D73" s="228"/>
      <c r="E73" s="261"/>
      <c r="F73" s="229"/>
      <c r="G73" s="229"/>
      <c r="H73" s="229"/>
      <c r="I73" s="233"/>
      <c r="J73" s="234"/>
      <c r="K73" s="235"/>
      <c r="L73" s="173"/>
    </row>
    <row r="74" spans="2:12" customFormat="1" ht="18" hidden="1" customHeight="1" x14ac:dyDescent="0.25">
      <c r="B74" s="227"/>
      <c r="C74" s="227"/>
      <c r="D74" s="228"/>
      <c r="E74" s="261"/>
      <c r="F74" s="229"/>
      <c r="G74" s="229"/>
      <c r="H74" s="229"/>
      <c r="I74" s="233"/>
      <c r="J74" s="234"/>
      <c r="K74" s="235"/>
      <c r="L74" s="173"/>
    </row>
    <row r="75" spans="2:12" customFormat="1" ht="18" hidden="1" customHeight="1" x14ac:dyDescent="0.25">
      <c r="B75" s="227"/>
      <c r="C75" s="227"/>
      <c r="D75" s="228"/>
      <c r="E75" s="261"/>
      <c r="F75" s="229"/>
      <c r="G75" s="229"/>
      <c r="H75" s="229"/>
      <c r="I75" s="233"/>
      <c r="J75" s="234"/>
      <c r="K75" s="235"/>
      <c r="L75" s="173"/>
    </row>
    <row r="76" spans="2:12" customFormat="1" ht="18" hidden="1" customHeight="1" x14ac:dyDescent="0.25">
      <c r="B76" s="227"/>
      <c r="C76" s="227"/>
      <c r="D76" s="228"/>
      <c r="E76" s="261"/>
      <c r="F76" s="229"/>
      <c r="G76" s="229"/>
      <c r="H76" s="229"/>
      <c r="I76" s="233"/>
      <c r="J76" s="234"/>
      <c r="K76" s="235"/>
      <c r="L76" s="173"/>
    </row>
    <row r="77" spans="2:12" customFormat="1" ht="18" hidden="1" customHeight="1" x14ac:dyDescent="0.25">
      <c r="B77" s="227"/>
      <c r="C77" s="227"/>
      <c r="D77" s="228"/>
      <c r="E77" s="261"/>
      <c r="F77" s="229"/>
      <c r="G77" s="229"/>
      <c r="H77" s="229"/>
      <c r="I77" s="233"/>
      <c r="J77" s="234"/>
      <c r="K77" s="235"/>
      <c r="L77" s="173"/>
    </row>
    <row r="78" spans="2:12" customFormat="1" ht="18" hidden="1" customHeight="1" x14ac:dyDescent="0.25">
      <c r="B78" s="227"/>
      <c r="C78" s="227"/>
      <c r="D78" s="228"/>
      <c r="E78" s="261"/>
      <c r="F78" s="229"/>
      <c r="G78" s="229"/>
      <c r="H78" s="229"/>
      <c r="I78" s="233"/>
      <c r="J78" s="234"/>
      <c r="K78" s="235"/>
      <c r="L78" s="173"/>
    </row>
    <row r="79" spans="2:12" customFormat="1" ht="18" hidden="1" customHeight="1" x14ac:dyDescent="0.25">
      <c r="B79" s="227"/>
      <c r="C79" s="227"/>
      <c r="D79" s="228"/>
      <c r="E79" s="261"/>
      <c r="F79" s="229"/>
      <c r="G79" s="229"/>
      <c r="H79" s="229"/>
      <c r="I79" s="233"/>
      <c r="J79" s="234"/>
      <c r="K79" s="235"/>
      <c r="L79" s="173"/>
    </row>
    <row r="80" spans="2:12" customFormat="1" ht="18" hidden="1" customHeight="1" x14ac:dyDescent="0.25">
      <c r="B80" s="227"/>
      <c r="C80" s="227"/>
      <c r="D80" s="228"/>
      <c r="E80" s="261"/>
      <c r="F80" s="229"/>
      <c r="G80" s="229"/>
      <c r="H80" s="229"/>
      <c r="I80" s="233"/>
      <c r="J80" s="234"/>
      <c r="K80" s="235"/>
      <c r="L80" s="173"/>
    </row>
    <row r="81" spans="2:12" customFormat="1" ht="18" hidden="1" customHeight="1" x14ac:dyDescent="0.25">
      <c r="B81" s="227"/>
      <c r="C81" s="227"/>
      <c r="D81" s="228"/>
      <c r="E81" s="261"/>
      <c r="F81" s="229"/>
      <c r="G81" s="229"/>
      <c r="H81" s="229"/>
      <c r="I81" s="233"/>
      <c r="J81" s="234"/>
      <c r="K81" s="235"/>
      <c r="L81" s="173"/>
    </row>
    <row r="82" spans="2:12" customFormat="1" ht="18" hidden="1" customHeight="1" x14ac:dyDescent="0.25">
      <c r="B82" s="227"/>
      <c r="C82" s="227"/>
      <c r="D82" s="228"/>
      <c r="E82" s="261"/>
      <c r="F82" s="229"/>
      <c r="G82" s="229"/>
      <c r="H82" s="229"/>
      <c r="I82" s="233"/>
      <c r="J82" s="234"/>
      <c r="K82" s="235"/>
      <c r="L82" s="173"/>
    </row>
    <row r="83" spans="2:12" customFormat="1" ht="18" hidden="1" customHeight="1" x14ac:dyDescent="0.25">
      <c r="B83" s="227"/>
      <c r="C83" s="227"/>
      <c r="D83" s="228"/>
      <c r="E83" s="261"/>
      <c r="F83" s="229"/>
      <c r="G83" s="229"/>
      <c r="H83" s="229"/>
      <c r="I83" s="233"/>
      <c r="J83" s="234"/>
      <c r="K83" s="235"/>
      <c r="L83" s="173"/>
    </row>
    <row r="84" spans="2:12" customFormat="1" ht="18" hidden="1" customHeight="1" x14ac:dyDescent="0.25">
      <c r="B84" s="227"/>
      <c r="C84" s="227"/>
      <c r="D84" s="228"/>
      <c r="E84" s="261"/>
      <c r="F84" s="229"/>
      <c r="G84" s="229"/>
      <c r="H84" s="229"/>
      <c r="I84" s="233"/>
      <c r="J84" s="234"/>
      <c r="K84" s="235"/>
      <c r="L84" s="173"/>
    </row>
    <row r="85" spans="2:12" customFormat="1" ht="18" hidden="1" customHeight="1" x14ac:dyDescent="0.25">
      <c r="B85" s="227"/>
      <c r="C85" s="227"/>
      <c r="D85" s="228"/>
      <c r="E85" s="261"/>
      <c r="F85" s="229"/>
      <c r="G85" s="229"/>
      <c r="H85" s="229"/>
      <c r="I85" s="233"/>
      <c r="J85" s="234"/>
      <c r="K85" s="235"/>
      <c r="L85" s="173"/>
    </row>
    <row r="86" spans="2:12" customFormat="1" ht="18" hidden="1" customHeight="1" x14ac:dyDescent="0.25">
      <c r="B86" s="227"/>
      <c r="C86" s="227"/>
      <c r="D86" s="228"/>
      <c r="E86" s="261"/>
      <c r="F86" s="229"/>
      <c r="G86" s="229"/>
      <c r="H86" s="229"/>
      <c r="I86" s="233"/>
      <c r="J86" s="234"/>
      <c r="K86" s="235"/>
      <c r="L86" s="173"/>
    </row>
    <row r="87" spans="2:12" customFormat="1" ht="18" hidden="1" customHeight="1" x14ac:dyDescent="0.25">
      <c r="B87" s="227"/>
      <c r="C87" s="227"/>
      <c r="D87" s="228"/>
      <c r="E87" s="261"/>
      <c r="F87" s="229"/>
      <c r="G87" s="229"/>
      <c r="H87" s="229"/>
      <c r="I87" s="233"/>
      <c r="J87" s="234"/>
      <c r="K87" s="235"/>
      <c r="L87" s="173"/>
    </row>
    <row r="88" spans="2:12" customFormat="1" ht="18" hidden="1" customHeight="1" x14ac:dyDescent="0.25">
      <c r="B88" s="227"/>
      <c r="C88" s="227"/>
      <c r="D88" s="228"/>
      <c r="E88" s="261"/>
      <c r="F88" s="229"/>
      <c r="G88" s="229"/>
      <c r="H88" s="229"/>
      <c r="I88" s="233"/>
      <c r="J88" s="234"/>
      <c r="K88" s="235"/>
      <c r="L88" s="173"/>
    </row>
    <row r="89" spans="2:12" customFormat="1" ht="18" hidden="1" customHeight="1" x14ac:dyDescent="0.25">
      <c r="B89" s="227"/>
      <c r="C89" s="227"/>
      <c r="D89" s="228"/>
      <c r="E89" s="261"/>
      <c r="F89" s="229"/>
      <c r="G89" s="229"/>
      <c r="H89" s="229"/>
      <c r="I89" s="233"/>
      <c r="J89" s="234"/>
      <c r="K89" s="235"/>
      <c r="L89" s="173"/>
    </row>
    <row r="90" spans="2:12" customFormat="1" ht="18" hidden="1" customHeight="1" x14ac:dyDescent="0.25">
      <c r="B90" s="227"/>
      <c r="C90" s="227"/>
      <c r="D90" s="228"/>
      <c r="E90" s="261"/>
      <c r="F90" s="229"/>
      <c r="G90" s="229"/>
      <c r="H90" s="229"/>
      <c r="I90" s="233"/>
      <c r="J90" s="234"/>
      <c r="K90" s="235"/>
      <c r="L90" s="173"/>
    </row>
    <row r="91" spans="2:12" customFormat="1" ht="18" hidden="1" customHeight="1" x14ac:dyDescent="0.25">
      <c r="B91" s="227"/>
      <c r="C91" s="227"/>
      <c r="D91" s="228"/>
      <c r="E91" s="261"/>
      <c r="F91" s="229"/>
      <c r="G91" s="229"/>
      <c r="H91" s="229"/>
      <c r="I91" s="233"/>
      <c r="J91" s="234"/>
      <c r="K91" s="235"/>
      <c r="L91" s="173"/>
    </row>
    <row r="92" spans="2:12" customFormat="1" ht="18" hidden="1" customHeight="1" x14ac:dyDescent="0.25">
      <c r="B92" s="227"/>
      <c r="C92" s="227"/>
      <c r="D92" s="228"/>
      <c r="E92" s="261"/>
      <c r="F92" s="229"/>
      <c r="G92" s="229"/>
      <c r="H92" s="229"/>
      <c r="I92" s="233"/>
      <c r="J92" s="234"/>
      <c r="K92" s="235"/>
      <c r="L92" s="173"/>
    </row>
    <row r="93" spans="2:12" customFormat="1" ht="18" hidden="1" customHeight="1" x14ac:dyDescent="0.25">
      <c r="B93" s="227"/>
      <c r="C93" s="227"/>
      <c r="D93" s="228"/>
      <c r="E93" s="261"/>
      <c r="F93" s="229"/>
      <c r="G93" s="229"/>
      <c r="H93" s="229"/>
      <c r="I93" s="233"/>
      <c r="J93" s="234"/>
      <c r="K93" s="235"/>
      <c r="L93" s="173"/>
    </row>
    <row r="94" spans="2:12" customFormat="1" ht="18" hidden="1" customHeight="1" x14ac:dyDescent="0.25">
      <c r="B94" s="227"/>
      <c r="C94" s="227"/>
      <c r="D94" s="228"/>
      <c r="E94" s="261"/>
      <c r="F94" s="229"/>
      <c r="G94" s="229"/>
      <c r="H94" s="229"/>
      <c r="I94" s="233"/>
      <c r="J94" s="234"/>
      <c r="K94" s="235"/>
      <c r="L94" s="173"/>
    </row>
    <row r="95" spans="2:12" customFormat="1" ht="18" hidden="1" customHeight="1" x14ac:dyDescent="0.25">
      <c r="B95" s="227"/>
      <c r="C95" s="227"/>
      <c r="D95" s="228"/>
      <c r="E95" s="261"/>
      <c r="F95" s="229"/>
      <c r="G95" s="229"/>
      <c r="H95" s="229"/>
      <c r="I95" s="233"/>
      <c r="J95" s="234"/>
      <c r="K95" s="235"/>
      <c r="L95" s="173"/>
    </row>
    <row r="96" spans="2:12" customFormat="1" ht="18" hidden="1" customHeight="1" x14ac:dyDescent="0.25">
      <c r="B96" s="227"/>
      <c r="C96" s="227"/>
      <c r="D96" s="228"/>
      <c r="E96" s="261"/>
      <c r="F96" s="229"/>
      <c r="G96" s="229"/>
      <c r="H96" s="229"/>
      <c r="I96" s="233"/>
      <c r="J96" s="234"/>
      <c r="K96" s="235"/>
      <c r="L96" s="173"/>
    </row>
    <row r="97" spans="2:12" customFormat="1" ht="18" hidden="1" customHeight="1" x14ac:dyDescent="0.25">
      <c r="B97" s="227"/>
      <c r="C97" s="227"/>
      <c r="D97" s="228"/>
      <c r="E97" s="261"/>
      <c r="F97" s="229"/>
      <c r="G97" s="229"/>
      <c r="H97" s="229"/>
      <c r="I97" s="233"/>
      <c r="J97" s="234"/>
      <c r="K97" s="235"/>
      <c r="L97" s="173"/>
    </row>
    <row r="98" spans="2:12" customFormat="1" ht="18" hidden="1" customHeight="1" x14ac:dyDescent="0.25">
      <c r="B98" s="227"/>
      <c r="C98" s="227"/>
      <c r="D98" s="228"/>
      <c r="E98" s="261"/>
      <c r="F98" s="229"/>
      <c r="G98" s="229"/>
      <c r="H98" s="229"/>
      <c r="I98" s="233"/>
      <c r="J98" s="234"/>
      <c r="K98" s="235"/>
      <c r="L98" s="173"/>
    </row>
    <row r="99" spans="2:12" customFormat="1" ht="18" hidden="1" customHeight="1" x14ac:dyDescent="0.25">
      <c r="B99" s="227"/>
      <c r="C99" s="227"/>
      <c r="D99" s="228"/>
      <c r="E99" s="261"/>
      <c r="F99" s="229"/>
      <c r="G99" s="229"/>
      <c r="H99" s="229"/>
      <c r="I99" s="233"/>
      <c r="J99" s="234"/>
      <c r="K99" s="235"/>
      <c r="L99" s="173"/>
    </row>
    <row r="100" spans="2:12" customFormat="1" ht="18" hidden="1" customHeight="1" x14ac:dyDescent="0.25">
      <c r="B100" s="227"/>
      <c r="C100" s="227"/>
      <c r="D100" s="228"/>
      <c r="E100" s="261"/>
      <c r="F100" s="229"/>
      <c r="G100" s="229"/>
      <c r="H100" s="229"/>
      <c r="I100" s="233"/>
      <c r="J100" s="234"/>
      <c r="K100" s="235"/>
      <c r="L100" s="173"/>
    </row>
    <row r="101" spans="2:12" customFormat="1" ht="18" hidden="1" customHeight="1" x14ac:dyDescent="0.25">
      <c r="B101" s="227"/>
      <c r="C101" s="227"/>
      <c r="D101" s="228"/>
      <c r="E101" s="261"/>
      <c r="F101" s="229"/>
      <c r="G101" s="229"/>
      <c r="H101" s="229"/>
      <c r="I101" s="233"/>
      <c r="J101" s="234"/>
      <c r="K101" s="235"/>
      <c r="L101" s="173"/>
    </row>
    <row r="102" spans="2:12" customFormat="1" ht="18" hidden="1" customHeight="1" x14ac:dyDescent="0.25">
      <c r="B102" s="227"/>
      <c r="C102" s="227"/>
      <c r="D102" s="228"/>
      <c r="E102" s="261"/>
      <c r="F102" s="229"/>
      <c r="G102" s="229"/>
      <c r="H102" s="229"/>
      <c r="I102" s="233"/>
      <c r="J102" s="234"/>
      <c r="K102" s="235"/>
      <c r="L102" s="173"/>
    </row>
    <row r="103" spans="2:12" customFormat="1" ht="18" hidden="1" customHeight="1" x14ac:dyDescent="0.25">
      <c r="B103" s="227"/>
      <c r="C103" s="227"/>
      <c r="D103" s="228"/>
      <c r="E103" s="261"/>
      <c r="F103" s="229"/>
      <c r="G103" s="229"/>
      <c r="H103" s="229"/>
      <c r="I103" s="233"/>
      <c r="J103" s="234"/>
      <c r="K103" s="235"/>
      <c r="L103" s="173"/>
    </row>
    <row r="104" spans="2:12" customFormat="1" ht="18" hidden="1" customHeight="1" x14ac:dyDescent="0.25">
      <c r="B104" s="227"/>
      <c r="C104" s="227"/>
      <c r="D104" s="228"/>
      <c r="E104" s="261"/>
      <c r="F104" s="229"/>
      <c r="G104" s="229"/>
      <c r="H104" s="229"/>
      <c r="I104" s="233"/>
      <c r="J104" s="234"/>
      <c r="K104" s="235"/>
      <c r="L104" s="173"/>
    </row>
    <row r="105" spans="2:12" customFormat="1" ht="18" hidden="1" customHeight="1" x14ac:dyDescent="0.25">
      <c r="B105" s="227"/>
      <c r="C105" s="227"/>
      <c r="D105" s="228"/>
      <c r="E105" s="261"/>
      <c r="F105" s="229"/>
      <c r="G105" s="229"/>
      <c r="H105" s="229"/>
      <c r="I105" s="233"/>
      <c r="J105" s="234"/>
      <c r="K105" s="235"/>
      <c r="L105" s="173"/>
    </row>
    <row r="106" spans="2:12" customFormat="1" ht="18" hidden="1" customHeight="1" x14ac:dyDescent="0.25">
      <c r="B106" s="227"/>
      <c r="C106" s="227"/>
      <c r="D106" s="228"/>
      <c r="E106" s="261"/>
      <c r="F106" s="229"/>
      <c r="G106" s="229"/>
      <c r="H106" s="229"/>
      <c r="I106" s="233"/>
      <c r="J106" s="234"/>
      <c r="K106" s="235"/>
      <c r="L106" s="173"/>
    </row>
    <row r="107" spans="2:12" customFormat="1" ht="18" hidden="1" customHeight="1" x14ac:dyDescent="0.25">
      <c r="B107" s="227"/>
      <c r="C107" s="227"/>
      <c r="D107" s="228"/>
      <c r="E107" s="261"/>
      <c r="F107" s="229"/>
      <c r="G107" s="229"/>
      <c r="H107" s="229"/>
      <c r="I107" s="233"/>
      <c r="J107" s="234"/>
      <c r="K107" s="235"/>
      <c r="L107" s="173"/>
    </row>
    <row r="108" spans="2:12" customFormat="1" ht="18" hidden="1" customHeight="1" x14ac:dyDescent="0.25">
      <c r="B108" s="227"/>
      <c r="C108" s="227"/>
      <c r="D108" s="228"/>
      <c r="E108" s="261"/>
      <c r="F108" s="229"/>
      <c r="G108" s="229"/>
      <c r="H108" s="229"/>
      <c r="I108" s="233"/>
      <c r="J108" s="234"/>
      <c r="K108" s="235"/>
      <c r="L108" s="173"/>
    </row>
    <row r="109" spans="2:12" customFormat="1" ht="18" hidden="1" customHeight="1" x14ac:dyDescent="0.25">
      <c r="B109" s="227"/>
      <c r="C109" s="227"/>
      <c r="D109" s="228"/>
      <c r="E109" s="261"/>
      <c r="F109" s="229"/>
      <c r="G109" s="229"/>
      <c r="H109" s="229"/>
      <c r="I109" s="233"/>
      <c r="J109" s="234"/>
      <c r="K109" s="235"/>
      <c r="L109" s="173"/>
    </row>
    <row r="110" spans="2:12" customFormat="1" ht="18" hidden="1" customHeight="1" x14ac:dyDescent="0.25">
      <c r="B110" s="227"/>
      <c r="C110" s="227"/>
      <c r="D110" s="228"/>
      <c r="E110" s="261"/>
      <c r="F110" s="229"/>
      <c r="G110" s="229"/>
      <c r="H110" s="229"/>
      <c r="I110" s="233"/>
      <c r="J110" s="234"/>
      <c r="K110" s="235"/>
      <c r="L110" s="173"/>
    </row>
    <row r="111" spans="2:12" customFormat="1" ht="18" hidden="1" customHeight="1" x14ac:dyDescent="0.25">
      <c r="B111" s="227"/>
      <c r="C111" s="227"/>
      <c r="D111" s="228"/>
      <c r="E111" s="261"/>
      <c r="F111" s="229"/>
      <c r="G111" s="229"/>
      <c r="H111" s="229"/>
      <c r="I111" s="233"/>
      <c r="J111" s="234"/>
      <c r="K111" s="235"/>
      <c r="L111" s="173"/>
    </row>
    <row r="112" spans="2:12" customFormat="1" ht="18" hidden="1" customHeight="1" x14ac:dyDescent="0.25">
      <c r="B112" s="227"/>
      <c r="C112" s="227"/>
      <c r="D112" s="228"/>
      <c r="E112" s="261"/>
      <c r="F112" s="229"/>
      <c r="G112" s="229"/>
      <c r="H112" s="229"/>
      <c r="I112" s="233"/>
      <c r="J112" s="234"/>
      <c r="K112" s="235"/>
      <c r="L112" s="173"/>
    </row>
    <row r="113" spans="2:12" customFormat="1" ht="18" hidden="1" customHeight="1" x14ac:dyDescent="0.25">
      <c r="B113" s="227"/>
      <c r="C113" s="227"/>
      <c r="D113" s="228"/>
      <c r="E113" s="261"/>
      <c r="F113" s="229"/>
      <c r="G113" s="229"/>
      <c r="H113" s="229"/>
      <c r="I113" s="233"/>
      <c r="J113" s="234"/>
      <c r="K113" s="235"/>
      <c r="L113" s="173"/>
    </row>
    <row r="114" spans="2:12" customFormat="1" ht="18" hidden="1" customHeight="1" x14ac:dyDescent="0.25">
      <c r="B114" s="227"/>
      <c r="C114" s="227"/>
      <c r="D114" s="228"/>
      <c r="E114" s="261"/>
      <c r="F114" s="229"/>
      <c r="G114" s="229"/>
      <c r="H114" s="229"/>
      <c r="I114" s="233"/>
      <c r="J114" s="234"/>
      <c r="K114" s="235"/>
      <c r="L114" s="173"/>
    </row>
    <row r="115" spans="2:12" customFormat="1" ht="18" hidden="1" customHeight="1" x14ac:dyDescent="0.25">
      <c r="B115" s="227"/>
      <c r="C115" s="227"/>
      <c r="D115" s="228"/>
      <c r="E115" s="261"/>
      <c r="F115" s="229"/>
      <c r="G115" s="229"/>
      <c r="H115" s="229"/>
      <c r="I115" s="233"/>
      <c r="J115" s="234"/>
      <c r="K115" s="235"/>
      <c r="L115" s="173"/>
    </row>
    <row r="116" spans="2:12" customFormat="1" ht="18" hidden="1" customHeight="1" x14ac:dyDescent="0.25">
      <c r="B116" s="227"/>
      <c r="C116" s="227"/>
      <c r="D116" s="228"/>
      <c r="E116" s="261"/>
      <c r="F116" s="229"/>
      <c r="G116" s="229"/>
      <c r="H116" s="229"/>
      <c r="I116" s="233"/>
      <c r="J116" s="234"/>
      <c r="K116" s="235"/>
      <c r="L116" s="173"/>
    </row>
    <row r="117" spans="2:12" customFormat="1" ht="18" hidden="1" customHeight="1" x14ac:dyDescent="0.25">
      <c r="B117" s="227"/>
      <c r="C117" s="227"/>
      <c r="D117" s="228"/>
      <c r="E117" s="261"/>
      <c r="F117" s="229"/>
      <c r="G117" s="229"/>
      <c r="H117" s="229"/>
      <c r="I117" s="233"/>
      <c r="J117" s="234"/>
      <c r="K117" s="235"/>
      <c r="L117" s="173"/>
    </row>
    <row r="118" spans="2:12" customFormat="1" ht="18" hidden="1" customHeight="1" x14ac:dyDescent="0.25">
      <c r="B118" s="227"/>
      <c r="C118" s="227"/>
      <c r="D118" s="228"/>
      <c r="E118" s="261"/>
      <c r="F118" s="229"/>
      <c r="G118" s="229"/>
      <c r="H118" s="229"/>
      <c r="I118" s="233"/>
      <c r="J118" s="234"/>
      <c r="K118" s="235"/>
      <c r="L118" s="173"/>
    </row>
    <row r="119" spans="2:12" customFormat="1" ht="18" hidden="1" customHeight="1" x14ac:dyDescent="0.25">
      <c r="B119" s="227"/>
      <c r="C119" s="227"/>
      <c r="D119" s="228"/>
      <c r="E119" s="261"/>
      <c r="F119" s="229"/>
      <c r="G119" s="229"/>
      <c r="H119" s="229"/>
      <c r="I119" s="233"/>
      <c r="J119" s="234"/>
      <c r="K119" s="235"/>
      <c r="L119" s="173"/>
    </row>
    <row r="120" spans="2:12" customFormat="1" ht="18" hidden="1" customHeight="1" x14ac:dyDescent="0.25">
      <c r="B120" s="227"/>
      <c r="C120" s="227"/>
      <c r="D120" s="228"/>
      <c r="E120" s="261"/>
      <c r="F120" s="229"/>
      <c r="G120" s="229"/>
      <c r="H120" s="229"/>
      <c r="I120" s="233"/>
      <c r="J120" s="234"/>
      <c r="K120" s="235"/>
      <c r="L120" s="173"/>
    </row>
    <row r="121" spans="2:12" customFormat="1" ht="18" hidden="1" customHeight="1" x14ac:dyDescent="0.25">
      <c r="B121" s="227"/>
      <c r="C121" s="227"/>
      <c r="D121" s="228"/>
      <c r="E121" s="261"/>
      <c r="F121" s="229"/>
      <c r="G121" s="229"/>
      <c r="H121" s="229"/>
      <c r="I121" s="233"/>
      <c r="J121" s="234"/>
      <c r="K121" s="235"/>
      <c r="L121" s="173"/>
    </row>
    <row r="122" spans="2:12" customFormat="1" ht="18" hidden="1" customHeight="1" x14ac:dyDescent="0.25">
      <c r="B122" s="227"/>
      <c r="C122" s="227"/>
      <c r="D122" s="228"/>
      <c r="E122" s="261"/>
      <c r="F122" s="229"/>
      <c r="G122" s="229"/>
      <c r="H122" s="229"/>
      <c r="I122" s="233"/>
      <c r="J122" s="234"/>
      <c r="K122" s="235"/>
      <c r="L122" s="173"/>
    </row>
    <row r="123" spans="2:12" customFormat="1" ht="18" hidden="1" customHeight="1" x14ac:dyDescent="0.25">
      <c r="B123" s="227"/>
      <c r="C123" s="227"/>
      <c r="D123" s="228"/>
      <c r="E123" s="261"/>
      <c r="F123" s="229"/>
      <c r="G123" s="229"/>
      <c r="H123" s="229"/>
      <c r="I123" s="233"/>
      <c r="J123" s="234"/>
      <c r="K123" s="235"/>
      <c r="L123" s="173"/>
    </row>
    <row r="124" spans="2:12" customFormat="1" ht="18" hidden="1" customHeight="1" x14ac:dyDescent="0.25">
      <c r="B124" s="227"/>
      <c r="C124" s="227"/>
      <c r="D124" s="228"/>
      <c r="E124" s="261"/>
      <c r="F124" s="229"/>
      <c r="G124" s="229"/>
      <c r="H124" s="229"/>
      <c r="I124" s="233"/>
      <c r="J124" s="234"/>
      <c r="K124" s="235"/>
      <c r="L124" s="173"/>
    </row>
    <row r="125" spans="2:12" customFormat="1" ht="18" hidden="1" customHeight="1" x14ac:dyDescent="0.25">
      <c r="B125" s="227"/>
      <c r="C125" s="227"/>
      <c r="D125" s="228"/>
      <c r="E125" s="261"/>
      <c r="F125" s="229"/>
      <c r="G125" s="229"/>
      <c r="H125" s="229"/>
      <c r="I125" s="233"/>
      <c r="J125" s="234"/>
      <c r="K125" s="235"/>
      <c r="L125" s="173"/>
    </row>
    <row r="126" spans="2:12" customFormat="1" ht="18" hidden="1" customHeight="1" x14ac:dyDescent="0.25">
      <c r="B126" s="227"/>
      <c r="C126" s="227"/>
      <c r="D126" s="228"/>
      <c r="E126" s="261"/>
      <c r="F126" s="229"/>
      <c r="G126" s="229"/>
      <c r="H126" s="229"/>
      <c r="I126" s="233"/>
      <c r="J126" s="234"/>
      <c r="K126" s="235"/>
      <c r="L126" s="173"/>
    </row>
    <row r="127" spans="2:12" customFormat="1" ht="18" hidden="1" customHeight="1" x14ac:dyDescent="0.25">
      <c r="B127" s="227"/>
      <c r="C127" s="227"/>
      <c r="D127" s="228"/>
      <c r="E127" s="261"/>
      <c r="F127" s="229"/>
      <c r="G127" s="229"/>
      <c r="H127" s="229"/>
      <c r="I127" s="233"/>
      <c r="J127" s="234"/>
      <c r="K127" s="235"/>
      <c r="L127" s="173"/>
    </row>
    <row r="128" spans="2:12" customFormat="1" ht="18" hidden="1" customHeight="1" x14ac:dyDescent="0.25">
      <c r="B128" s="227"/>
      <c r="C128" s="227"/>
      <c r="D128" s="228"/>
      <c r="E128" s="261"/>
      <c r="F128" s="229"/>
      <c r="G128" s="229"/>
      <c r="H128" s="229"/>
      <c r="I128" s="233"/>
      <c r="J128" s="234"/>
      <c r="K128" s="235"/>
      <c r="L128" s="173"/>
    </row>
    <row r="129" spans="2:12" customFormat="1" ht="18" hidden="1" customHeight="1" x14ac:dyDescent="0.25">
      <c r="B129" s="227"/>
      <c r="C129" s="227"/>
      <c r="D129" s="228"/>
      <c r="E129" s="261"/>
      <c r="F129" s="229"/>
      <c r="G129" s="229"/>
      <c r="H129" s="229"/>
      <c r="I129" s="233"/>
      <c r="J129" s="234"/>
      <c r="K129" s="235"/>
      <c r="L129" s="173"/>
    </row>
    <row r="130" spans="2:12" customFormat="1" ht="18" hidden="1" customHeight="1" x14ac:dyDescent="0.25">
      <c r="B130" s="227"/>
      <c r="C130" s="227"/>
      <c r="D130" s="228"/>
      <c r="E130" s="261"/>
      <c r="F130" s="229"/>
      <c r="G130" s="229"/>
      <c r="H130" s="229"/>
      <c r="I130" s="233"/>
      <c r="J130" s="234"/>
      <c r="K130" s="235"/>
      <c r="L130" s="173"/>
    </row>
    <row r="131" spans="2:12" customFormat="1" ht="18" hidden="1" customHeight="1" x14ac:dyDescent="0.25">
      <c r="B131" s="227"/>
      <c r="C131" s="227"/>
      <c r="D131" s="228"/>
      <c r="E131" s="261"/>
      <c r="F131" s="229"/>
      <c r="G131" s="229"/>
      <c r="H131" s="229"/>
      <c r="I131" s="233"/>
      <c r="J131" s="234"/>
      <c r="K131" s="235"/>
      <c r="L131" s="173"/>
    </row>
    <row r="132" spans="2:12" customFormat="1" ht="18" hidden="1" customHeight="1" x14ac:dyDescent="0.25">
      <c r="B132" s="227"/>
      <c r="C132" s="227"/>
      <c r="D132" s="228"/>
      <c r="E132" s="261"/>
      <c r="F132" s="229"/>
      <c r="G132" s="229"/>
      <c r="H132" s="229"/>
      <c r="I132" s="233"/>
      <c r="J132" s="234"/>
      <c r="K132" s="235"/>
      <c r="L132" s="173"/>
    </row>
    <row r="133" spans="2:12" customFormat="1" ht="18" hidden="1" customHeight="1" x14ac:dyDescent="0.25">
      <c r="B133" s="227"/>
      <c r="C133" s="227"/>
      <c r="D133" s="228"/>
      <c r="E133" s="261"/>
      <c r="F133" s="229"/>
      <c r="G133" s="229"/>
      <c r="H133" s="229"/>
      <c r="I133" s="233"/>
      <c r="J133" s="234"/>
      <c r="K133" s="235"/>
      <c r="L133" s="173"/>
    </row>
    <row r="134" spans="2:12" customFormat="1" ht="18" hidden="1" customHeight="1" x14ac:dyDescent="0.25">
      <c r="B134" s="227"/>
      <c r="C134" s="227"/>
      <c r="D134" s="228"/>
      <c r="E134" s="261"/>
      <c r="F134" s="229"/>
      <c r="G134" s="229"/>
      <c r="H134" s="229"/>
      <c r="I134" s="233"/>
      <c r="J134" s="234"/>
      <c r="K134" s="235"/>
      <c r="L134" s="173"/>
    </row>
    <row r="135" spans="2:12" customFormat="1" ht="18" hidden="1" customHeight="1" x14ac:dyDescent="0.25">
      <c r="B135" s="227"/>
      <c r="C135" s="227"/>
      <c r="D135" s="228"/>
      <c r="E135" s="261"/>
      <c r="F135" s="229"/>
      <c r="G135" s="229"/>
      <c r="H135" s="229"/>
      <c r="I135" s="233"/>
      <c r="J135" s="234"/>
      <c r="K135" s="235"/>
      <c r="L135" s="173"/>
    </row>
    <row r="136" spans="2:12" customFormat="1" ht="18" hidden="1" customHeight="1" x14ac:dyDescent="0.25">
      <c r="B136" s="227"/>
      <c r="C136" s="227"/>
      <c r="D136" s="228"/>
      <c r="E136" s="261"/>
      <c r="F136" s="229"/>
      <c r="G136" s="229"/>
      <c r="H136" s="229"/>
      <c r="I136" s="233"/>
      <c r="J136" s="234"/>
      <c r="K136" s="235"/>
      <c r="L136" s="173"/>
    </row>
    <row r="137" spans="2:12" customFormat="1" ht="18" hidden="1" customHeight="1" x14ac:dyDescent="0.25">
      <c r="B137" s="227"/>
      <c r="C137" s="227"/>
      <c r="D137" s="228"/>
      <c r="E137" s="261"/>
      <c r="F137" s="229"/>
      <c r="G137" s="229"/>
      <c r="H137" s="229"/>
      <c r="I137" s="233"/>
      <c r="J137" s="234"/>
      <c r="K137" s="235"/>
      <c r="L137" s="173"/>
    </row>
    <row r="138" spans="2:12" customFormat="1" ht="18" hidden="1" customHeight="1" x14ac:dyDescent="0.25">
      <c r="B138" s="227"/>
      <c r="C138" s="227"/>
      <c r="D138" s="228"/>
      <c r="E138" s="261"/>
      <c r="F138" s="229"/>
      <c r="G138" s="229"/>
      <c r="H138" s="229"/>
      <c r="I138" s="233"/>
      <c r="J138" s="234"/>
      <c r="K138" s="235"/>
      <c r="L138" s="173"/>
    </row>
    <row r="139" spans="2:12" customFormat="1" ht="18" hidden="1" customHeight="1" x14ac:dyDescent="0.25">
      <c r="B139" s="227"/>
      <c r="C139" s="227"/>
      <c r="D139" s="228"/>
      <c r="E139" s="261"/>
      <c r="F139" s="229"/>
      <c r="G139" s="229"/>
      <c r="H139" s="229"/>
      <c r="I139" s="233"/>
      <c r="J139" s="234"/>
      <c r="K139" s="235"/>
      <c r="L139" s="173"/>
    </row>
    <row r="140" spans="2:12" customFormat="1" ht="18" hidden="1" customHeight="1" x14ac:dyDescent="0.25">
      <c r="B140" s="227"/>
      <c r="C140" s="227"/>
      <c r="D140" s="228"/>
      <c r="E140" s="261"/>
      <c r="F140" s="229"/>
      <c r="G140" s="229"/>
      <c r="H140" s="229"/>
      <c r="I140" s="233"/>
      <c r="J140" s="234"/>
      <c r="K140" s="235"/>
      <c r="L140" s="173"/>
    </row>
    <row r="141" spans="2:12" customFormat="1" ht="18" hidden="1" customHeight="1" x14ac:dyDescent="0.25">
      <c r="B141" s="227"/>
      <c r="C141" s="227"/>
      <c r="D141" s="228"/>
      <c r="E141" s="261"/>
      <c r="F141" s="229"/>
      <c r="G141" s="229"/>
      <c r="H141" s="229"/>
      <c r="I141" s="233"/>
      <c r="J141" s="234"/>
      <c r="K141" s="235"/>
      <c r="L141" s="173"/>
    </row>
    <row r="142" spans="2:12" customFormat="1" ht="18" hidden="1" customHeight="1" x14ac:dyDescent="0.25">
      <c r="B142" s="227"/>
      <c r="C142" s="227"/>
      <c r="D142" s="228"/>
      <c r="E142" s="261"/>
      <c r="F142" s="229"/>
      <c r="G142" s="229"/>
      <c r="H142" s="229"/>
      <c r="I142" s="233"/>
      <c r="J142" s="234"/>
      <c r="K142" s="235"/>
      <c r="L142" s="173"/>
    </row>
    <row r="143" spans="2:12" customFormat="1" ht="18" hidden="1" customHeight="1" x14ac:dyDescent="0.25">
      <c r="B143" s="227"/>
      <c r="C143" s="227"/>
      <c r="D143" s="228"/>
      <c r="E143" s="261"/>
      <c r="F143" s="229"/>
      <c r="G143" s="229"/>
      <c r="H143" s="229"/>
      <c r="I143" s="233"/>
      <c r="J143" s="234"/>
      <c r="K143" s="235"/>
      <c r="L143" s="173"/>
    </row>
    <row r="144" spans="2:12" customFormat="1" ht="18" hidden="1" customHeight="1" x14ac:dyDescent="0.25">
      <c r="B144" s="227"/>
      <c r="C144" s="227"/>
      <c r="D144" s="228"/>
      <c r="E144" s="261"/>
      <c r="F144" s="229"/>
      <c r="G144" s="229"/>
      <c r="H144" s="229"/>
      <c r="I144" s="233"/>
      <c r="J144" s="234"/>
      <c r="K144" s="235"/>
      <c r="L144" s="173"/>
    </row>
    <row r="145" spans="2:12" customFormat="1" ht="18" hidden="1" customHeight="1" x14ac:dyDescent="0.25">
      <c r="B145" s="227"/>
      <c r="C145" s="227"/>
      <c r="D145" s="228"/>
      <c r="E145" s="261"/>
      <c r="F145" s="229"/>
      <c r="G145" s="229"/>
      <c r="H145" s="229"/>
      <c r="I145" s="233"/>
      <c r="J145" s="234"/>
      <c r="K145" s="235"/>
      <c r="L145" s="173"/>
    </row>
    <row r="146" spans="2:12" customFormat="1" ht="18" hidden="1" customHeight="1" x14ac:dyDescent="0.25">
      <c r="B146" s="227"/>
      <c r="C146" s="227"/>
      <c r="D146" s="228"/>
      <c r="E146" s="261"/>
      <c r="F146" s="229"/>
      <c r="G146" s="229"/>
      <c r="H146" s="229"/>
      <c r="I146" s="233"/>
      <c r="J146" s="234"/>
      <c r="K146" s="235"/>
      <c r="L146" s="173"/>
    </row>
    <row r="147" spans="2:12" customFormat="1" ht="18" hidden="1" customHeight="1" x14ac:dyDescent="0.25">
      <c r="B147" s="227"/>
      <c r="C147" s="227"/>
      <c r="D147" s="228"/>
      <c r="E147" s="261"/>
      <c r="F147" s="229"/>
      <c r="G147" s="229"/>
      <c r="H147" s="229"/>
      <c r="I147" s="233"/>
      <c r="J147" s="234"/>
      <c r="K147" s="235"/>
      <c r="L147" s="173"/>
    </row>
    <row r="148" spans="2:12" customFormat="1" ht="18" hidden="1" customHeight="1" x14ac:dyDescent="0.25">
      <c r="B148" s="227"/>
      <c r="C148" s="227"/>
      <c r="D148" s="228"/>
      <c r="E148" s="261"/>
      <c r="F148" s="229"/>
      <c r="G148" s="229"/>
      <c r="H148" s="229"/>
      <c r="I148" s="233"/>
      <c r="J148" s="234"/>
      <c r="K148" s="235"/>
      <c r="L148" s="173"/>
    </row>
    <row r="149" spans="2:12" customFormat="1" ht="18" hidden="1" customHeight="1" x14ac:dyDescent="0.25">
      <c r="B149" s="227"/>
      <c r="C149" s="227"/>
      <c r="D149" s="228"/>
      <c r="E149" s="261"/>
      <c r="F149" s="229"/>
      <c r="G149" s="229"/>
      <c r="H149" s="229"/>
      <c r="I149" s="233"/>
      <c r="J149" s="234"/>
      <c r="K149" s="235"/>
      <c r="L149" s="173"/>
    </row>
    <row r="150" spans="2:12" customFormat="1" ht="18" hidden="1" customHeight="1" x14ac:dyDescent="0.25">
      <c r="B150" s="227"/>
      <c r="C150" s="227"/>
      <c r="D150" s="228"/>
      <c r="E150" s="261"/>
      <c r="F150" s="229"/>
      <c r="G150" s="229"/>
      <c r="H150" s="229"/>
      <c r="I150" s="233"/>
      <c r="J150" s="234"/>
      <c r="K150" s="235"/>
      <c r="L150" s="173"/>
    </row>
    <row r="151" spans="2:12" customFormat="1" ht="18" hidden="1" customHeight="1" x14ac:dyDescent="0.25">
      <c r="B151" s="227"/>
      <c r="C151" s="227"/>
      <c r="D151" s="228"/>
      <c r="E151" s="261"/>
      <c r="F151" s="229"/>
      <c r="G151" s="229"/>
      <c r="H151" s="229"/>
      <c r="I151" s="233"/>
      <c r="J151" s="234"/>
      <c r="K151" s="235"/>
      <c r="L151" s="173"/>
    </row>
    <row r="152" spans="2:12" customFormat="1" ht="18" hidden="1" customHeight="1" x14ac:dyDescent="0.25">
      <c r="B152" s="227"/>
      <c r="C152" s="227"/>
      <c r="D152" s="228"/>
      <c r="E152" s="261"/>
      <c r="F152" s="229"/>
      <c r="G152" s="229"/>
      <c r="H152" s="229"/>
      <c r="I152" s="233"/>
      <c r="J152" s="234"/>
      <c r="K152" s="235"/>
      <c r="L152" s="173"/>
    </row>
    <row r="153" spans="2:12" customFormat="1" ht="18" hidden="1" customHeight="1" x14ac:dyDescent="0.25">
      <c r="B153" s="227"/>
      <c r="C153" s="227"/>
      <c r="D153" s="228"/>
      <c r="E153" s="261"/>
      <c r="F153" s="229"/>
      <c r="G153" s="229"/>
      <c r="H153" s="229"/>
      <c r="I153" s="233"/>
      <c r="J153" s="234"/>
      <c r="K153" s="235"/>
      <c r="L153" s="173"/>
    </row>
    <row r="154" spans="2:12" customFormat="1" ht="18" hidden="1" customHeight="1" x14ac:dyDescent="0.25">
      <c r="B154" s="227"/>
      <c r="C154" s="227"/>
      <c r="D154" s="228"/>
      <c r="E154" s="261"/>
      <c r="F154" s="229"/>
      <c r="G154" s="229"/>
      <c r="H154" s="229"/>
      <c r="I154" s="233"/>
      <c r="J154" s="234"/>
      <c r="K154" s="235"/>
      <c r="L154" s="173"/>
    </row>
    <row r="155" spans="2:12" customFormat="1" ht="18" hidden="1" customHeight="1" x14ac:dyDescent="0.25">
      <c r="B155" s="227"/>
      <c r="C155" s="227"/>
      <c r="D155" s="228"/>
      <c r="E155" s="261"/>
      <c r="F155" s="229"/>
      <c r="G155" s="229"/>
      <c r="H155" s="229"/>
      <c r="I155" s="233"/>
      <c r="J155" s="234"/>
      <c r="K155" s="235"/>
      <c r="L155" s="173"/>
    </row>
    <row r="156" spans="2:12" customFormat="1" ht="18" hidden="1" customHeight="1" x14ac:dyDescent="0.25">
      <c r="B156" s="227"/>
      <c r="C156" s="227"/>
      <c r="D156" s="228"/>
      <c r="E156" s="261"/>
      <c r="F156" s="229"/>
      <c r="G156" s="229"/>
      <c r="H156" s="229"/>
      <c r="I156" s="233"/>
      <c r="J156" s="234"/>
      <c r="K156" s="235"/>
      <c r="L156" s="173"/>
    </row>
    <row r="157" spans="2:12" customFormat="1" ht="18" hidden="1" customHeight="1" x14ac:dyDescent="0.25">
      <c r="B157" s="227"/>
      <c r="C157" s="227"/>
      <c r="D157" s="228"/>
      <c r="E157" s="261"/>
      <c r="F157" s="229"/>
      <c r="G157" s="229"/>
      <c r="H157" s="229"/>
      <c r="I157" s="233"/>
      <c r="J157" s="234"/>
      <c r="K157" s="235"/>
      <c r="L157" s="173"/>
    </row>
    <row r="158" spans="2:12" customFormat="1" ht="18" hidden="1" customHeight="1" x14ac:dyDescent="0.25">
      <c r="B158" s="227"/>
      <c r="C158" s="227"/>
      <c r="D158" s="228"/>
      <c r="E158" s="261"/>
      <c r="F158" s="229"/>
      <c r="G158" s="229"/>
      <c r="H158" s="229"/>
      <c r="I158" s="233"/>
      <c r="J158" s="234"/>
      <c r="K158" s="235"/>
      <c r="L158" s="173"/>
    </row>
    <row r="159" spans="2:12" customFormat="1" ht="18" hidden="1" customHeight="1" x14ac:dyDescent="0.25">
      <c r="B159" s="227"/>
      <c r="C159" s="227"/>
      <c r="D159" s="228"/>
      <c r="E159" s="261"/>
      <c r="F159" s="229"/>
      <c r="G159" s="229"/>
      <c r="H159" s="229"/>
      <c r="I159" s="233"/>
      <c r="J159" s="234"/>
      <c r="K159" s="235"/>
      <c r="L159" s="173"/>
    </row>
    <row r="160" spans="2:12" customFormat="1" ht="18" hidden="1" customHeight="1" x14ac:dyDescent="0.25">
      <c r="B160" s="227"/>
      <c r="C160" s="227"/>
      <c r="D160" s="228"/>
      <c r="E160" s="261"/>
      <c r="F160" s="229"/>
      <c r="G160" s="229"/>
      <c r="H160" s="229"/>
      <c r="I160" s="233"/>
      <c r="J160" s="234"/>
      <c r="K160" s="235"/>
      <c r="L160" s="173"/>
    </row>
    <row r="161" spans="2:12" customFormat="1" ht="18" hidden="1" customHeight="1" x14ac:dyDescent="0.25">
      <c r="B161" s="227"/>
      <c r="C161" s="227"/>
      <c r="D161" s="228"/>
      <c r="E161" s="261"/>
      <c r="F161" s="229"/>
      <c r="G161" s="229"/>
      <c r="H161" s="229"/>
      <c r="I161" s="233"/>
      <c r="J161" s="234"/>
      <c r="K161" s="235"/>
      <c r="L161" s="173"/>
    </row>
    <row r="162" spans="2:12" customFormat="1" ht="18" hidden="1" customHeight="1" x14ac:dyDescent="0.25">
      <c r="B162" s="227"/>
      <c r="C162" s="227"/>
      <c r="D162" s="228"/>
      <c r="E162" s="261"/>
      <c r="F162" s="229"/>
      <c r="G162" s="229"/>
      <c r="H162" s="229"/>
      <c r="I162" s="233"/>
      <c r="J162" s="234"/>
      <c r="K162" s="235"/>
      <c r="L162" s="173"/>
    </row>
    <row r="163" spans="2:12" customFormat="1" ht="18" hidden="1" customHeight="1" x14ac:dyDescent="0.25">
      <c r="B163" s="227"/>
      <c r="C163" s="227"/>
      <c r="D163" s="228"/>
      <c r="E163" s="261"/>
      <c r="F163" s="229"/>
      <c r="G163" s="229"/>
      <c r="H163" s="229"/>
      <c r="I163" s="233"/>
      <c r="J163" s="234"/>
      <c r="K163" s="235"/>
      <c r="L163" s="173"/>
    </row>
    <row r="164" spans="2:12" customFormat="1" ht="18" hidden="1" customHeight="1" x14ac:dyDescent="0.25">
      <c r="B164" s="227"/>
      <c r="C164" s="227"/>
      <c r="D164" s="228"/>
      <c r="E164" s="261"/>
      <c r="F164" s="229"/>
      <c r="G164" s="229"/>
      <c r="H164" s="229"/>
      <c r="I164" s="233"/>
      <c r="J164" s="234"/>
      <c r="K164" s="235"/>
      <c r="L164" s="173"/>
    </row>
    <row r="165" spans="2:12" customFormat="1" ht="18" hidden="1" customHeight="1" x14ac:dyDescent="0.25">
      <c r="B165" s="227"/>
      <c r="C165" s="227"/>
      <c r="D165" s="228"/>
      <c r="E165" s="261"/>
      <c r="F165" s="229"/>
      <c r="G165" s="229"/>
      <c r="H165" s="229"/>
      <c r="I165" s="233"/>
      <c r="J165" s="234"/>
      <c r="K165" s="235"/>
      <c r="L165" s="173"/>
    </row>
    <row r="166" spans="2:12" customFormat="1" ht="18" hidden="1" customHeight="1" x14ac:dyDescent="0.25">
      <c r="B166" s="227"/>
      <c r="C166" s="227"/>
      <c r="D166" s="228"/>
      <c r="E166" s="261"/>
      <c r="F166" s="229"/>
      <c r="G166" s="229"/>
      <c r="H166" s="229"/>
      <c r="I166" s="233"/>
      <c r="J166" s="234"/>
      <c r="K166" s="235"/>
      <c r="L166" s="173"/>
    </row>
    <row r="167" spans="2:12" customFormat="1" ht="18" hidden="1" customHeight="1" x14ac:dyDescent="0.25">
      <c r="B167" s="227"/>
      <c r="C167" s="227"/>
      <c r="D167" s="228"/>
      <c r="E167" s="261"/>
      <c r="F167" s="229"/>
      <c r="G167" s="229"/>
      <c r="H167" s="229"/>
      <c r="I167" s="233"/>
      <c r="J167" s="234"/>
      <c r="K167" s="235"/>
      <c r="L167" s="173"/>
    </row>
    <row r="168" spans="2:12" customFormat="1" ht="18" hidden="1" customHeight="1" x14ac:dyDescent="0.25">
      <c r="B168" s="227"/>
      <c r="C168" s="227"/>
      <c r="D168" s="228"/>
      <c r="E168" s="261"/>
      <c r="F168" s="229"/>
      <c r="G168" s="229"/>
      <c r="H168" s="229"/>
      <c r="I168" s="233"/>
      <c r="J168" s="234"/>
      <c r="K168" s="235"/>
      <c r="L168" s="173"/>
    </row>
    <row r="169" spans="2:12" customFormat="1" ht="18" hidden="1" customHeight="1" x14ac:dyDescent="0.25">
      <c r="B169" s="227"/>
      <c r="C169" s="227"/>
      <c r="D169" s="228"/>
      <c r="E169" s="261"/>
      <c r="F169" s="229"/>
      <c r="G169" s="229"/>
      <c r="H169" s="229"/>
      <c r="I169" s="233"/>
      <c r="J169" s="234"/>
      <c r="K169" s="235"/>
      <c r="L169" s="173"/>
    </row>
    <row r="170" spans="2:12" customFormat="1" ht="18" hidden="1" customHeight="1" x14ac:dyDescent="0.25">
      <c r="B170" s="227"/>
      <c r="C170" s="227"/>
      <c r="D170" s="228"/>
      <c r="E170" s="261"/>
      <c r="F170" s="229"/>
      <c r="G170" s="229"/>
      <c r="H170" s="229"/>
      <c r="I170" s="233"/>
      <c r="J170" s="234"/>
      <c r="K170" s="235"/>
      <c r="L170" s="173"/>
    </row>
    <row r="171" spans="2:12" customFormat="1" ht="18" hidden="1" customHeight="1" x14ac:dyDescent="0.25">
      <c r="B171" s="227"/>
      <c r="C171" s="227"/>
      <c r="D171" s="228"/>
      <c r="E171" s="261"/>
      <c r="F171" s="229"/>
      <c r="G171" s="229"/>
      <c r="H171" s="229"/>
      <c r="I171" s="233"/>
      <c r="J171" s="234"/>
      <c r="K171" s="235"/>
      <c r="L171" s="173"/>
    </row>
    <row r="172" spans="2:12" customFormat="1" ht="18" hidden="1" customHeight="1" x14ac:dyDescent="0.25">
      <c r="B172" s="227"/>
      <c r="C172" s="227"/>
      <c r="D172" s="228"/>
      <c r="E172" s="261"/>
      <c r="F172" s="229"/>
      <c r="G172" s="229"/>
      <c r="H172" s="229"/>
      <c r="I172" s="233"/>
      <c r="J172" s="234"/>
      <c r="K172" s="235"/>
      <c r="L172" s="173"/>
    </row>
    <row r="173" spans="2:12" customFormat="1" ht="18" hidden="1" customHeight="1" x14ac:dyDescent="0.25">
      <c r="B173" s="227"/>
      <c r="C173" s="227"/>
      <c r="D173" s="228"/>
      <c r="E173" s="261"/>
      <c r="F173" s="229"/>
      <c r="G173" s="229"/>
      <c r="H173" s="229"/>
      <c r="I173" s="233"/>
      <c r="J173" s="234"/>
      <c r="K173" s="235"/>
      <c r="L173" s="173"/>
    </row>
    <row r="174" spans="2:12" customFormat="1" ht="18" hidden="1" customHeight="1" x14ac:dyDescent="0.25">
      <c r="B174" s="227"/>
      <c r="C174" s="227"/>
      <c r="D174" s="228"/>
      <c r="E174" s="261"/>
      <c r="F174" s="229"/>
      <c r="G174" s="229"/>
      <c r="H174" s="229"/>
      <c r="I174" s="233"/>
      <c r="J174" s="234"/>
      <c r="K174" s="235"/>
      <c r="L174" s="173"/>
    </row>
    <row r="175" spans="2:12" customFormat="1" ht="18" hidden="1" customHeight="1" x14ac:dyDescent="0.25">
      <c r="B175" s="227"/>
      <c r="C175" s="227"/>
      <c r="D175" s="228"/>
      <c r="E175" s="261"/>
      <c r="F175" s="229"/>
      <c r="G175" s="229"/>
      <c r="H175" s="229"/>
      <c r="I175" s="233"/>
      <c r="J175" s="234"/>
      <c r="K175" s="235"/>
      <c r="L175" s="173"/>
    </row>
    <row r="176" spans="2:12" customFormat="1" ht="18" hidden="1" customHeight="1" x14ac:dyDescent="0.25">
      <c r="B176" s="227"/>
      <c r="C176" s="227"/>
      <c r="D176" s="228"/>
      <c r="E176" s="261"/>
      <c r="F176" s="229"/>
      <c r="G176" s="229"/>
      <c r="H176" s="229"/>
      <c r="I176" s="233"/>
      <c r="J176" s="234"/>
      <c r="K176" s="235"/>
      <c r="L176" s="173"/>
    </row>
    <row r="177" spans="2:12" customFormat="1" ht="18" hidden="1" customHeight="1" x14ac:dyDescent="0.25">
      <c r="B177" s="227"/>
      <c r="C177" s="227"/>
      <c r="D177" s="228"/>
      <c r="E177" s="261"/>
      <c r="F177" s="229"/>
      <c r="G177" s="229"/>
      <c r="H177" s="229"/>
      <c r="I177" s="233"/>
      <c r="J177" s="234"/>
      <c r="K177" s="235"/>
      <c r="L177" s="173"/>
    </row>
    <row r="178" spans="2:12" customFormat="1" ht="18" hidden="1" customHeight="1" x14ac:dyDescent="0.25">
      <c r="B178" s="227"/>
      <c r="C178" s="227"/>
      <c r="D178" s="228"/>
      <c r="E178" s="261"/>
      <c r="F178" s="229"/>
      <c r="G178" s="229"/>
      <c r="H178" s="229"/>
      <c r="I178" s="233"/>
      <c r="J178" s="234"/>
      <c r="K178" s="235"/>
      <c r="L178" s="173"/>
    </row>
    <row r="179" spans="2:12" customFormat="1" ht="18" hidden="1" customHeight="1" x14ac:dyDescent="0.25">
      <c r="B179" s="227"/>
      <c r="C179" s="227"/>
      <c r="D179" s="228"/>
      <c r="E179" s="261"/>
      <c r="F179" s="229"/>
      <c r="G179" s="229"/>
      <c r="H179" s="229"/>
      <c r="I179" s="233"/>
      <c r="J179" s="234"/>
      <c r="K179" s="235"/>
      <c r="L179" s="173"/>
    </row>
    <row r="180" spans="2:12" customFormat="1" ht="18" hidden="1" customHeight="1" x14ac:dyDescent="0.25">
      <c r="B180" s="227"/>
      <c r="C180" s="227"/>
      <c r="D180" s="228"/>
      <c r="E180" s="261"/>
      <c r="F180" s="229"/>
      <c r="G180" s="229"/>
      <c r="H180" s="229"/>
      <c r="I180" s="233"/>
      <c r="J180" s="234"/>
      <c r="K180" s="235"/>
      <c r="L180" s="173"/>
    </row>
    <row r="181" spans="2:12" customFormat="1" ht="18" hidden="1" customHeight="1" x14ac:dyDescent="0.25">
      <c r="B181" s="227"/>
      <c r="C181" s="227"/>
      <c r="D181" s="228"/>
      <c r="E181" s="261"/>
      <c r="F181" s="229"/>
      <c r="G181" s="229"/>
      <c r="H181" s="229"/>
      <c r="I181" s="233"/>
      <c r="J181" s="234"/>
      <c r="K181" s="235"/>
      <c r="L181" s="173"/>
    </row>
    <row r="182" spans="2:12" customFormat="1" ht="18" hidden="1" customHeight="1" x14ac:dyDescent="0.25">
      <c r="B182" s="227"/>
      <c r="C182" s="227"/>
      <c r="D182" s="228"/>
      <c r="E182" s="261"/>
      <c r="F182" s="229"/>
      <c r="G182" s="229"/>
      <c r="H182" s="229"/>
      <c r="I182" s="233"/>
      <c r="J182" s="234"/>
      <c r="K182" s="235"/>
      <c r="L182" s="173"/>
    </row>
    <row r="183" spans="2:12" customFormat="1" ht="18" hidden="1" customHeight="1" x14ac:dyDescent="0.25">
      <c r="B183" s="227"/>
      <c r="C183" s="227"/>
      <c r="D183" s="228"/>
      <c r="E183" s="261"/>
      <c r="F183" s="229"/>
      <c r="G183" s="229"/>
      <c r="H183" s="229"/>
      <c r="I183" s="233"/>
      <c r="J183" s="234"/>
      <c r="K183" s="235"/>
      <c r="L183" s="173"/>
    </row>
    <row r="184" spans="2:12" customFormat="1" ht="18" hidden="1" customHeight="1" x14ac:dyDescent="0.25">
      <c r="B184" s="227"/>
      <c r="C184" s="227"/>
      <c r="D184" s="228"/>
      <c r="E184" s="261"/>
      <c r="F184" s="229"/>
      <c r="G184" s="229"/>
      <c r="H184" s="229"/>
      <c r="I184" s="233"/>
      <c r="J184" s="234"/>
      <c r="K184" s="235"/>
      <c r="L184" s="173"/>
    </row>
    <row r="185" spans="2:12" customFormat="1" ht="18" hidden="1" customHeight="1" x14ac:dyDescent="0.25">
      <c r="B185" s="227"/>
      <c r="C185" s="227"/>
      <c r="D185" s="228"/>
      <c r="E185" s="261"/>
      <c r="F185" s="229"/>
      <c r="G185" s="229"/>
      <c r="H185" s="229"/>
      <c r="I185" s="233"/>
      <c r="J185" s="234"/>
      <c r="K185" s="235"/>
      <c r="L185" s="173"/>
    </row>
    <row r="186" spans="2:12" customFormat="1" ht="18" hidden="1" customHeight="1" x14ac:dyDescent="0.25">
      <c r="B186" s="227"/>
      <c r="C186" s="227"/>
      <c r="D186" s="228"/>
      <c r="E186" s="261"/>
      <c r="F186" s="229"/>
      <c r="G186" s="229"/>
      <c r="H186" s="229"/>
      <c r="I186" s="233"/>
      <c r="J186" s="234"/>
      <c r="K186" s="235"/>
      <c r="L186" s="173"/>
    </row>
    <row r="187" spans="2:12" customFormat="1" ht="18" hidden="1" customHeight="1" x14ac:dyDescent="0.25">
      <c r="B187" s="227"/>
      <c r="C187" s="227"/>
      <c r="D187" s="228"/>
      <c r="E187" s="261"/>
      <c r="F187" s="229"/>
      <c r="G187" s="229"/>
      <c r="H187" s="229"/>
      <c r="I187" s="233"/>
      <c r="J187" s="234"/>
      <c r="K187" s="235"/>
      <c r="L187" s="173"/>
    </row>
    <row r="188" spans="2:12" customFormat="1" ht="18" hidden="1" customHeight="1" x14ac:dyDescent="0.25">
      <c r="B188" s="227"/>
      <c r="C188" s="227"/>
      <c r="D188" s="228"/>
      <c r="E188" s="261"/>
      <c r="F188" s="229"/>
      <c r="G188" s="229"/>
      <c r="H188" s="229"/>
      <c r="I188" s="233"/>
      <c r="J188" s="234"/>
      <c r="K188" s="235"/>
      <c r="L188" s="173"/>
    </row>
    <row r="189" spans="2:12" customFormat="1" ht="18" hidden="1" customHeight="1" x14ac:dyDescent="0.25">
      <c r="B189" s="227"/>
      <c r="C189" s="227"/>
      <c r="D189" s="228"/>
      <c r="E189" s="261"/>
      <c r="F189" s="229"/>
      <c r="G189" s="229"/>
      <c r="H189" s="229"/>
      <c r="I189" s="233"/>
      <c r="J189" s="234"/>
      <c r="K189" s="235"/>
      <c r="L189" s="173"/>
    </row>
    <row r="190" spans="2:12" customFormat="1" ht="18" hidden="1" customHeight="1" x14ac:dyDescent="0.25">
      <c r="B190" s="227"/>
      <c r="C190" s="227"/>
      <c r="D190" s="228"/>
      <c r="E190" s="261"/>
      <c r="F190" s="229"/>
      <c r="G190" s="229"/>
      <c r="H190" s="229"/>
      <c r="I190" s="233"/>
      <c r="J190" s="234"/>
      <c r="K190" s="235"/>
      <c r="L190" s="173"/>
    </row>
    <row r="191" spans="2:12" customFormat="1" ht="18" hidden="1" customHeight="1" x14ac:dyDescent="0.25">
      <c r="B191" s="227"/>
      <c r="C191" s="227"/>
      <c r="D191" s="228"/>
      <c r="E191" s="261"/>
      <c r="F191" s="229"/>
      <c r="G191" s="229"/>
      <c r="H191" s="229"/>
      <c r="I191" s="233"/>
      <c r="J191" s="234"/>
      <c r="K191" s="235"/>
      <c r="L191" s="173"/>
    </row>
    <row r="192" spans="2:12" customFormat="1" ht="18" hidden="1" customHeight="1" x14ac:dyDescent="0.25">
      <c r="B192" s="227"/>
      <c r="C192" s="227"/>
      <c r="D192" s="228"/>
      <c r="E192" s="261"/>
      <c r="F192" s="229"/>
      <c r="G192" s="229"/>
      <c r="H192" s="229"/>
      <c r="I192" s="233"/>
      <c r="J192" s="234"/>
      <c r="K192" s="235"/>
      <c r="L192" s="173"/>
    </row>
    <row r="193" spans="2:12" customFormat="1" ht="18" hidden="1" customHeight="1" x14ac:dyDescent="0.25">
      <c r="B193" s="227"/>
      <c r="C193" s="227"/>
      <c r="D193" s="228"/>
      <c r="E193" s="261"/>
      <c r="F193" s="229"/>
      <c r="G193" s="229"/>
      <c r="H193" s="229"/>
      <c r="I193" s="233"/>
      <c r="J193" s="234"/>
      <c r="K193" s="235"/>
      <c r="L193" s="173"/>
    </row>
    <row r="194" spans="2:12" customFormat="1" ht="18" hidden="1" customHeight="1" x14ac:dyDescent="0.25">
      <c r="B194" s="227"/>
      <c r="C194" s="227"/>
      <c r="D194" s="228"/>
      <c r="E194" s="261"/>
      <c r="F194" s="229"/>
      <c r="G194" s="229"/>
      <c r="H194" s="229"/>
      <c r="I194" s="233"/>
      <c r="J194" s="234"/>
      <c r="K194" s="235"/>
      <c r="L194" s="173"/>
    </row>
    <row r="195" spans="2:12" customFormat="1" ht="18" hidden="1" customHeight="1" x14ac:dyDescent="0.25">
      <c r="B195" s="227"/>
      <c r="C195" s="227"/>
      <c r="D195" s="228"/>
      <c r="E195" s="261"/>
      <c r="F195" s="229"/>
      <c r="G195" s="229"/>
      <c r="H195" s="229"/>
      <c r="I195" s="233"/>
      <c r="J195" s="234"/>
      <c r="K195" s="235"/>
      <c r="L195" s="173"/>
    </row>
    <row r="196" spans="2:12" customFormat="1" ht="18" hidden="1" customHeight="1" x14ac:dyDescent="0.25">
      <c r="B196" s="227"/>
      <c r="C196" s="227"/>
      <c r="D196" s="228"/>
      <c r="E196" s="261"/>
      <c r="F196" s="229"/>
      <c r="G196" s="229"/>
      <c r="H196" s="229"/>
      <c r="I196" s="233"/>
      <c r="J196" s="234"/>
      <c r="K196" s="235"/>
      <c r="L196" s="173"/>
    </row>
    <row r="197" spans="2:12" customFormat="1" ht="18" hidden="1" customHeight="1" x14ac:dyDescent="0.25">
      <c r="B197" s="227"/>
      <c r="C197" s="227"/>
      <c r="D197" s="228"/>
      <c r="E197" s="261"/>
      <c r="F197" s="229"/>
      <c r="G197" s="229"/>
      <c r="H197" s="229"/>
      <c r="I197" s="233"/>
      <c r="J197" s="234"/>
      <c r="K197" s="235"/>
      <c r="L197" s="173"/>
    </row>
    <row r="198" spans="2:12" customFormat="1" ht="18" hidden="1" customHeight="1" x14ac:dyDescent="0.25">
      <c r="B198" s="227"/>
      <c r="C198" s="227"/>
      <c r="D198" s="228"/>
      <c r="E198" s="261"/>
      <c r="F198" s="229"/>
      <c r="G198" s="229"/>
      <c r="H198" s="229"/>
      <c r="I198" s="233"/>
      <c r="J198" s="234"/>
      <c r="K198" s="235"/>
      <c r="L198" s="173"/>
    </row>
    <row r="199" spans="2:12" customFormat="1" ht="18" hidden="1" customHeight="1" x14ac:dyDescent="0.25">
      <c r="B199" s="227"/>
      <c r="C199" s="227"/>
      <c r="D199" s="228"/>
      <c r="E199" s="261"/>
      <c r="F199" s="229"/>
      <c r="G199" s="229"/>
      <c r="H199" s="229"/>
      <c r="I199" s="233"/>
      <c r="J199" s="234"/>
      <c r="K199" s="235"/>
      <c r="L199" s="173"/>
    </row>
    <row r="200" spans="2:12" customFormat="1" ht="18" hidden="1" customHeight="1" x14ac:dyDescent="0.25">
      <c r="B200" s="227"/>
      <c r="C200" s="227"/>
      <c r="D200" s="228"/>
      <c r="E200" s="261"/>
      <c r="F200" s="229"/>
      <c r="G200" s="229"/>
      <c r="H200" s="229"/>
      <c r="I200" s="233"/>
      <c r="J200" s="234"/>
      <c r="K200" s="235"/>
      <c r="L200" s="173"/>
    </row>
    <row r="201" spans="2:12" customFormat="1" ht="18" hidden="1" customHeight="1" x14ac:dyDescent="0.25">
      <c r="B201" s="227"/>
      <c r="C201" s="227"/>
      <c r="D201" s="228"/>
      <c r="E201" s="261"/>
      <c r="F201" s="229"/>
      <c r="G201" s="229"/>
      <c r="H201" s="229"/>
      <c r="I201" s="233"/>
      <c r="J201" s="234"/>
      <c r="K201" s="235"/>
      <c r="L201" s="173"/>
    </row>
    <row r="202" spans="2:12" customFormat="1" ht="18" hidden="1" customHeight="1" x14ac:dyDescent="0.25">
      <c r="B202" s="227"/>
      <c r="C202" s="227"/>
      <c r="D202" s="228"/>
      <c r="E202" s="261"/>
      <c r="F202" s="229"/>
      <c r="G202" s="229"/>
      <c r="H202" s="229"/>
      <c r="I202" s="233"/>
      <c r="J202" s="234"/>
      <c r="K202" s="235"/>
      <c r="L202" s="173"/>
    </row>
    <row r="203" spans="2:12" customFormat="1" ht="18" hidden="1" customHeight="1" x14ac:dyDescent="0.25">
      <c r="B203" s="227"/>
      <c r="C203" s="227"/>
      <c r="D203" s="228"/>
      <c r="E203" s="261"/>
      <c r="F203" s="229"/>
      <c r="G203" s="229"/>
      <c r="H203" s="229"/>
      <c r="I203" s="233"/>
      <c r="J203" s="234"/>
      <c r="K203" s="235"/>
      <c r="L203" s="173"/>
    </row>
    <row r="204" spans="2:12" customFormat="1" ht="18" hidden="1" customHeight="1" x14ac:dyDescent="0.25">
      <c r="B204" s="227"/>
      <c r="C204" s="227"/>
      <c r="D204" s="228"/>
      <c r="E204" s="261"/>
      <c r="F204" s="229"/>
      <c r="G204" s="229"/>
      <c r="H204" s="229"/>
      <c r="I204" s="233"/>
      <c r="J204" s="234"/>
      <c r="K204" s="235"/>
      <c r="L204" s="173"/>
    </row>
    <row r="205" spans="2:12" customFormat="1" ht="18" hidden="1" customHeight="1" x14ac:dyDescent="0.25">
      <c r="B205" s="227"/>
      <c r="C205" s="227"/>
      <c r="D205" s="228"/>
      <c r="E205" s="261"/>
      <c r="F205" s="229"/>
      <c r="G205" s="229"/>
      <c r="H205" s="229"/>
      <c r="I205" s="233"/>
      <c r="J205" s="234"/>
      <c r="K205" s="235"/>
      <c r="L205" s="173"/>
    </row>
    <row r="206" spans="2:12" customFormat="1" ht="18" hidden="1" customHeight="1" x14ac:dyDescent="0.25">
      <c r="B206" s="227"/>
      <c r="C206" s="227"/>
      <c r="D206" s="228"/>
      <c r="E206" s="261"/>
      <c r="F206" s="229"/>
      <c r="G206" s="229"/>
      <c r="H206" s="229"/>
      <c r="I206" s="233"/>
      <c r="J206" s="234"/>
      <c r="K206" s="235"/>
      <c r="L206" s="173"/>
    </row>
    <row r="207" spans="2:12" customFormat="1" ht="18" hidden="1" customHeight="1" x14ac:dyDescent="0.25">
      <c r="B207" s="227"/>
      <c r="C207" s="227"/>
      <c r="D207" s="228"/>
      <c r="E207" s="261"/>
      <c r="F207" s="229"/>
      <c r="G207" s="229"/>
      <c r="H207" s="229"/>
      <c r="I207" s="233"/>
      <c r="J207" s="234"/>
      <c r="K207" s="235"/>
      <c r="L207" s="173"/>
    </row>
    <row r="208" spans="2:12" customFormat="1" ht="18" hidden="1" customHeight="1" x14ac:dyDescent="0.25">
      <c r="B208" s="227"/>
      <c r="C208" s="227"/>
      <c r="D208" s="228"/>
      <c r="E208" s="261"/>
      <c r="F208" s="229"/>
      <c r="G208" s="229"/>
      <c r="H208" s="229"/>
      <c r="I208" s="233"/>
      <c r="J208" s="234"/>
      <c r="K208" s="235"/>
      <c r="L208" s="173"/>
    </row>
    <row r="209" spans="2:12" customFormat="1" ht="18" hidden="1" customHeight="1" x14ac:dyDescent="0.25">
      <c r="B209" s="227"/>
      <c r="C209" s="227"/>
      <c r="D209" s="228"/>
      <c r="E209" s="261"/>
      <c r="F209" s="229"/>
      <c r="G209" s="229"/>
      <c r="H209" s="229"/>
      <c r="I209" s="233"/>
      <c r="J209" s="234"/>
      <c r="K209" s="235"/>
      <c r="L209" s="173"/>
    </row>
    <row r="210" spans="2:12" customFormat="1" ht="18" hidden="1" customHeight="1" x14ac:dyDescent="0.25">
      <c r="B210" s="227"/>
      <c r="C210" s="227"/>
      <c r="D210" s="228"/>
      <c r="E210" s="261"/>
      <c r="F210" s="229"/>
      <c r="G210" s="229"/>
      <c r="H210" s="229"/>
      <c r="I210" s="233"/>
      <c r="J210" s="234"/>
      <c r="K210" s="235"/>
      <c r="L210" s="173"/>
    </row>
    <row r="211" spans="2:12" customFormat="1" ht="18" hidden="1" customHeight="1" x14ac:dyDescent="0.25">
      <c r="B211" s="227"/>
      <c r="C211" s="227"/>
      <c r="D211" s="228"/>
      <c r="E211" s="261"/>
      <c r="F211" s="229"/>
      <c r="G211" s="229"/>
      <c r="H211" s="229"/>
      <c r="I211" s="233"/>
      <c r="J211" s="234"/>
      <c r="K211" s="235"/>
      <c r="L211" s="173"/>
    </row>
    <row r="212" spans="2:12" customFormat="1" ht="18" hidden="1" customHeight="1" x14ac:dyDescent="0.25">
      <c r="B212" s="227"/>
      <c r="C212" s="227"/>
      <c r="D212" s="228"/>
      <c r="E212" s="261"/>
      <c r="F212" s="229"/>
      <c r="G212" s="229"/>
      <c r="H212" s="229"/>
      <c r="I212" s="233"/>
      <c r="J212" s="234"/>
      <c r="K212" s="235"/>
      <c r="L212" s="173"/>
    </row>
    <row r="213" spans="2:12" customFormat="1" ht="18" hidden="1" customHeight="1" x14ac:dyDescent="0.25">
      <c r="B213" s="227"/>
      <c r="C213" s="227"/>
      <c r="D213" s="228"/>
      <c r="E213" s="261"/>
      <c r="F213" s="229"/>
      <c r="G213" s="229"/>
      <c r="H213" s="229"/>
      <c r="I213" s="233"/>
      <c r="J213" s="234"/>
      <c r="K213" s="235"/>
      <c r="L213" s="173"/>
    </row>
    <row r="214" spans="2:12" customFormat="1" ht="18" hidden="1" customHeight="1" x14ac:dyDescent="0.25">
      <c r="B214" s="227"/>
      <c r="C214" s="227"/>
      <c r="D214" s="228"/>
      <c r="E214" s="261"/>
      <c r="F214" s="229"/>
      <c r="G214" s="229"/>
      <c r="H214" s="229"/>
      <c r="I214" s="233"/>
      <c r="J214" s="234"/>
      <c r="K214" s="235"/>
      <c r="L214" s="173"/>
    </row>
    <row r="215" spans="2:12" customFormat="1" ht="18" hidden="1" customHeight="1" x14ac:dyDescent="0.25">
      <c r="B215" s="227"/>
      <c r="C215" s="227"/>
      <c r="D215" s="228"/>
      <c r="E215" s="261"/>
      <c r="F215" s="229"/>
      <c r="G215" s="229"/>
      <c r="H215" s="229"/>
      <c r="I215" s="233"/>
      <c r="J215" s="234"/>
      <c r="K215" s="235"/>
      <c r="L215" s="173"/>
    </row>
    <row r="216" spans="2:12" customFormat="1" ht="18" hidden="1" customHeight="1" x14ac:dyDescent="0.25">
      <c r="B216" s="227"/>
      <c r="C216" s="227"/>
      <c r="D216" s="228"/>
      <c r="E216" s="261"/>
      <c r="F216" s="229"/>
      <c r="G216" s="229"/>
      <c r="H216" s="229"/>
      <c r="I216" s="233"/>
      <c r="J216" s="234"/>
      <c r="K216" s="235"/>
      <c r="L216" s="173"/>
    </row>
    <row r="217" spans="2:12" customFormat="1" ht="18" hidden="1" customHeight="1" x14ac:dyDescent="0.25">
      <c r="B217" s="227"/>
      <c r="C217" s="227"/>
      <c r="D217" s="228"/>
      <c r="E217" s="261"/>
      <c r="F217" s="229"/>
      <c r="G217" s="229"/>
      <c r="H217" s="229"/>
      <c r="I217" s="233"/>
      <c r="J217" s="234"/>
      <c r="K217" s="235"/>
      <c r="L217" s="173"/>
    </row>
    <row r="218" spans="2:12" customFormat="1" ht="18" hidden="1" customHeight="1" x14ac:dyDescent="0.25">
      <c r="B218" s="227"/>
      <c r="C218" s="227"/>
      <c r="D218" s="228"/>
      <c r="E218" s="261"/>
      <c r="F218" s="229"/>
      <c r="G218" s="229"/>
      <c r="H218" s="229"/>
      <c r="I218" s="233"/>
      <c r="J218" s="234"/>
      <c r="K218" s="235"/>
      <c r="L218" s="173"/>
    </row>
    <row r="219" spans="2:12" customFormat="1" ht="18" hidden="1" customHeight="1" x14ac:dyDescent="0.25">
      <c r="B219" s="227"/>
      <c r="C219" s="227"/>
      <c r="D219" s="228"/>
      <c r="E219" s="261"/>
      <c r="F219" s="229"/>
      <c r="G219" s="229"/>
      <c r="H219" s="229"/>
      <c r="I219" s="233"/>
      <c r="J219" s="234"/>
      <c r="K219" s="235"/>
      <c r="L219" s="173"/>
    </row>
    <row r="220" spans="2:12" customFormat="1" ht="18" hidden="1" customHeight="1" x14ac:dyDescent="0.25">
      <c r="B220" s="227"/>
      <c r="C220" s="227"/>
      <c r="D220" s="228"/>
      <c r="E220" s="261"/>
      <c r="F220" s="229"/>
      <c r="G220" s="229"/>
      <c r="H220" s="229"/>
      <c r="I220" s="233"/>
      <c r="J220" s="234"/>
      <c r="K220" s="235"/>
      <c r="L220" s="173"/>
    </row>
    <row r="221" spans="2:12" customFormat="1" ht="18" hidden="1" customHeight="1" x14ac:dyDescent="0.25">
      <c r="B221" s="227"/>
      <c r="C221" s="227"/>
      <c r="D221" s="228"/>
      <c r="E221" s="261"/>
      <c r="F221" s="229"/>
      <c r="G221" s="229"/>
      <c r="H221" s="229"/>
      <c r="I221" s="233"/>
      <c r="J221" s="234"/>
      <c r="K221" s="235"/>
      <c r="L221" s="173"/>
    </row>
    <row r="222" spans="2:12" customFormat="1" ht="18" hidden="1" customHeight="1" x14ac:dyDescent="0.25">
      <c r="B222" s="227"/>
      <c r="C222" s="227"/>
      <c r="D222" s="228"/>
      <c r="E222" s="261"/>
      <c r="F222" s="229"/>
      <c r="G222" s="229"/>
      <c r="H222" s="229"/>
      <c r="I222" s="233"/>
      <c r="J222" s="234"/>
      <c r="K222" s="235"/>
      <c r="L222" s="173"/>
    </row>
    <row r="223" spans="2:12" customFormat="1" ht="18" hidden="1" customHeight="1" x14ac:dyDescent="0.25">
      <c r="B223" s="227"/>
      <c r="C223" s="227"/>
      <c r="D223" s="228"/>
      <c r="E223" s="261"/>
      <c r="F223" s="229"/>
      <c r="G223" s="229"/>
      <c r="H223" s="229"/>
      <c r="I223" s="233"/>
      <c r="J223" s="234"/>
      <c r="K223" s="235"/>
      <c r="L223" s="173"/>
    </row>
    <row r="224" spans="2:12" customFormat="1" ht="18" hidden="1" customHeight="1" x14ac:dyDescent="0.25">
      <c r="B224" s="227"/>
      <c r="C224" s="227"/>
      <c r="D224" s="228"/>
      <c r="E224" s="261"/>
      <c r="F224" s="229"/>
      <c r="G224" s="229"/>
      <c r="H224" s="229"/>
      <c r="I224" s="233"/>
      <c r="J224" s="234"/>
      <c r="K224" s="235"/>
      <c r="L224" s="173"/>
    </row>
    <row r="225" spans="2:12" customFormat="1" ht="18" hidden="1" customHeight="1" x14ac:dyDescent="0.25">
      <c r="B225" s="227"/>
      <c r="C225" s="227"/>
      <c r="D225" s="228"/>
      <c r="E225" s="261"/>
      <c r="F225" s="229"/>
      <c r="G225" s="229"/>
      <c r="H225" s="229"/>
      <c r="I225" s="233"/>
      <c r="J225" s="234"/>
      <c r="K225" s="235"/>
      <c r="L225" s="173"/>
    </row>
    <row r="226" spans="2:12" customFormat="1" ht="18" hidden="1" customHeight="1" x14ac:dyDescent="0.25">
      <c r="B226" s="227"/>
      <c r="C226" s="227"/>
      <c r="D226" s="228"/>
      <c r="E226" s="261"/>
      <c r="F226" s="229"/>
      <c r="G226" s="229"/>
      <c r="H226" s="229"/>
      <c r="I226" s="233"/>
      <c r="J226" s="234"/>
      <c r="K226" s="235"/>
      <c r="L226" s="173"/>
    </row>
    <row r="227" spans="2:12" customFormat="1" ht="18" hidden="1" customHeight="1" x14ac:dyDescent="0.25">
      <c r="B227" s="227"/>
      <c r="C227" s="227"/>
      <c r="D227" s="228"/>
      <c r="E227" s="261"/>
      <c r="F227" s="229"/>
      <c r="G227" s="229"/>
      <c r="H227" s="229"/>
      <c r="I227" s="233"/>
      <c r="J227" s="234"/>
      <c r="K227" s="235"/>
      <c r="L227" s="173"/>
    </row>
    <row r="228" spans="2:12" customFormat="1" ht="18" hidden="1" customHeight="1" x14ac:dyDescent="0.25">
      <c r="B228" s="227"/>
      <c r="C228" s="227"/>
      <c r="D228" s="228"/>
      <c r="E228" s="261"/>
      <c r="F228" s="229"/>
      <c r="G228" s="229"/>
      <c r="H228" s="229"/>
      <c r="I228" s="233"/>
      <c r="J228" s="234"/>
      <c r="K228" s="235"/>
      <c r="L228" s="173"/>
    </row>
    <row r="229" spans="2:12" customFormat="1" ht="18" hidden="1" customHeight="1" x14ac:dyDescent="0.25">
      <c r="B229" s="227"/>
      <c r="C229" s="227"/>
      <c r="D229" s="228"/>
      <c r="E229" s="261"/>
      <c r="F229" s="229"/>
      <c r="G229" s="229"/>
      <c r="H229" s="229"/>
      <c r="I229" s="233"/>
      <c r="J229" s="234"/>
      <c r="K229" s="235"/>
      <c r="L229" s="173"/>
    </row>
    <row r="230" spans="2:12" customFormat="1" ht="18" hidden="1" customHeight="1" x14ac:dyDescent="0.25">
      <c r="B230" s="227"/>
      <c r="C230" s="227"/>
      <c r="D230" s="228"/>
      <c r="E230" s="261"/>
      <c r="F230" s="229"/>
      <c r="G230" s="229"/>
      <c r="H230" s="229"/>
      <c r="I230" s="233"/>
      <c r="J230" s="234"/>
      <c r="K230" s="235"/>
      <c r="L230" s="173"/>
    </row>
    <row r="231" spans="2:12" customFormat="1" ht="18" hidden="1" customHeight="1" x14ac:dyDescent="0.25">
      <c r="B231" s="227"/>
      <c r="C231" s="227"/>
      <c r="D231" s="228"/>
      <c r="E231" s="261"/>
      <c r="F231" s="229"/>
      <c r="G231" s="229"/>
      <c r="H231" s="229"/>
      <c r="I231" s="233"/>
      <c r="J231" s="234"/>
      <c r="K231" s="235"/>
      <c r="L231" s="173"/>
    </row>
    <row r="232" spans="2:12" customFormat="1" ht="18" hidden="1" customHeight="1" x14ac:dyDescent="0.25">
      <c r="B232" s="227"/>
      <c r="C232" s="227"/>
      <c r="D232" s="228"/>
      <c r="E232" s="261"/>
      <c r="F232" s="229"/>
      <c r="G232" s="229"/>
      <c r="H232" s="229"/>
      <c r="I232" s="233"/>
      <c r="J232" s="234"/>
      <c r="K232" s="235"/>
      <c r="L232" s="173"/>
    </row>
    <row r="233" spans="2:12" customFormat="1" ht="18" hidden="1" customHeight="1" x14ac:dyDescent="0.25">
      <c r="B233" s="227"/>
      <c r="C233" s="227"/>
      <c r="D233" s="228"/>
      <c r="E233" s="261"/>
      <c r="F233" s="229"/>
      <c r="G233" s="229"/>
      <c r="H233" s="229"/>
      <c r="I233" s="233"/>
      <c r="J233" s="234"/>
      <c r="K233" s="235"/>
      <c r="L233" s="173"/>
    </row>
    <row r="234" spans="2:12" customFormat="1" ht="18" hidden="1" customHeight="1" x14ac:dyDescent="0.25">
      <c r="B234" s="227"/>
      <c r="C234" s="227"/>
      <c r="D234" s="228"/>
      <c r="E234" s="261"/>
      <c r="F234" s="229"/>
      <c r="G234" s="229"/>
      <c r="H234" s="229"/>
      <c r="I234" s="233"/>
      <c r="J234" s="234"/>
      <c r="K234" s="235"/>
      <c r="L234" s="173"/>
    </row>
    <row r="235" spans="2:12" customFormat="1" ht="18" hidden="1" customHeight="1" x14ac:dyDescent="0.25">
      <c r="B235" s="227"/>
      <c r="C235" s="227"/>
      <c r="D235" s="228"/>
      <c r="E235" s="261"/>
      <c r="F235" s="229"/>
      <c r="G235" s="229"/>
      <c r="H235" s="229"/>
      <c r="I235" s="233"/>
      <c r="J235" s="234"/>
      <c r="K235" s="235"/>
      <c r="L235" s="173"/>
    </row>
    <row r="236" spans="2:12" customFormat="1" ht="18" hidden="1" customHeight="1" x14ac:dyDescent="0.25">
      <c r="B236" s="227"/>
      <c r="C236" s="227"/>
      <c r="D236" s="228"/>
      <c r="E236" s="261"/>
      <c r="F236" s="229"/>
      <c r="G236" s="229"/>
      <c r="H236" s="229"/>
      <c r="I236" s="233"/>
      <c r="J236" s="234"/>
      <c r="K236" s="235"/>
      <c r="L236" s="173"/>
    </row>
    <row r="237" spans="2:12" customFormat="1" ht="18" hidden="1" customHeight="1" x14ac:dyDescent="0.25">
      <c r="B237" s="227"/>
      <c r="C237" s="227"/>
      <c r="D237" s="228"/>
      <c r="E237" s="261"/>
      <c r="F237" s="229"/>
      <c r="G237" s="229"/>
      <c r="H237" s="229"/>
      <c r="I237" s="233"/>
      <c r="J237" s="234"/>
      <c r="K237" s="235"/>
      <c r="L237" s="173"/>
    </row>
    <row r="238" spans="2:12" customFormat="1" ht="18" hidden="1" customHeight="1" x14ac:dyDescent="0.25">
      <c r="B238" s="227"/>
      <c r="C238" s="227"/>
      <c r="D238" s="228"/>
      <c r="E238" s="261"/>
      <c r="F238" s="229"/>
      <c r="G238" s="229"/>
      <c r="H238" s="229"/>
      <c r="I238" s="233"/>
      <c r="J238" s="234"/>
      <c r="K238" s="235"/>
      <c r="L238" s="173"/>
    </row>
    <row r="239" spans="2:12" customFormat="1" ht="18" hidden="1" customHeight="1" x14ac:dyDescent="0.25">
      <c r="B239" s="227"/>
      <c r="C239" s="227"/>
      <c r="D239" s="228"/>
      <c r="E239" s="261"/>
      <c r="F239" s="229"/>
      <c r="G239" s="229"/>
      <c r="H239" s="229"/>
      <c r="I239" s="233"/>
      <c r="J239" s="234"/>
      <c r="K239" s="235"/>
      <c r="L239" s="173"/>
    </row>
    <row r="240" spans="2:12" customFormat="1" ht="18" hidden="1" customHeight="1" x14ac:dyDescent="0.25">
      <c r="B240" s="227"/>
      <c r="C240" s="227"/>
      <c r="D240" s="228"/>
      <c r="E240" s="261"/>
      <c r="F240" s="229"/>
      <c r="G240" s="229"/>
      <c r="H240" s="229"/>
      <c r="I240" s="233"/>
      <c r="J240" s="234"/>
      <c r="K240" s="235"/>
      <c r="L240" s="173"/>
    </row>
    <row r="241" spans="2:12" customFormat="1" ht="18" hidden="1" customHeight="1" x14ac:dyDescent="0.25">
      <c r="B241" s="227"/>
      <c r="C241" s="227"/>
      <c r="D241" s="228"/>
      <c r="E241" s="261"/>
      <c r="F241" s="229"/>
      <c r="G241" s="229"/>
      <c r="H241" s="229"/>
      <c r="I241" s="233"/>
      <c r="J241" s="234"/>
      <c r="K241" s="235"/>
      <c r="L241" s="173"/>
    </row>
    <row r="242" spans="2:12" customFormat="1" ht="18" hidden="1" customHeight="1" x14ac:dyDescent="0.25">
      <c r="B242" s="227"/>
      <c r="C242" s="227"/>
      <c r="D242" s="228"/>
      <c r="E242" s="261"/>
      <c r="F242" s="229"/>
      <c r="G242" s="229"/>
      <c r="H242" s="229"/>
      <c r="I242" s="233"/>
      <c r="J242" s="234"/>
      <c r="K242" s="235"/>
      <c r="L242" s="173"/>
    </row>
    <row r="243" spans="2:12" customFormat="1" ht="18" hidden="1" customHeight="1" x14ac:dyDescent="0.25">
      <c r="B243" s="227"/>
      <c r="C243" s="227"/>
      <c r="D243" s="228"/>
      <c r="E243" s="261"/>
      <c r="F243" s="229"/>
      <c r="G243" s="229"/>
      <c r="H243" s="229"/>
      <c r="I243" s="233"/>
      <c r="J243" s="234"/>
      <c r="K243" s="235"/>
      <c r="L243" s="173"/>
    </row>
    <row r="244" spans="2:12" customFormat="1" ht="18" hidden="1" customHeight="1" x14ac:dyDescent="0.25">
      <c r="B244" s="227"/>
      <c r="C244" s="227"/>
      <c r="D244" s="228"/>
      <c r="E244" s="261"/>
      <c r="F244" s="229"/>
      <c r="G244" s="229"/>
      <c r="H244" s="229"/>
      <c r="I244" s="233"/>
      <c r="J244" s="234"/>
      <c r="K244" s="235"/>
      <c r="L244" s="173"/>
    </row>
    <row r="245" spans="2:12" customFormat="1" ht="18" hidden="1" customHeight="1" x14ac:dyDescent="0.25">
      <c r="B245" s="227"/>
      <c r="C245" s="227"/>
      <c r="D245" s="228"/>
      <c r="E245" s="261"/>
      <c r="F245" s="229"/>
      <c r="G245" s="229"/>
      <c r="H245" s="229"/>
      <c r="I245" s="233"/>
      <c r="J245" s="234"/>
      <c r="K245" s="235"/>
      <c r="L245" s="173"/>
    </row>
    <row r="246" spans="2:12" customFormat="1" ht="18" hidden="1" customHeight="1" x14ac:dyDescent="0.25">
      <c r="B246" s="227"/>
      <c r="C246" s="227"/>
      <c r="D246" s="228"/>
      <c r="E246" s="261"/>
      <c r="F246" s="229"/>
      <c r="G246" s="229"/>
      <c r="H246" s="229"/>
      <c r="I246" s="233"/>
      <c r="J246" s="234"/>
      <c r="K246" s="235"/>
      <c r="L246" s="173"/>
    </row>
    <row r="247" spans="2:12" customFormat="1" ht="18" hidden="1" customHeight="1" x14ac:dyDescent="0.25">
      <c r="B247" s="227"/>
      <c r="C247" s="227"/>
      <c r="D247" s="228"/>
      <c r="E247" s="261"/>
      <c r="F247" s="229"/>
      <c r="G247" s="229"/>
      <c r="H247" s="229"/>
      <c r="I247" s="233"/>
      <c r="J247" s="234"/>
      <c r="K247" s="235"/>
      <c r="L247" s="173"/>
    </row>
    <row r="248" spans="2:12" customFormat="1" ht="18" hidden="1" customHeight="1" x14ac:dyDescent="0.25">
      <c r="B248" s="227"/>
      <c r="C248" s="227"/>
      <c r="D248" s="228"/>
      <c r="E248" s="261"/>
      <c r="F248" s="229"/>
      <c r="G248" s="229"/>
      <c r="H248" s="229"/>
      <c r="I248" s="233"/>
      <c r="J248" s="234"/>
      <c r="K248" s="235"/>
      <c r="L248" s="173"/>
    </row>
    <row r="249" spans="2:12" customFormat="1" ht="18" hidden="1" customHeight="1" x14ac:dyDescent="0.25">
      <c r="B249" s="227"/>
      <c r="C249" s="227"/>
      <c r="D249" s="228"/>
      <c r="E249" s="261"/>
      <c r="F249" s="229"/>
      <c r="G249" s="229"/>
      <c r="H249" s="229"/>
      <c r="I249" s="233"/>
      <c r="J249" s="234"/>
      <c r="K249" s="235"/>
      <c r="L249" s="173"/>
    </row>
    <row r="250" spans="2:12" customFormat="1" ht="18" hidden="1" customHeight="1" x14ac:dyDescent="0.25">
      <c r="B250" s="227"/>
      <c r="C250" s="227"/>
      <c r="D250" s="228"/>
      <c r="E250" s="261"/>
      <c r="F250" s="229"/>
      <c r="G250" s="229"/>
      <c r="H250" s="229"/>
      <c r="I250" s="233"/>
      <c r="J250" s="234"/>
      <c r="K250" s="235"/>
      <c r="L250" s="173"/>
    </row>
    <row r="251" spans="2:12" customFormat="1" ht="18" hidden="1" customHeight="1" x14ac:dyDescent="0.25">
      <c r="B251" s="227"/>
      <c r="C251" s="227"/>
      <c r="D251" s="228"/>
      <c r="E251" s="261"/>
      <c r="F251" s="229"/>
      <c r="G251" s="229"/>
      <c r="H251" s="229"/>
      <c r="I251" s="233"/>
      <c r="J251" s="234"/>
      <c r="K251" s="235"/>
      <c r="L251" s="173"/>
    </row>
    <row r="252" spans="2:12" customFormat="1" ht="18" hidden="1" customHeight="1" x14ac:dyDescent="0.25">
      <c r="B252" s="227"/>
      <c r="C252" s="227"/>
      <c r="D252" s="228"/>
      <c r="E252" s="261"/>
      <c r="F252" s="229"/>
      <c r="G252" s="229"/>
      <c r="H252" s="229"/>
      <c r="I252" s="233"/>
      <c r="J252" s="234"/>
      <c r="K252" s="235"/>
      <c r="L252" s="173"/>
    </row>
    <row r="253" spans="2:12" customFormat="1" ht="18" hidden="1" customHeight="1" x14ac:dyDescent="0.25">
      <c r="B253" s="227"/>
      <c r="C253" s="227"/>
      <c r="D253" s="228"/>
      <c r="E253" s="261"/>
      <c r="F253" s="229"/>
      <c r="G253" s="229"/>
      <c r="H253" s="229"/>
      <c r="I253" s="233"/>
      <c r="J253" s="234"/>
      <c r="K253" s="235"/>
      <c r="L253" s="173"/>
    </row>
    <row r="254" spans="2:12" customFormat="1" ht="18" hidden="1" customHeight="1" x14ac:dyDescent="0.25">
      <c r="B254" s="227"/>
      <c r="C254" s="227"/>
      <c r="D254" s="228"/>
      <c r="E254" s="261"/>
      <c r="F254" s="229"/>
      <c r="G254" s="229"/>
      <c r="H254" s="229"/>
      <c r="I254" s="233"/>
      <c r="J254" s="234"/>
      <c r="K254" s="235"/>
      <c r="L254" s="173"/>
    </row>
    <row r="255" spans="2:12" customFormat="1" ht="18" hidden="1" customHeight="1" x14ac:dyDescent="0.25">
      <c r="B255" s="227"/>
      <c r="C255" s="227"/>
      <c r="D255" s="228"/>
      <c r="E255" s="261"/>
      <c r="F255" s="229"/>
      <c r="G255" s="229"/>
      <c r="H255" s="229"/>
      <c r="I255" s="233"/>
      <c r="J255" s="234"/>
      <c r="K255" s="235"/>
      <c r="L255" s="173"/>
    </row>
    <row r="256" spans="2:12" customFormat="1" ht="18" hidden="1" customHeight="1" x14ac:dyDescent="0.25">
      <c r="B256" s="227"/>
      <c r="C256" s="227"/>
      <c r="D256" s="228"/>
      <c r="E256" s="261"/>
      <c r="F256" s="229"/>
      <c r="G256" s="229"/>
      <c r="H256" s="229"/>
      <c r="I256" s="233"/>
      <c r="J256" s="234"/>
      <c r="K256" s="235"/>
      <c r="L256" s="173"/>
    </row>
    <row r="257" spans="2:12" customFormat="1" ht="18" hidden="1" customHeight="1" x14ac:dyDescent="0.25">
      <c r="B257" s="227"/>
      <c r="C257" s="227"/>
      <c r="D257" s="228"/>
      <c r="E257" s="261"/>
      <c r="F257" s="229"/>
      <c r="G257" s="229"/>
      <c r="H257" s="229"/>
      <c r="I257" s="233"/>
      <c r="J257" s="234"/>
      <c r="K257" s="235"/>
      <c r="L257" s="173"/>
    </row>
    <row r="258" spans="2:12" customFormat="1" ht="18" hidden="1" customHeight="1" x14ac:dyDescent="0.25">
      <c r="B258" s="227"/>
      <c r="C258" s="227"/>
      <c r="D258" s="228"/>
      <c r="E258" s="261"/>
      <c r="F258" s="229"/>
      <c r="G258" s="229"/>
      <c r="H258" s="229"/>
      <c r="I258" s="233"/>
      <c r="J258" s="234"/>
      <c r="K258" s="235"/>
      <c r="L258" s="173"/>
    </row>
    <row r="259" spans="2:12" customFormat="1" ht="18" hidden="1" customHeight="1" x14ac:dyDescent="0.25">
      <c r="B259" s="227"/>
      <c r="C259" s="227"/>
      <c r="D259" s="228"/>
      <c r="E259" s="261"/>
      <c r="F259" s="229"/>
      <c r="G259" s="229"/>
      <c r="H259" s="229"/>
      <c r="I259" s="233"/>
      <c r="J259" s="234"/>
      <c r="K259" s="235"/>
      <c r="L259" s="173"/>
    </row>
    <row r="260" spans="2:12" customFormat="1" ht="18" hidden="1" customHeight="1" x14ac:dyDescent="0.25">
      <c r="B260" s="227"/>
      <c r="C260" s="227"/>
      <c r="D260" s="228"/>
      <c r="E260" s="261"/>
      <c r="F260" s="229"/>
      <c r="G260" s="229"/>
      <c r="H260" s="229"/>
      <c r="I260" s="233"/>
      <c r="J260" s="234"/>
      <c r="K260" s="235"/>
      <c r="L260" s="173"/>
    </row>
    <row r="261" spans="2:12" customFormat="1" ht="18" hidden="1" customHeight="1" x14ac:dyDescent="0.25">
      <c r="B261" s="227"/>
      <c r="C261" s="227"/>
      <c r="D261" s="228"/>
      <c r="E261" s="261"/>
      <c r="F261" s="229"/>
      <c r="G261" s="229"/>
      <c r="H261" s="229"/>
      <c r="I261" s="233"/>
      <c r="J261" s="234"/>
      <c r="K261" s="235"/>
      <c r="L261" s="173"/>
    </row>
    <row r="262" spans="2:12" customFormat="1" ht="18" hidden="1" customHeight="1" x14ac:dyDescent="0.25">
      <c r="B262" s="227"/>
      <c r="C262" s="227"/>
      <c r="D262" s="228"/>
      <c r="E262" s="261"/>
      <c r="F262" s="229"/>
      <c r="G262" s="229"/>
      <c r="H262" s="229"/>
      <c r="I262" s="233"/>
      <c r="J262" s="234"/>
      <c r="K262" s="235"/>
      <c r="L262" s="173"/>
    </row>
    <row r="263" spans="2:12" customFormat="1" ht="18" hidden="1" customHeight="1" x14ac:dyDescent="0.25">
      <c r="B263" s="227"/>
      <c r="C263" s="227"/>
      <c r="D263" s="228"/>
      <c r="E263" s="261"/>
      <c r="F263" s="229"/>
      <c r="G263" s="229"/>
      <c r="H263" s="229"/>
      <c r="I263" s="233"/>
      <c r="J263" s="234"/>
      <c r="K263" s="235"/>
      <c r="L263" s="173"/>
    </row>
    <row r="264" spans="2:12" customFormat="1" ht="18" hidden="1" customHeight="1" x14ac:dyDescent="0.25">
      <c r="B264" s="227"/>
      <c r="C264" s="227"/>
      <c r="D264" s="228"/>
      <c r="E264" s="261"/>
      <c r="F264" s="229"/>
      <c r="G264" s="229"/>
      <c r="H264" s="229"/>
      <c r="I264" s="233"/>
      <c r="J264" s="234"/>
      <c r="K264" s="235"/>
      <c r="L264" s="173"/>
    </row>
    <row r="265" spans="2:12" customFormat="1" ht="18" hidden="1" customHeight="1" x14ac:dyDescent="0.25">
      <c r="B265" s="227"/>
      <c r="C265" s="227"/>
      <c r="D265" s="228"/>
      <c r="E265" s="261"/>
      <c r="F265" s="229"/>
      <c r="G265" s="229"/>
      <c r="H265" s="229"/>
      <c r="I265" s="233"/>
      <c r="J265" s="234"/>
      <c r="K265" s="235"/>
      <c r="L265" s="173"/>
    </row>
    <row r="266" spans="2:12" customFormat="1" ht="18" hidden="1" customHeight="1" x14ac:dyDescent="0.25">
      <c r="B266" s="227"/>
      <c r="C266" s="227"/>
      <c r="D266" s="228"/>
      <c r="E266" s="261"/>
      <c r="F266" s="229"/>
      <c r="G266" s="229"/>
      <c r="H266" s="229"/>
      <c r="I266" s="233"/>
      <c r="J266" s="234"/>
      <c r="K266" s="235"/>
      <c r="L266" s="173"/>
    </row>
    <row r="267" spans="2:12" customFormat="1" ht="18" hidden="1" customHeight="1" x14ac:dyDescent="0.25">
      <c r="B267" s="227"/>
      <c r="C267" s="227"/>
      <c r="D267" s="228"/>
      <c r="E267" s="261"/>
      <c r="F267" s="229"/>
      <c r="G267" s="229"/>
      <c r="H267" s="229"/>
      <c r="I267" s="233"/>
      <c r="J267" s="234"/>
      <c r="K267" s="235"/>
      <c r="L267" s="173"/>
    </row>
    <row r="268" spans="2:12" customFormat="1" ht="18" hidden="1" customHeight="1" x14ac:dyDescent="0.25">
      <c r="B268" s="227"/>
      <c r="C268" s="227"/>
      <c r="D268" s="228"/>
      <c r="E268" s="261"/>
      <c r="F268" s="229"/>
      <c r="G268" s="229"/>
      <c r="H268" s="229"/>
      <c r="I268" s="233"/>
      <c r="J268" s="234"/>
      <c r="K268" s="235"/>
      <c r="L268" s="173"/>
    </row>
    <row r="269" spans="2:12" customFormat="1" ht="18" hidden="1" customHeight="1" x14ac:dyDescent="0.25">
      <c r="B269" s="227"/>
      <c r="C269" s="227"/>
      <c r="D269" s="228"/>
      <c r="E269" s="261"/>
      <c r="F269" s="229"/>
      <c r="G269" s="229"/>
      <c r="H269" s="229"/>
      <c r="I269" s="233"/>
      <c r="J269" s="234"/>
      <c r="K269" s="235"/>
      <c r="L269" s="173"/>
    </row>
    <row r="270" spans="2:12" customFormat="1" ht="18" hidden="1" customHeight="1" x14ac:dyDescent="0.25">
      <c r="B270" s="227"/>
      <c r="C270" s="227"/>
      <c r="D270" s="228"/>
      <c r="E270" s="261"/>
      <c r="F270" s="229"/>
      <c r="G270" s="229"/>
      <c r="H270" s="229"/>
      <c r="I270" s="233"/>
      <c r="J270" s="234"/>
      <c r="K270" s="235"/>
      <c r="L270" s="173"/>
    </row>
    <row r="271" spans="2:12" customFormat="1" ht="18" hidden="1" customHeight="1" x14ac:dyDescent="0.25">
      <c r="B271" s="227"/>
      <c r="C271" s="227"/>
      <c r="D271" s="228"/>
      <c r="E271" s="261"/>
      <c r="F271" s="229"/>
      <c r="G271" s="229"/>
      <c r="H271" s="229"/>
      <c r="I271" s="233"/>
      <c r="J271" s="234"/>
      <c r="K271" s="235"/>
      <c r="L271" s="173"/>
    </row>
    <row r="272" spans="2:12" customFormat="1" ht="18" hidden="1" customHeight="1" x14ac:dyDescent="0.25">
      <c r="B272" s="227"/>
      <c r="C272" s="227"/>
      <c r="D272" s="228"/>
      <c r="E272" s="261"/>
      <c r="F272" s="229"/>
      <c r="G272" s="229"/>
      <c r="H272" s="229"/>
      <c r="I272" s="233"/>
      <c r="J272" s="234"/>
      <c r="K272" s="235"/>
      <c r="L272" s="173"/>
    </row>
    <row r="273" spans="2:12" customFormat="1" ht="18" hidden="1" customHeight="1" x14ac:dyDescent="0.25">
      <c r="B273" s="227"/>
      <c r="C273" s="227"/>
      <c r="D273" s="228"/>
      <c r="E273" s="261"/>
      <c r="F273" s="229"/>
      <c r="G273" s="229"/>
      <c r="H273" s="229"/>
      <c r="I273" s="233"/>
      <c r="J273" s="234"/>
      <c r="K273" s="235"/>
      <c r="L273" s="173"/>
    </row>
    <row r="274" spans="2:12" customFormat="1" ht="18" hidden="1" customHeight="1" x14ac:dyDescent="0.25">
      <c r="B274" s="227"/>
      <c r="C274" s="227"/>
      <c r="D274" s="228"/>
      <c r="E274" s="261"/>
      <c r="F274" s="229"/>
      <c r="G274" s="229"/>
      <c r="H274" s="229"/>
      <c r="I274" s="233"/>
      <c r="J274" s="234"/>
      <c r="K274" s="235"/>
      <c r="L274" s="173"/>
    </row>
    <row r="275" spans="2:12" customFormat="1" ht="18" hidden="1" customHeight="1" x14ac:dyDescent="0.25">
      <c r="B275" s="227"/>
      <c r="C275" s="227"/>
      <c r="D275" s="228"/>
      <c r="E275" s="261"/>
      <c r="F275" s="229"/>
      <c r="G275" s="229"/>
      <c r="H275" s="229"/>
      <c r="I275" s="233"/>
      <c r="J275" s="234"/>
      <c r="K275" s="235"/>
      <c r="L275" s="173"/>
    </row>
    <row r="276" spans="2:12" customFormat="1" ht="18" hidden="1" customHeight="1" x14ac:dyDescent="0.25">
      <c r="B276" s="227"/>
      <c r="C276" s="227"/>
      <c r="D276" s="228"/>
      <c r="E276" s="261"/>
      <c r="F276" s="229"/>
      <c r="G276" s="229"/>
      <c r="H276" s="229"/>
      <c r="I276" s="233"/>
      <c r="J276" s="234"/>
      <c r="K276" s="235"/>
      <c r="L276" s="173"/>
    </row>
    <row r="277" spans="2:12" customFormat="1" ht="18" hidden="1" customHeight="1" x14ac:dyDescent="0.25">
      <c r="B277" s="227"/>
      <c r="C277" s="227"/>
      <c r="D277" s="228"/>
      <c r="E277" s="261"/>
      <c r="F277" s="229"/>
      <c r="G277" s="229"/>
      <c r="H277" s="229"/>
      <c r="I277" s="233"/>
      <c r="J277" s="234"/>
      <c r="K277" s="235"/>
      <c r="L277" s="173"/>
    </row>
    <row r="278" spans="2:12" customFormat="1" ht="18" hidden="1" customHeight="1" x14ac:dyDescent="0.25">
      <c r="B278" s="227"/>
      <c r="C278" s="227"/>
      <c r="D278" s="228"/>
      <c r="E278" s="261"/>
      <c r="F278" s="229"/>
      <c r="G278" s="229"/>
      <c r="H278" s="229"/>
      <c r="I278" s="233"/>
      <c r="J278" s="234"/>
      <c r="K278" s="235"/>
      <c r="L278" s="173"/>
    </row>
    <row r="279" spans="2:12" customFormat="1" ht="18" hidden="1" customHeight="1" x14ac:dyDescent="0.25">
      <c r="B279" s="227"/>
      <c r="C279" s="227"/>
      <c r="D279" s="228"/>
      <c r="E279" s="261"/>
      <c r="F279" s="229"/>
      <c r="G279" s="229"/>
      <c r="H279" s="229"/>
      <c r="I279" s="233"/>
      <c r="J279" s="234"/>
      <c r="K279" s="235"/>
      <c r="L279" s="173"/>
    </row>
    <row r="280" spans="2:12" customFormat="1" ht="18" hidden="1" customHeight="1" x14ac:dyDescent="0.25">
      <c r="B280" s="227"/>
      <c r="C280" s="227"/>
      <c r="D280" s="228"/>
      <c r="E280" s="261"/>
      <c r="F280" s="229"/>
      <c r="G280" s="229"/>
      <c r="H280" s="229"/>
      <c r="I280" s="233"/>
      <c r="J280" s="234"/>
      <c r="K280" s="235"/>
      <c r="L280" s="173"/>
    </row>
    <row r="281" spans="2:12" customFormat="1" ht="18" hidden="1" customHeight="1" x14ac:dyDescent="0.25">
      <c r="B281" s="227"/>
      <c r="C281" s="227"/>
      <c r="D281" s="228"/>
      <c r="E281" s="261"/>
      <c r="F281" s="229"/>
      <c r="G281" s="229"/>
      <c r="H281" s="229"/>
      <c r="I281" s="233"/>
      <c r="J281" s="234"/>
      <c r="K281" s="235"/>
      <c r="L281" s="173"/>
    </row>
    <row r="282" spans="2:12" customFormat="1" ht="18" hidden="1" customHeight="1" x14ac:dyDescent="0.25">
      <c r="B282" s="227"/>
      <c r="C282" s="227"/>
      <c r="D282" s="228"/>
      <c r="E282" s="261"/>
      <c r="F282" s="229"/>
      <c r="G282" s="229"/>
      <c r="H282" s="229"/>
      <c r="I282" s="233"/>
      <c r="J282" s="234"/>
      <c r="K282" s="235"/>
      <c r="L282" s="173"/>
    </row>
    <row r="283" spans="2:12" customFormat="1" ht="18" hidden="1" customHeight="1" x14ac:dyDescent="0.25">
      <c r="B283" s="227"/>
      <c r="C283" s="227"/>
      <c r="D283" s="228"/>
      <c r="E283" s="261"/>
      <c r="F283" s="229"/>
      <c r="G283" s="229"/>
      <c r="H283" s="229"/>
      <c r="I283" s="233"/>
      <c r="J283" s="234"/>
      <c r="K283" s="235"/>
      <c r="L283" s="173"/>
    </row>
    <row r="284" spans="2:12" customFormat="1" ht="18" hidden="1" customHeight="1" x14ac:dyDescent="0.25">
      <c r="B284" s="227"/>
      <c r="C284" s="227"/>
      <c r="D284" s="228"/>
      <c r="E284" s="261"/>
      <c r="F284" s="229"/>
      <c r="G284" s="229"/>
      <c r="H284" s="229"/>
      <c r="I284" s="233"/>
      <c r="J284" s="234"/>
      <c r="K284" s="235"/>
      <c r="L284" s="173"/>
    </row>
    <row r="285" spans="2:12" customFormat="1" ht="18" hidden="1" customHeight="1" x14ac:dyDescent="0.25">
      <c r="B285" s="227"/>
      <c r="C285" s="227"/>
      <c r="D285" s="228"/>
      <c r="E285" s="261"/>
      <c r="F285" s="229"/>
      <c r="G285" s="229"/>
      <c r="H285" s="229"/>
      <c r="I285" s="233"/>
      <c r="J285" s="234"/>
      <c r="K285" s="235"/>
      <c r="L285" s="173"/>
    </row>
    <row r="286" spans="2:12" customFormat="1" ht="18" hidden="1" customHeight="1" x14ac:dyDescent="0.25">
      <c r="B286" s="227"/>
      <c r="C286" s="227"/>
      <c r="D286" s="228"/>
      <c r="E286" s="261"/>
      <c r="F286" s="229"/>
      <c r="G286" s="229"/>
      <c r="H286" s="229"/>
      <c r="I286" s="233"/>
      <c r="J286" s="234"/>
      <c r="K286" s="235"/>
      <c r="L286" s="173"/>
    </row>
    <row r="287" spans="2:12" customFormat="1" ht="18" hidden="1" customHeight="1" x14ac:dyDescent="0.25">
      <c r="B287" s="227"/>
      <c r="C287" s="227"/>
      <c r="D287" s="228"/>
      <c r="E287" s="261"/>
      <c r="F287" s="229"/>
      <c r="G287" s="229"/>
      <c r="H287" s="229"/>
      <c r="I287" s="233"/>
      <c r="J287" s="234"/>
      <c r="K287" s="235"/>
      <c r="L287" s="173"/>
    </row>
    <row r="288" spans="2:12" customFormat="1" ht="18" hidden="1" customHeight="1" x14ac:dyDescent="0.25">
      <c r="B288" s="227"/>
      <c r="C288" s="227"/>
      <c r="D288" s="228"/>
      <c r="E288" s="261"/>
      <c r="F288" s="229"/>
      <c r="G288" s="229"/>
      <c r="H288" s="229"/>
      <c r="I288" s="233"/>
      <c r="J288" s="234"/>
      <c r="K288" s="235"/>
      <c r="L288" s="173"/>
    </row>
    <row r="289" spans="2:12" customFormat="1" ht="18" hidden="1" customHeight="1" x14ac:dyDescent="0.25">
      <c r="B289" s="227"/>
      <c r="C289" s="227"/>
      <c r="D289" s="228"/>
      <c r="E289" s="261"/>
      <c r="F289" s="229"/>
      <c r="G289" s="229"/>
      <c r="H289" s="229"/>
      <c r="I289" s="233"/>
      <c r="J289" s="234"/>
      <c r="K289" s="235"/>
      <c r="L289" s="173"/>
    </row>
    <row r="290" spans="2:12" customFormat="1" ht="18" hidden="1" customHeight="1" x14ac:dyDescent="0.25">
      <c r="B290" s="227"/>
      <c r="C290" s="227"/>
      <c r="D290" s="228"/>
      <c r="E290" s="261"/>
      <c r="F290" s="229"/>
      <c r="G290" s="229"/>
      <c r="H290" s="229"/>
      <c r="I290" s="233"/>
      <c r="J290" s="234"/>
      <c r="K290" s="235"/>
      <c r="L290" s="173"/>
    </row>
    <row r="291" spans="2:12" customFormat="1" ht="18" hidden="1" customHeight="1" x14ac:dyDescent="0.25">
      <c r="B291" s="227"/>
      <c r="C291" s="227"/>
      <c r="D291" s="228"/>
      <c r="E291" s="261"/>
      <c r="F291" s="229"/>
      <c r="G291" s="229"/>
      <c r="H291" s="229"/>
      <c r="I291" s="233"/>
      <c r="J291" s="234"/>
      <c r="K291" s="235"/>
      <c r="L291" s="173"/>
    </row>
    <row r="292" spans="2:12" customFormat="1" ht="18" hidden="1" customHeight="1" x14ac:dyDescent="0.25">
      <c r="B292" s="227"/>
      <c r="C292" s="227"/>
      <c r="D292" s="228"/>
      <c r="E292" s="261"/>
      <c r="F292" s="229"/>
      <c r="G292" s="229"/>
      <c r="H292" s="229"/>
      <c r="I292" s="233"/>
      <c r="J292" s="234"/>
      <c r="K292" s="235"/>
      <c r="L292" s="173"/>
    </row>
    <row r="293" spans="2:12" customFormat="1" ht="18" hidden="1" customHeight="1" x14ac:dyDescent="0.25">
      <c r="B293" s="227"/>
      <c r="C293" s="227"/>
      <c r="D293" s="228"/>
      <c r="E293" s="261"/>
      <c r="F293" s="229"/>
      <c r="G293" s="229"/>
      <c r="H293" s="229"/>
      <c r="I293" s="233"/>
      <c r="J293" s="234"/>
      <c r="K293" s="235"/>
      <c r="L293" s="173"/>
    </row>
    <row r="294" spans="2:12" customFormat="1" ht="18" hidden="1" customHeight="1" x14ac:dyDescent="0.25">
      <c r="B294" s="227"/>
      <c r="C294" s="227"/>
      <c r="D294" s="228"/>
      <c r="E294" s="261"/>
      <c r="F294" s="229"/>
      <c r="G294" s="229"/>
      <c r="H294" s="229"/>
      <c r="I294" s="233"/>
      <c r="J294" s="234"/>
      <c r="K294" s="235"/>
      <c r="L294" s="173"/>
    </row>
    <row r="295" spans="2:12" customFormat="1" ht="18" hidden="1" customHeight="1" x14ac:dyDescent="0.25">
      <c r="B295" s="227"/>
      <c r="C295" s="227"/>
      <c r="D295" s="228"/>
      <c r="E295" s="261"/>
      <c r="F295" s="229"/>
      <c r="G295" s="229"/>
      <c r="H295" s="229"/>
      <c r="I295" s="233"/>
      <c r="J295" s="234"/>
      <c r="K295" s="235"/>
      <c r="L295" s="173"/>
    </row>
    <row r="296" spans="2:12" customFormat="1" ht="18" hidden="1" customHeight="1" x14ac:dyDescent="0.25">
      <c r="B296" s="227"/>
      <c r="C296" s="227"/>
      <c r="D296" s="228"/>
      <c r="E296" s="261"/>
      <c r="F296" s="229"/>
      <c r="G296" s="229"/>
      <c r="H296" s="229"/>
      <c r="I296" s="233"/>
      <c r="J296" s="234"/>
      <c r="K296" s="235"/>
      <c r="L296" s="173"/>
    </row>
    <row r="297" spans="2:12" customFormat="1" ht="18" hidden="1" customHeight="1" x14ac:dyDescent="0.25">
      <c r="B297" s="227"/>
      <c r="C297" s="227"/>
      <c r="D297" s="228"/>
      <c r="E297" s="261"/>
      <c r="F297" s="229"/>
      <c r="G297" s="229"/>
      <c r="H297" s="229"/>
      <c r="I297" s="233"/>
      <c r="J297" s="234"/>
      <c r="K297" s="235"/>
      <c r="L297" s="173"/>
    </row>
    <row r="298" spans="2:12" customFormat="1" ht="18" hidden="1" customHeight="1" x14ac:dyDescent="0.25">
      <c r="B298" s="227"/>
      <c r="C298" s="227"/>
      <c r="D298" s="228"/>
      <c r="E298" s="261"/>
      <c r="F298" s="229"/>
      <c r="G298" s="229"/>
      <c r="H298" s="229"/>
      <c r="I298" s="233"/>
      <c r="J298" s="234"/>
      <c r="K298" s="235"/>
      <c r="L298" s="173"/>
    </row>
    <row r="299" spans="2:12" customFormat="1" ht="18" hidden="1" customHeight="1" x14ac:dyDescent="0.25">
      <c r="B299" s="227"/>
      <c r="C299" s="227"/>
      <c r="D299" s="228"/>
      <c r="E299" s="261"/>
      <c r="F299" s="229"/>
      <c r="G299" s="229"/>
      <c r="H299" s="229"/>
      <c r="I299" s="233"/>
      <c r="J299" s="234"/>
      <c r="K299" s="235"/>
      <c r="L299" s="173"/>
    </row>
    <row r="300" spans="2:12" customFormat="1" ht="18" hidden="1" customHeight="1" x14ac:dyDescent="0.25">
      <c r="B300" s="227"/>
      <c r="C300" s="227"/>
      <c r="D300" s="228"/>
      <c r="E300" s="261"/>
      <c r="F300" s="229"/>
      <c r="G300" s="229"/>
      <c r="H300" s="229"/>
      <c r="I300" s="233"/>
      <c r="J300" s="234"/>
      <c r="K300" s="235"/>
      <c r="L300" s="173"/>
    </row>
    <row r="301" spans="2:12" customFormat="1" ht="18" hidden="1" customHeight="1" x14ac:dyDescent="0.25">
      <c r="B301" s="227"/>
      <c r="C301" s="227"/>
      <c r="D301" s="228"/>
      <c r="E301" s="261"/>
      <c r="F301" s="229"/>
      <c r="G301" s="229"/>
      <c r="H301" s="229"/>
      <c r="I301" s="233"/>
      <c r="J301" s="234"/>
      <c r="K301" s="235"/>
      <c r="L301" s="173"/>
    </row>
    <row r="302" spans="2:12" customFormat="1" ht="18" hidden="1" customHeight="1" x14ac:dyDescent="0.25">
      <c r="B302" s="227"/>
      <c r="C302" s="227"/>
      <c r="D302" s="228"/>
      <c r="E302" s="261"/>
      <c r="F302" s="229"/>
      <c r="G302" s="229"/>
      <c r="H302" s="229"/>
      <c r="I302" s="233"/>
      <c r="J302" s="234"/>
      <c r="K302" s="235"/>
      <c r="L302" s="173"/>
    </row>
    <row r="303" spans="2:12" customFormat="1" ht="18" hidden="1" customHeight="1" x14ac:dyDescent="0.25">
      <c r="B303" s="227"/>
      <c r="C303" s="227"/>
      <c r="D303" s="228"/>
      <c r="E303" s="261"/>
      <c r="F303" s="229"/>
      <c r="G303" s="229"/>
      <c r="H303" s="229"/>
      <c r="I303" s="233"/>
      <c r="J303" s="234"/>
      <c r="K303" s="235"/>
      <c r="L303" s="173"/>
    </row>
    <row r="304" spans="2:12" customFormat="1" ht="18" hidden="1" customHeight="1" x14ac:dyDescent="0.25">
      <c r="B304" s="227"/>
      <c r="C304" s="227"/>
      <c r="D304" s="228"/>
      <c r="E304" s="261"/>
      <c r="F304" s="229"/>
      <c r="G304" s="229"/>
      <c r="H304" s="229"/>
      <c r="I304" s="233"/>
      <c r="J304" s="234"/>
      <c r="K304" s="235"/>
      <c r="L304" s="173"/>
    </row>
    <row r="305" spans="2:12" customFormat="1" ht="18" hidden="1" customHeight="1" x14ac:dyDescent="0.25">
      <c r="B305" s="227"/>
      <c r="C305" s="227"/>
      <c r="D305" s="228"/>
      <c r="E305" s="261"/>
      <c r="F305" s="229"/>
      <c r="G305" s="229"/>
      <c r="H305" s="229"/>
      <c r="I305" s="233"/>
      <c r="J305" s="234"/>
      <c r="K305" s="235"/>
      <c r="L305" s="173"/>
    </row>
    <row r="306" spans="2:12" customFormat="1" ht="18" hidden="1" customHeight="1" x14ac:dyDescent="0.25">
      <c r="B306" s="227"/>
      <c r="C306" s="227"/>
      <c r="D306" s="228"/>
      <c r="E306" s="261"/>
      <c r="F306" s="229"/>
      <c r="G306" s="229"/>
      <c r="H306" s="229"/>
      <c r="I306" s="233"/>
      <c r="J306" s="234"/>
      <c r="K306" s="235"/>
      <c r="L306" s="173"/>
    </row>
    <row r="307" spans="2:12" customFormat="1" ht="18" hidden="1" customHeight="1" x14ac:dyDescent="0.25">
      <c r="B307" s="227"/>
      <c r="C307" s="227"/>
      <c r="D307" s="228"/>
      <c r="E307" s="261"/>
      <c r="F307" s="229"/>
      <c r="G307" s="229"/>
      <c r="H307" s="229"/>
      <c r="I307" s="233"/>
      <c r="J307" s="234"/>
      <c r="K307" s="235"/>
      <c r="L307" s="173"/>
    </row>
    <row r="308" spans="2:12" customFormat="1" ht="18" hidden="1" customHeight="1" x14ac:dyDescent="0.25">
      <c r="B308" s="227"/>
      <c r="C308" s="227"/>
      <c r="D308" s="228"/>
      <c r="E308" s="261"/>
      <c r="F308" s="229"/>
      <c r="G308" s="229"/>
      <c r="H308" s="229"/>
      <c r="I308" s="233"/>
      <c r="J308" s="234"/>
      <c r="K308" s="235"/>
      <c r="L308" s="173"/>
    </row>
    <row r="309" spans="2:12" customFormat="1" ht="18" hidden="1" customHeight="1" x14ac:dyDescent="0.25">
      <c r="B309" s="227"/>
      <c r="C309" s="227"/>
      <c r="D309" s="228"/>
      <c r="E309" s="261"/>
      <c r="F309" s="229"/>
      <c r="G309" s="229"/>
      <c r="H309" s="229"/>
      <c r="I309" s="233"/>
      <c r="J309" s="234"/>
      <c r="K309" s="235"/>
      <c r="L309" s="173"/>
    </row>
    <row r="310" spans="2:12" customFormat="1" ht="18" hidden="1" customHeight="1" x14ac:dyDescent="0.25">
      <c r="B310" s="227"/>
      <c r="C310" s="227"/>
      <c r="D310" s="228"/>
      <c r="E310" s="261"/>
      <c r="F310" s="229"/>
      <c r="G310" s="229"/>
      <c r="H310" s="229"/>
      <c r="I310" s="233"/>
      <c r="J310" s="234"/>
      <c r="K310" s="235"/>
      <c r="L310" s="173"/>
    </row>
    <row r="311" spans="2:12" customFormat="1" ht="18" hidden="1" customHeight="1" x14ac:dyDescent="0.25">
      <c r="B311" s="227"/>
      <c r="C311" s="227"/>
      <c r="D311" s="228"/>
      <c r="E311" s="261"/>
      <c r="F311" s="229"/>
      <c r="G311" s="229"/>
      <c r="H311" s="229"/>
      <c r="I311" s="233"/>
      <c r="J311" s="234"/>
      <c r="K311" s="235"/>
      <c r="L311" s="173"/>
    </row>
    <row r="312" spans="2:12" customFormat="1" ht="18" hidden="1" customHeight="1" thickBot="1" x14ac:dyDescent="0.3">
      <c r="B312" s="227"/>
      <c r="C312" s="227"/>
      <c r="D312" s="228"/>
      <c r="E312" s="261"/>
      <c r="F312" s="229"/>
      <c r="G312" s="229"/>
      <c r="H312" s="229"/>
      <c r="I312" s="233"/>
      <c r="J312" s="236"/>
      <c r="K312" s="237"/>
      <c r="L312" s="173"/>
    </row>
    <row r="313" spans="2:12" s="174" customFormat="1" ht="18" customHeight="1" x14ac:dyDescent="0.25">
      <c r="E313" s="225"/>
    </row>
    <row r="314" spans="2:12" ht="45.75" customHeight="1" x14ac:dyDescent="0.35">
      <c r="B314" s="166" t="s">
        <v>271</v>
      </c>
      <c r="C314" s="169" t="s">
        <v>316</v>
      </c>
      <c r="D314" s="265" t="s">
        <v>499</v>
      </c>
      <c r="E314" s="169" t="s">
        <v>500</v>
      </c>
      <c r="F314" s="169" t="s">
        <v>501</v>
      </c>
      <c r="G314" s="169" t="s">
        <v>502</v>
      </c>
      <c r="H314" s="169" t="s">
        <v>317</v>
      </c>
      <c r="I314" s="169" t="s">
        <v>318</v>
      </c>
      <c r="J314" s="169" t="s">
        <v>319</v>
      </c>
      <c r="K314" s="169" t="s">
        <v>320</v>
      </c>
    </row>
    <row r="315" spans="2:12" x14ac:dyDescent="0.35">
      <c r="B315" s="175" t="s">
        <v>321</v>
      </c>
      <c r="C315" s="176">
        <f>COUNTIFS($D$13:$D$312,"ELI up to 30% AMI",$C$13:$C$312,"Studio")</f>
        <v>0</v>
      </c>
      <c r="D315" s="176">
        <f>COUNTIFS($D$13:$D$312,"ELI up to 30% AMI",$C$13:$C$312,"1-Bedroom")</f>
        <v>0</v>
      </c>
      <c r="E315" s="176">
        <f>COUNTIFS($D$13:$D$312,"ELI up to 30% AMI",$C$13:$C$312,"2-Bedroom")</f>
        <v>0</v>
      </c>
      <c r="F315" s="176">
        <f>COUNTIFS($D$13:$D$312,"ELI up to 30% AMI",$C$13:$C$312,"3-Bedroom")</f>
        <v>0</v>
      </c>
      <c r="G315" s="176">
        <f>COUNTIFS($D$13:$D$312,"ELI up to 30% AMI",$C$13:$C$312,"4-Bedroom")</f>
        <v>0</v>
      </c>
      <c r="H315" s="176">
        <f>COUNTIFS($D$13:$D$312,"ELI up to 30% AMI",$C$13:$C$312,"MGR Unit")</f>
        <v>0</v>
      </c>
      <c r="I315" s="176">
        <f>COUNTIFS($D$13:$D$312,"ELI up to 30% AMI",$C$13:$C$312,"Single Family Residence")</f>
        <v>0</v>
      </c>
      <c r="J315" s="176">
        <f>COUNTIFS($D$13:$D$312,"ELI up to 30% AMI",$C$13:$C$312,"Emergency Shelter")</f>
        <v>0</v>
      </c>
      <c r="K315" s="177">
        <f>COUNTIFS($D$13:$D$312,"ELI up to 30% AMI",$C$13:$C$312,"ADU")+COUNTIFS($D$13:$D$312,"ELI up to 30% AMI",$C$13:$C$312,"JADU")</f>
        <v>0</v>
      </c>
    </row>
    <row r="316" spans="2:12" x14ac:dyDescent="0.35">
      <c r="B316" s="175" t="s">
        <v>322</v>
      </c>
      <c r="C316" s="176">
        <f>COUNTIFS($D$13:$D$312,"LI up to 60% AMI",$C$13:$C$312,"Studio")</f>
        <v>0</v>
      </c>
      <c r="D316" s="176">
        <f>COUNTIFS($D$13:$D$312,"LI up to 60% AMI",$C$13:$C$312,"1-Bedroom")</f>
        <v>0</v>
      </c>
      <c r="E316" s="176">
        <f>COUNTIFS($D$13:$D$312,"LI up to 60% AMI",$C$13:$C$312,"2-Bedroom")</f>
        <v>0</v>
      </c>
      <c r="F316" s="176">
        <f>COUNTIFS($D$13:$D$312,"LI up to 60% AMI",$C$13:$C$312,"3-Bedroom")</f>
        <v>0</v>
      </c>
      <c r="G316" s="176">
        <f>COUNTIFS($D$13:$D$312,"LI up to 60% AMI",$C$13:$C$312,"4-Bedroom")</f>
        <v>0</v>
      </c>
      <c r="H316" s="176">
        <f>COUNTIFS($D$13:$D$312,"LI up to 60% AMI",$C$13:$C$312,"MGR Unit")</f>
        <v>0</v>
      </c>
      <c r="I316" s="176">
        <f>COUNTIFS($D$13:$D$312,"LI up to 60% AMI",$C$13:$C$312,"Single Family Residence")</f>
        <v>0</v>
      </c>
      <c r="J316" s="176">
        <f>COUNTIFS($D$13:$D$312,"LI up to 60% AMI",$C$13:$C$312,"Emergency Shelter")</f>
        <v>0</v>
      </c>
      <c r="K316" s="177">
        <f>COUNTIFS($D$13:$D$312,"LI up to 60% AMI",$C$13:$C$312,"ADU")+COUNTIFS($D$13:$D$312,"LI up to 60% AMI",$C$13:$C$312,"JADU")</f>
        <v>0</v>
      </c>
    </row>
    <row r="317" spans="2:12" ht="18" customHeight="1" x14ac:dyDescent="0.35">
      <c r="B317" s="175" t="s">
        <v>323</v>
      </c>
      <c r="C317" s="176">
        <f>COUNTIFS($D$13:$D$312,"LI up to 80% AMI",$C$13:$C$312,"Studio")</f>
        <v>0</v>
      </c>
      <c r="D317" s="176">
        <f>COUNTIFS($D$13:$D$312,"LI up to 80% AMI",$C$13:$C$312,"1-Bedroom")</f>
        <v>0</v>
      </c>
      <c r="E317" s="176">
        <f>COUNTIFS($D$13:$D$312,"LI up to 80% AMI",$C$13:$C$312,"2-Bedroom")</f>
        <v>0</v>
      </c>
      <c r="F317" s="176">
        <f>COUNTIFS($D$13:$D$312,"LI up to 80% AMI",$C$13:$C$312,"3-Bedroom")</f>
        <v>0</v>
      </c>
      <c r="G317" s="176">
        <f>COUNTIFS($D$13:$D$312,"LI up to 80% AMI",$C$13:$C$312,"4-Bedroom")</f>
        <v>0</v>
      </c>
      <c r="H317" s="176">
        <f>COUNTIFS($D$13:$D$312,"LI up to 80% AMI",$C$13:$C$312,"MGR Unit")</f>
        <v>0</v>
      </c>
      <c r="I317" s="176">
        <f>COUNTIFS($D$13:$D$312,"LI up to 80% AMI",$C$13:$C$312,"Single Family Residence")</f>
        <v>0</v>
      </c>
      <c r="J317" s="176">
        <f>COUNTIFS($D$13:$D$312,"LI up to 80% AMI",$C$13:$C$312,"Emergency Shelter")</f>
        <v>0</v>
      </c>
      <c r="K317" s="177">
        <f>COUNTIFS($D$13:$D$312,"LI up to 80% AMI",$C$13:$C$312,"ADU")+COUNTIFS($D$13:$D$312,"LI up to 80% AMI",$C$13:$C$312,"JADU")</f>
        <v>0</v>
      </c>
    </row>
    <row r="318" spans="2:12" x14ac:dyDescent="0.35">
      <c r="B318" s="175" t="s">
        <v>460</v>
      </c>
      <c r="C318" s="176">
        <f>COUNTIFS($D$13:$D$312,"Mod 80% - 120% AMI",$C$13:$C$312,"Studio")</f>
        <v>0</v>
      </c>
      <c r="D318" s="176">
        <f>COUNTIFS($D$13:$D$312,"Mod 80% - 120% AMI",$C$13:$C$312,"1-Bedroom")</f>
        <v>0</v>
      </c>
      <c r="E318" s="176">
        <f>COUNTIFS($D$13:$D$312,"Mod 80% - 120% AMI",$C$13:$C$312,"2-Bedroom")</f>
        <v>0</v>
      </c>
      <c r="F318" s="176">
        <f>COUNTIFS($D$13:$D$312,"Mod 80% - 120% AMI",$C$13:$C$312,"3-Bedroom")</f>
        <v>0</v>
      </c>
      <c r="G318" s="176">
        <f>COUNTIFS($D$13:$D$312,"Mod 80% - 120% AMI",$C$13:$C$312,"4-Bedroom")</f>
        <v>0</v>
      </c>
      <c r="H318" s="176">
        <f>COUNTIFS($D$13:$D$312,"Mod 80% - 120% AMI",$C$13:$C$312,"MGR Unit")</f>
        <v>0</v>
      </c>
      <c r="I318" s="176">
        <f>COUNTIFS($D$13:$D$312,"Mod 80% - 120% AMI",$C$13:$C$312,"Single Family Residence")</f>
        <v>0</v>
      </c>
      <c r="J318" s="176">
        <f>COUNTIFS($D$13:$D$312,"Mod 80% - 120% AMI",$C$13:$C$312,"Emergency Shelter")</f>
        <v>0</v>
      </c>
      <c r="K318" s="177">
        <f>COUNTIFS($D$13:$D$312,"Mod 80% - 120% AMI",$C$13:$C$312,"ADU")+COUNTIFS($D$13:$D$312,"Mod 80% - 120% AMI",$C$13:$C$312,"JADU")</f>
        <v>0</v>
      </c>
    </row>
    <row r="319" spans="2:12" ht="63" customHeight="1" x14ac:dyDescent="0.35">
      <c r="B319" s="166" t="s">
        <v>271</v>
      </c>
      <c r="C319" s="169" t="s">
        <v>490</v>
      </c>
      <c r="D319" s="169" t="s">
        <v>503</v>
      </c>
      <c r="E319" s="169" t="s">
        <v>504</v>
      </c>
      <c r="F319" s="169" t="s">
        <v>505</v>
      </c>
      <c r="G319" s="169" t="s">
        <v>506</v>
      </c>
      <c r="H319" s="169" t="s">
        <v>491</v>
      </c>
      <c r="I319" s="169" t="s">
        <v>492</v>
      </c>
      <c r="J319" s="169" t="s">
        <v>493</v>
      </c>
      <c r="K319" s="169" t="s">
        <v>494</v>
      </c>
    </row>
    <row r="320" spans="2:12" x14ac:dyDescent="0.35">
      <c r="B320" s="175" t="s">
        <v>321</v>
      </c>
      <c r="C320" s="176">
        <f>SUMIF($J$13:$J$312,"Studio ELI Up to 30%",$K$13:$K$312)</f>
        <v>0</v>
      </c>
      <c r="D320" s="176">
        <f>SUMIF($J$13:$J$312,"1-Bedroom ELI up to 30%",$K$13:$K$312)</f>
        <v>0</v>
      </c>
      <c r="E320" s="176">
        <f>SUMIF($J$13:$J$312,"2-Bedroom ELI up to 30%",$K$13:$K$312)</f>
        <v>0</v>
      </c>
      <c r="F320" s="176">
        <f>SUMIF($J$13:$J$312,"3-Bedroom ELI up to 30%",$K$13:$K$312)</f>
        <v>0</v>
      </c>
      <c r="G320" s="176">
        <f>SUMIF($J$13:$J$312,"4-Bedroom ELI up to 30%",$K$13:$K$312)</f>
        <v>0</v>
      </c>
      <c r="H320" s="176">
        <f>SUMIF($J$13:$J$312,"MGR Unit ELI up to 30%",$K$13:$K$312)</f>
        <v>0</v>
      </c>
      <c r="I320" s="176">
        <f>SUMIF($J$13:$J$312,"Single Family Residence ELI up to 30%",$K$13:$K$312)</f>
        <v>0</v>
      </c>
      <c r="J320" s="176">
        <f>SUMIF($J$13:$J$312,"Emergency Shelter ELI up to 30% AMI",$K$13:$K$312)</f>
        <v>0</v>
      </c>
      <c r="K320" s="176">
        <f>SUMIF($J$13:$J$312,"ADU ELI up to 30%",$K$13:$K$312)+SUMIF($J$13:$J$312,"JADU ELI up to 30%",$K$13:$K$312)</f>
        <v>0</v>
      </c>
    </row>
    <row r="321" spans="2:11" x14ac:dyDescent="0.35">
      <c r="B321" s="175" t="s">
        <v>322</v>
      </c>
      <c r="C321" s="176">
        <f>SUMIF($J$13:$J$312,"Studio LI Up to 60%",$K$13:$K$312)</f>
        <v>0</v>
      </c>
      <c r="D321" s="176">
        <f>SUMIF($J$13:$J$312,"1-Bedroom LI up to 60%",$K$13:$K$312)</f>
        <v>0</v>
      </c>
      <c r="E321" s="176">
        <f>SUMIF($J$13:$J$312,"2-Bedroom LI up to 60%",$K$13:$K$312)</f>
        <v>0</v>
      </c>
      <c r="F321" s="176">
        <f>SUMIF($J$13:$J$312,"3-Bedroom LI up to 60%",$K$13:$K$312)</f>
        <v>0</v>
      </c>
      <c r="G321" s="176">
        <f>SUMIF($J$13:$J$312,"4-Bedroom LI up to 60%",$K$13:$K$312)</f>
        <v>0</v>
      </c>
      <c r="H321" s="176">
        <f>SUMIF($J$13:$J$312,"MGR Unit LI up to 60%",$K$13:$K$312)</f>
        <v>0</v>
      </c>
      <c r="I321" s="176">
        <f>SUMIF($J$13:$J$312,"Single Family Residence LI up to 60%",$K$13:$K$312)</f>
        <v>0</v>
      </c>
      <c r="J321" s="176">
        <f>SUMIF($J$13:$J$312,"Emergency Shelter LI up to 60% AMI",$K$13:$K$312)</f>
        <v>0</v>
      </c>
      <c r="K321" s="176">
        <f>SUMIF($J$13:$J$312,"ADU LI up to 60%",$K$13:$K$312)+SUMIF($J$13:$J$312,"JADU LI up to 60%",$K$13:$K$312)</f>
        <v>0</v>
      </c>
    </row>
    <row r="322" spans="2:11" x14ac:dyDescent="0.35">
      <c r="B322" s="175" t="s">
        <v>323</v>
      </c>
      <c r="C322" s="176">
        <f>SUMIF($J$13:$J$312,"Studio LI Up to 80%",$K$13:$K$312)</f>
        <v>0</v>
      </c>
      <c r="D322" s="176">
        <f>SUMIF($J$13:$J$312,"1-Bedroom LI up to 80%",$K$13:$K$312)</f>
        <v>0</v>
      </c>
      <c r="E322" s="176">
        <f>SUMIF($J$13:$J$312,"2-Bedroom LI up to 80%",$K$13:$K$312)</f>
        <v>0</v>
      </c>
      <c r="F322" s="176">
        <f>SUMIF($J$13:$J$312,"3-Bedroom LI up to 80%",$K$13:$K$312)</f>
        <v>0</v>
      </c>
      <c r="G322" s="176">
        <f>SUMIF($J$13:$J$312,"4-Bedroom LI up to 80%",$K$13:$K$312)</f>
        <v>0</v>
      </c>
      <c r="H322" s="176">
        <f>SUMIF($J$13:$J$312,"MGR Unit LI up to 80%",$K$13:$K$312)</f>
        <v>0</v>
      </c>
      <c r="I322" s="176">
        <f>SUMIF($J$13:$J$312,"Single Family Residence LI up to 80%",$K$13:$K$312)</f>
        <v>0</v>
      </c>
      <c r="J322" s="176">
        <f>SUMIF($J$13:$J$312,"Emergency Shelter LI up to 80% AMI",$K$13:$K$312)</f>
        <v>0</v>
      </c>
      <c r="K322" s="176">
        <f>SUMIF($J$13:$J$312,"ADU LI up to 80%",$K$13:$K$312)+SUMIF($J$13:$J$312,"JADU LI up to 80%",$K$13:$K$312)</f>
        <v>0</v>
      </c>
    </row>
    <row r="323" spans="2:11" x14ac:dyDescent="0.35">
      <c r="B323" s="175" t="s">
        <v>460</v>
      </c>
      <c r="C323" s="176">
        <f>SUMIF($J$13:$J$312,"Studio Mod 80% - 120%",$K$13:$K$312)</f>
        <v>0</v>
      </c>
      <c r="D323" s="176">
        <f>SUMIF($J$13:$J$312,"1-Bedroom Mod 80% - 120%",$K$13:$K$312)</f>
        <v>0</v>
      </c>
      <c r="E323" s="176">
        <f>SUMIF($J$13:$J$312,"2-Bedroom Mod 80% - 120%",$K$13:$K$312)</f>
        <v>0</v>
      </c>
      <c r="F323" s="176">
        <f>SUMIF($J$13:$J$312,"3-Bedroom Mod 80% - 120%",$K$13:$K$312)</f>
        <v>0</v>
      </c>
      <c r="G323" s="176">
        <f>SUMIF($J$13:$J$312,"4-Bedroom Mod 80% - 120%",$K$13:$K$312)</f>
        <v>0</v>
      </c>
      <c r="H323" s="176">
        <f>SUMIF($J$13:$J$312,"MGR Unit Mod 80% - 120%",$K$13:$K$312)</f>
        <v>0</v>
      </c>
      <c r="I323" s="176">
        <f>SUMIF($J$13:$J$312,"Single Family Residence Mod 80% - 120%",$K$13:$K$312)</f>
        <v>0</v>
      </c>
      <c r="J323" s="176">
        <f>SUMIF($J$13:$J$312,"Emergency Shelter Mod 80% - 120%",$K$13:$K$312)</f>
        <v>0</v>
      </c>
      <c r="K323" s="176">
        <f>SUMIF($J$13:$J$312,"ADU Mod 80% - 120%",$K$13:$K$312)+SUMIF($J$13:$J$312,"JADU Mod 80% - 120%",$K$13:$K$312)</f>
        <v>0</v>
      </c>
    </row>
    <row r="324" spans="2:11" x14ac:dyDescent="0.35">
      <c r="B324" s="175" t="s">
        <v>272</v>
      </c>
      <c r="C324" s="176">
        <f>SUMIF($J$13:$J$312,"Unrestricted - Studio",$K$13:$K$312)</f>
        <v>0</v>
      </c>
      <c r="D324" s="176">
        <f>SUMIF($J$13:$J$312,"Unrestricted - 1-Bedroom",$K$13:$K$312)</f>
        <v>0</v>
      </c>
      <c r="E324" s="176">
        <f>SUMIF($J$13:$J$312,"Unrestricted - 2-Bedroom",$K$13:$K$312)</f>
        <v>0</v>
      </c>
      <c r="F324" s="176">
        <f>SUMIF($J$13:$J$312,"Unrestricted - 3-Bedroom",$K$13:$K$312)</f>
        <v>0</v>
      </c>
      <c r="G324" s="176">
        <f>SUMIF($J$13:$J$312,"Unrestricted - 4-Bedroom",$K$13:$K$312)</f>
        <v>0</v>
      </c>
      <c r="H324" s="176">
        <f>SUMIF($J$13:$J$312,"Unrestricted - MGR Unit",$K$13:$K$312)</f>
        <v>0</v>
      </c>
      <c r="I324" s="176">
        <f>SUMIF($J$13:$J$312,"Unrestricted - Single Family Residence",$K$13:$K$312)</f>
        <v>0</v>
      </c>
      <c r="J324" s="176">
        <f>SUMIF($J$13:$J$312,"Unrestricted - Emergency Shelter",$K$13:$K$312)</f>
        <v>0</v>
      </c>
      <c r="K324" s="176">
        <f>SUMIF($J$13:$J$312,"Unrestricted - ADU",$K$13:$K$312)+SUMIF($J$13:$J$312,"Unrestricted - JADU",$K$13:$K$312)</f>
        <v>0</v>
      </c>
    </row>
    <row r="325" spans="2:11" ht="41.25" customHeight="1" x14ac:dyDescent="0.35">
      <c r="B325" s="335" t="s">
        <v>338</v>
      </c>
      <c r="C325" s="335"/>
      <c r="D325" s="335"/>
      <c r="E325" s="335"/>
      <c r="F325" s="335"/>
      <c r="G325" s="335"/>
      <c r="H325" s="335"/>
      <c r="I325" s="335"/>
      <c r="J325" s="335"/>
      <c r="K325" s="335"/>
    </row>
    <row r="326" spans="2:11" ht="56.25" customHeight="1" x14ac:dyDescent="0.35">
      <c r="B326" s="367" t="s">
        <v>268</v>
      </c>
      <c r="C326" s="367"/>
      <c r="D326" s="367"/>
      <c r="E326" s="367" t="s">
        <v>275</v>
      </c>
      <c r="F326" s="367"/>
      <c r="G326" s="367"/>
      <c r="H326" s="367" t="s">
        <v>274</v>
      </c>
      <c r="I326" s="367"/>
      <c r="J326" s="367" t="s">
        <v>326</v>
      </c>
      <c r="K326" s="367"/>
    </row>
    <row r="327" spans="2:11" ht="16" customHeight="1" x14ac:dyDescent="0.35">
      <c r="B327" s="334"/>
      <c r="C327" s="334"/>
      <c r="D327" s="334"/>
      <c r="E327" s="334"/>
      <c r="F327" s="334"/>
      <c r="G327" s="334"/>
      <c r="H327" s="340"/>
      <c r="I327" s="340"/>
      <c r="J327" s="340"/>
      <c r="K327" s="340"/>
    </row>
    <row r="328" spans="2:11" x14ac:dyDescent="0.35">
      <c r="B328" s="334"/>
      <c r="C328" s="334"/>
      <c r="D328" s="334"/>
      <c r="E328" s="334"/>
      <c r="F328" s="334"/>
      <c r="G328" s="334"/>
      <c r="H328" s="340"/>
      <c r="I328" s="340"/>
      <c r="J328" s="340"/>
      <c r="K328" s="340"/>
    </row>
    <row r="329" spans="2:11" x14ac:dyDescent="0.35">
      <c r="B329" s="334"/>
      <c r="C329" s="334"/>
      <c r="D329" s="334"/>
      <c r="E329" s="334"/>
      <c r="F329" s="334"/>
      <c r="G329" s="334"/>
      <c r="H329" s="340"/>
      <c r="I329" s="340"/>
      <c r="J329" s="340"/>
      <c r="K329" s="340"/>
    </row>
    <row r="330" spans="2:11" x14ac:dyDescent="0.35">
      <c r="B330" s="334"/>
      <c r="C330" s="334"/>
      <c r="D330" s="334"/>
      <c r="E330" s="334"/>
      <c r="F330" s="334"/>
      <c r="G330" s="334"/>
      <c r="H330" s="340"/>
      <c r="I330" s="340"/>
      <c r="J330" s="340"/>
      <c r="K330" s="340"/>
    </row>
    <row r="331" spans="2:11" x14ac:dyDescent="0.35">
      <c r="B331" s="334"/>
      <c r="C331" s="334"/>
      <c r="D331" s="334"/>
      <c r="E331" s="334"/>
      <c r="F331" s="334"/>
      <c r="G331" s="334"/>
      <c r="H331" s="340"/>
      <c r="I331" s="340"/>
      <c r="J331" s="340"/>
      <c r="K331" s="340"/>
    </row>
    <row r="332" spans="2:11" x14ac:dyDescent="0.35">
      <c r="B332" s="339" t="s">
        <v>473</v>
      </c>
      <c r="C332" s="339"/>
      <c r="D332" s="339"/>
      <c r="E332" s="339" t="s">
        <v>269</v>
      </c>
      <c r="F332" s="339"/>
      <c r="G332" s="339"/>
      <c r="H332" s="337" t="s">
        <v>276</v>
      </c>
      <c r="I332" s="337"/>
      <c r="J332" s="337" t="s">
        <v>276</v>
      </c>
      <c r="K332" s="337"/>
    </row>
    <row r="333" spans="2:11" x14ac:dyDescent="0.35">
      <c r="B333" s="180" t="s">
        <v>339</v>
      </c>
      <c r="C333" s="181" t="str">
        <f ca="1">IFERROR(D333/H333,"")</f>
        <v/>
      </c>
      <c r="D333" s="182">
        <f ca="1">SUMIF(E327:G331,"Tax",H327:I331)+SUMIF(E327:G331,"Loan Repayments",H327:I331)+SUMIF(E327:G331,"Interest Repayments",H327:I331)+SUMIF(E327:G331,"Loan and Interest Repayments",H327:I331)+SUMIF(E327:G331,"Land Donation",H327:I331)+SUMIF(E327:G331,"One Time Donation",H327:I331)+SUMIF(E327:G331,"Public Contributions",H327:I331)+SUMIF(E327:G331,"Private Contributions",H327:I331)+SUMIF(E327:G331,"Commercial Fees",H327:I331)+SUMIF(E327:G331,"PLHA Funds (RHTF Only)",H327:I331)</f>
        <v>0</v>
      </c>
      <c r="E333" s="180" t="s">
        <v>339</v>
      </c>
      <c r="F333" s="181" t="str">
        <f ca="1">IFERROR(G333/H333,"")</f>
        <v/>
      </c>
      <c r="G333" s="182">
        <f ca="1">SUMIF(E327:G331,"Residential Local Impact Fees",H327:I331)+SUMIF(E327:G331,"Residential in Lieu Fees",H327:I331)</f>
        <v>0</v>
      </c>
      <c r="H333" s="338">
        <f>SUM(H327:I331)</f>
        <v>0</v>
      </c>
      <c r="I333" s="338"/>
      <c r="J333" s="338">
        <f>SUM(J327:K331)</f>
        <v>0</v>
      </c>
      <c r="K333" s="338"/>
    </row>
    <row r="334" spans="2:11" ht="18" customHeight="1" x14ac:dyDescent="0.35">
      <c r="B334" s="335" t="s">
        <v>44</v>
      </c>
      <c r="C334" s="335"/>
      <c r="D334" s="335"/>
      <c r="E334" s="335"/>
      <c r="F334" s="335"/>
      <c r="G334" s="335"/>
      <c r="H334" s="335"/>
      <c r="I334" s="335"/>
      <c r="J334" s="335"/>
      <c r="K334" s="335"/>
    </row>
    <row r="335" spans="2:11" x14ac:dyDescent="0.35">
      <c r="B335" s="336"/>
      <c r="C335" s="336"/>
      <c r="D335" s="336"/>
      <c r="E335" s="336"/>
      <c r="F335" s="336"/>
      <c r="G335" s="336"/>
      <c r="H335" s="336"/>
      <c r="I335" s="336"/>
      <c r="J335" s="336"/>
      <c r="K335" s="336"/>
    </row>
    <row r="336" spans="2:11" x14ac:dyDescent="0.35">
      <c r="B336" s="336"/>
      <c r="C336" s="336"/>
      <c r="D336" s="336"/>
      <c r="E336" s="336"/>
      <c r="F336" s="336"/>
      <c r="G336" s="336"/>
      <c r="H336" s="336"/>
      <c r="I336" s="336"/>
      <c r="J336" s="336"/>
      <c r="K336" s="336"/>
    </row>
    <row r="337" spans="2:13" x14ac:dyDescent="0.35">
      <c r="B337" s="336"/>
      <c r="C337" s="336"/>
      <c r="D337" s="336"/>
      <c r="E337" s="336"/>
      <c r="F337" s="336"/>
      <c r="G337" s="336"/>
      <c r="H337" s="336"/>
      <c r="I337" s="336"/>
      <c r="J337" s="336"/>
      <c r="K337" s="336"/>
    </row>
    <row r="338" spans="2:13" x14ac:dyDescent="0.35">
      <c r="B338" s="336"/>
      <c r="C338" s="336"/>
      <c r="D338" s="336"/>
      <c r="E338" s="336"/>
      <c r="F338" s="336"/>
      <c r="G338" s="336"/>
      <c r="H338" s="336"/>
      <c r="I338" s="336"/>
      <c r="J338" s="336"/>
      <c r="K338" s="336"/>
    </row>
    <row r="339" spans="2:13" x14ac:dyDescent="0.35">
      <c r="B339" s="336"/>
      <c r="C339" s="336"/>
      <c r="D339" s="336"/>
      <c r="E339" s="336"/>
      <c r="F339" s="336"/>
      <c r="G339" s="336"/>
      <c r="H339" s="336"/>
      <c r="I339" s="336"/>
      <c r="J339" s="336"/>
      <c r="K339" s="336"/>
    </row>
    <row r="340" spans="2:13" ht="18" x14ac:dyDescent="0.35">
      <c r="B340" s="372" t="s">
        <v>327</v>
      </c>
      <c r="C340" s="372"/>
      <c r="D340" s="372"/>
      <c r="E340" s="372"/>
      <c r="F340" s="372"/>
      <c r="G340" s="372"/>
      <c r="H340" s="372"/>
      <c r="I340" s="372"/>
      <c r="J340" s="372"/>
      <c r="K340" s="372"/>
    </row>
    <row r="341" spans="2:13" ht="18" customHeight="1" x14ac:dyDescent="0.35">
      <c r="B341" s="361" t="s">
        <v>474</v>
      </c>
      <c r="C341" s="361"/>
      <c r="D341" s="361"/>
      <c r="E341" s="361"/>
      <c r="F341" s="361"/>
      <c r="G341" s="361"/>
      <c r="H341" s="361"/>
      <c r="I341" s="361"/>
      <c r="J341" s="359"/>
      <c r="K341" s="360"/>
      <c r="L341" s="188"/>
    </row>
    <row r="342" spans="2:13" s="183" customFormat="1" ht="18" customHeight="1" x14ac:dyDescent="0.25"/>
    <row r="343" spans="2:13" ht="15" hidden="1" customHeight="1" x14ac:dyDescent="0.35">
      <c r="B343" s="373" t="s">
        <v>341</v>
      </c>
      <c r="C343" s="373"/>
      <c r="D343" s="373"/>
      <c r="E343" s="373"/>
      <c r="F343" s="373"/>
      <c r="G343" s="373"/>
      <c r="H343" s="373"/>
      <c r="I343" s="373"/>
      <c r="J343" s="373"/>
      <c r="K343" s="373"/>
    </row>
    <row r="344" spans="2:13" hidden="1" x14ac:dyDescent="0.35">
      <c r="B344" s="378" t="s">
        <v>328</v>
      </c>
      <c r="C344" s="378"/>
      <c r="D344" s="184" t="s">
        <v>329</v>
      </c>
      <c r="E344" s="184" t="s">
        <v>330</v>
      </c>
      <c r="F344" s="184" t="s">
        <v>331</v>
      </c>
      <c r="G344" s="184" t="s">
        <v>332</v>
      </c>
      <c r="H344" s="184" t="s">
        <v>333</v>
      </c>
      <c r="I344" s="379" t="s">
        <v>57</v>
      </c>
      <c r="J344" s="379"/>
      <c r="K344" s="379"/>
      <c r="M344" s="188"/>
    </row>
    <row r="345" spans="2:13" hidden="1" x14ac:dyDescent="0.35">
      <c r="B345" s="358"/>
      <c r="C345" s="358"/>
      <c r="D345" s="191"/>
      <c r="E345" s="191"/>
      <c r="F345" s="191"/>
      <c r="G345" s="191"/>
      <c r="H345" s="191"/>
      <c r="I345" s="341"/>
      <c r="J345" s="341"/>
      <c r="K345" s="341"/>
    </row>
    <row r="346" spans="2:13" hidden="1" x14ac:dyDescent="0.35">
      <c r="B346" s="358"/>
      <c r="C346" s="358"/>
      <c r="D346" s="191"/>
      <c r="E346" s="191"/>
      <c r="F346" s="191"/>
      <c r="G346" s="191"/>
      <c r="H346" s="191"/>
      <c r="I346" s="341"/>
      <c r="J346" s="341"/>
      <c r="K346" s="341"/>
    </row>
    <row r="347" spans="2:13" hidden="1" x14ac:dyDescent="0.35">
      <c r="B347" s="358"/>
      <c r="C347" s="358"/>
      <c r="D347" s="191"/>
      <c r="E347" s="191"/>
      <c r="F347" s="191"/>
      <c r="G347" s="191"/>
      <c r="H347" s="191"/>
      <c r="I347" s="341"/>
      <c r="J347" s="341"/>
      <c r="K347" s="341"/>
    </row>
    <row r="348" spans="2:13" hidden="1" x14ac:dyDescent="0.35">
      <c r="B348" s="358"/>
      <c r="C348" s="358"/>
      <c r="D348" s="191"/>
      <c r="E348" s="191"/>
      <c r="F348" s="191"/>
      <c r="G348" s="191"/>
      <c r="H348" s="191"/>
      <c r="I348" s="341"/>
      <c r="J348" s="341"/>
      <c r="K348" s="341"/>
    </row>
    <row r="349" spans="2:13" hidden="1" x14ac:dyDescent="0.35">
      <c r="B349" s="358"/>
      <c r="C349" s="358"/>
      <c r="D349" s="191"/>
      <c r="E349" s="191"/>
      <c r="F349" s="191"/>
      <c r="G349" s="191"/>
      <c r="H349" s="191"/>
      <c r="I349" s="341"/>
      <c r="J349" s="341"/>
      <c r="K349" s="341"/>
    </row>
    <row r="350" spans="2:13" hidden="1" x14ac:dyDescent="0.35">
      <c r="B350" s="358"/>
      <c r="C350" s="358"/>
      <c r="D350" s="191"/>
      <c r="E350" s="191"/>
      <c r="F350" s="191"/>
      <c r="G350" s="191"/>
      <c r="H350" s="191"/>
      <c r="I350" s="341"/>
      <c r="J350" s="341"/>
      <c r="K350" s="341"/>
    </row>
    <row r="351" spans="2:13" hidden="1" x14ac:dyDescent="0.35">
      <c r="B351" s="358"/>
      <c r="C351" s="358"/>
      <c r="D351" s="191"/>
      <c r="E351" s="191"/>
      <c r="F351" s="191"/>
      <c r="G351" s="191"/>
      <c r="H351" s="191"/>
      <c r="I351" s="341"/>
      <c r="J351" s="341"/>
      <c r="K351" s="341"/>
    </row>
    <row r="352" spans="2:13" hidden="1" x14ac:dyDescent="0.35">
      <c r="B352" s="358"/>
      <c r="C352" s="358"/>
      <c r="D352" s="191"/>
      <c r="E352" s="191"/>
      <c r="F352" s="191"/>
      <c r="G352" s="191"/>
      <c r="H352" s="191"/>
      <c r="I352" s="341"/>
      <c r="J352" s="341"/>
      <c r="K352" s="341"/>
    </row>
    <row r="353" spans="2:13" hidden="1" x14ac:dyDescent="0.35">
      <c r="B353" s="358"/>
      <c r="C353" s="358"/>
      <c r="D353" s="191"/>
      <c r="E353" s="191"/>
      <c r="F353" s="191"/>
      <c r="G353" s="191"/>
      <c r="H353" s="191"/>
      <c r="I353" s="341"/>
      <c r="J353" s="341"/>
      <c r="K353" s="341"/>
    </row>
    <row r="354" spans="2:13" hidden="1" x14ac:dyDescent="0.35">
      <c r="B354" s="358"/>
      <c r="C354" s="358"/>
      <c r="D354" s="191"/>
      <c r="E354" s="191"/>
      <c r="F354" s="191"/>
      <c r="G354" s="191"/>
      <c r="H354" s="191"/>
      <c r="I354" s="341"/>
      <c r="J354" s="341"/>
      <c r="K354" s="341"/>
    </row>
    <row r="355" spans="2:13" hidden="1" x14ac:dyDescent="0.35">
      <c r="B355" s="358"/>
      <c r="C355" s="358"/>
      <c r="D355" s="191"/>
      <c r="E355" s="191"/>
      <c r="F355" s="191"/>
      <c r="G355" s="191"/>
      <c r="H355" s="191"/>
      <c r="I355" s="341"/>
      <c r="J355" s="341"/>
      <c r="K355" s="341"/>
    </row>
    <row r="356" spans="2:13" hidden="1" x14ac:dyDescent="0.35">
      <c r="B356" s="358"/>
      <c r="C356" s="358"/>
      <c r="D356" s="191"/>
      <c r="E356" s="191"/>
      <c r="F356" s="191"/>
      <c r="G356" s="191"/>
      <c r="H356" s="191"/>
      <c r="I356" s="341"/>
      <c r="J356" s="341"/>
      <c r="K356" s="341"/>
    </row>
    <row r="357" spans="2:13" hidden="1" x14ac:dyDescent="0.35">
      <c r="B357" s="358"/>
      <c r="C357" s="358"/>
      <c r="D357" s="191"/>
      <c r="E357" s="191"/>
      <c r="F357" s="191"/>
      <c r="G357" s="191"/>
      <c r="H357" s="191"/>
      <c r="I357" s="341"/>
      <c r="J357" s="341"/>
      <c r="K357" s="341"/>
    </row>
    <row r="358" spans="2:13" hidden="1" x14ac:dyDescent="0.35">
      <c r="B358" s="358"/>
      <c r="C358" s="358"/>
      <c r="D358" s="191"/>
      <c r="E358" s="191"/>
      <c r="F358" s="191"/>
      <c r="G358" s="191"/>
      <c r="H358" s="191"/>
      <c r="I358" s="341"/>
      <c r="J358" s="341"/>
      <c r="K358" s="341"/>
    </row>
    <row r="359" spans="2:13" hidden="1" x14ac:dyDescent="0.35">
      <c r="B359" s="358"/>
      <c r="C359" s="358"/>
      <c r="D359" s="191"/>
      <c r="E359" s="191"/>
      <c r="F359" s="191"/>
      <c r="G359" s="191"/>
      <c r="H359" s="191"/>
      <c r="I359" s="341"/>
      <c r="J359" s="341"/>
      <c r="K359" s="341"/>
    </row>
    <row r="360" spans="2:13" s="185" customFormat="1" ht="15" hidden="1" customHeight="1" x14ac:dyDescent="0.25"/>
    <row r="361" spans="2:13" ht="15" hidden="1" customHeight="1" x14ac:dyDescent="0.35">
      <c r="B361" s="374" t="s">
        <v>340</v>
      </c>
      <c r="C361" s="374"/>
      <c r="D361" s="374"/>
      <c r="E361" s="374"/>
      <c r="F361" s="374"/>
      <c r="G361" s="374"/>
      <c r="H361" s="374"/>
      <c r="I361" s="374"/>
      <c r="J361" s="374"/>
      <c r="K361" s="374"/>
    </row>
    <row r="362" spans="2:13" hidden="1" x14ac:dyDescent="0.35">
      <c r="B362" s="375" t="s">
        <v>328</v>
      </c>
      <c r="C362" s="375"/>
      <c r="D362" s="186" t="s">
        <v>329</v>
      </c>
      <c r="E362" s="186" t="s">
        <v>330</v>
      </c>
      <c r="F362" s="186" t="s">
        <v>331</v>
      </c>
      <c r="G362" s="186" t="s">
        <v>332</v>
      </c>
      <c r="H362" s="186" t="s">
        <v>333</v>
      </c>
      <c r="I362" s="376" t="s">
        <v>57</v>
      </c>
      <c r="J362" s="377"/>
      <c r="K362" s="377"/>
      <c r="M362" s="188"/>
    </row>
    <row r="363" spans="2:13" hidden="1" x14ac:dyDescent="0.35">
      <c r="B363" s="358"/>
      <c r="C363" s="358"/>
      <c r="D363" s="191"/>
      <c r="E363" s="191"/>
      <c r="F363" s="191"/>
      <c r="G363" s="191"/>
      <c r="H363" s="191"/>
      <c r="I363" s="341"/>
      <c r="J363" s="341"/>
      <c r="K363" s="341"/>
    </row>
    <row r="364" spans="2:13" hidden="1" x14ac:dyDescent="0.35">
      <c r="B364" s="358"/>
      <c r="C364" s="358"/>
      <c r="D364" s="191"/>
      <c r="E364" s="191"/>
      <c r="F364" s="191"/>
      <c r="G364" s="191"/>
      <c r="H364" s="191"/>
      <c r="I364" s="341"/>
      <c r="J364" s="341"/>
      <c r="K364" s="341"/>
    </row>
    <row r="365" spans="2:13" hidden="1" x14ac:dyDescent="0.35">
      <c r="B365" s="358"/>
      <c r="C365" s="358"/>
      <c r="D365" s="191"/>
      <c r="E365" s="191"/>
      <c r="F365" s="191"/>
      <c r="G365" s="191"/>
      <c r="H365" s="191"/>
      <c r="I365" s="341"/>
      <c r="J365" s="341"/>
      <c r="K365" s="341"/>
    </row>
    <row r="366" spans="2:13" hidden="1" x14ac:dyDescent="0.35">
      <c r="B366" s="358"/>
      <c r="C366" s="358"/>
      <c r="D366" s="191"/>
      <c r="E366" s="191"/>
      <c r="F366" s="191"/>
      <c r="G366" s="191"/>
      <c r="H366" s="191"/>
      <c r="I366" s="341"/>
      <c r="J366" s="341"/>
      <c r="K366" s="341"/>
    </row>
    <row r="367" spans="2:13" hidden="1" x14ac:dyDescent="0.35">
      <c r="B367" s="358"/>
      <c r="C367" s="358"/>
      <c r="D367" s="191"/>
      <c r="E367" s="191"/>
      <c r="F367" s="191"/>
      <c r="G367" s="191"/>
      <c r="H367" s="191"/>
      <c r="I367" s="341"/>
      <c r="J367" s="341"/>
      <c r="K367" s="341"/>
    </row>
    <row r="368" spans="2:13" hidden="1" x14ac:dyDescent="0.35">
      <c r="B368" s="358"/>
      <c r="C368" s="358"/>
      <c r="D368" s="191"/>
      <c r="E368" s="191"/>
      <c r="F368" s="191"/>
      <c r="G368" s="191"/>
      <c r="H368" s="191"/>
      <c r="I368" s="341"/>
      <c r="J368" s="341"/>
      <c r="K368" s="341"/>
    </row>
    <row r="369" spans="2:11" hidden="1" x14ac:dyDescent="0.35">
      <c r="B369" s="358"/>
      <c r="C369" s="358"/>
      <c r="D369" s="191"/>
      <c r="E369" s="191"/>
      <c r="F369" s="191"/>
      <c r="G369" s="191"/>
      <c r="H369" s="191"/>
      <c r="I369" s="341"/>
      <c r="J369" s="341"/>
      <c r="K369" s="341"/>
    </row>
    <row r="370" spans="2:11" hidden="1" x14ac:dyDescent="0.35">
      <c r="B370" s="358"/>
      <c r="C370" s="358"/>
      <c r="D370" s="191"/>
      <c r="E370" s="191"/>
      <c r="F370" s="191"/>
      <c r="G370" s="191"/>
      <c r="H370" s="191"/>
      <c r="I370" s="341"/>
      <c r="J370" s="341"/>
      <c r="K370" s="341"/>
    </row>
    <row r="371" spans="2:11" hidden="1" x14ac:dyDescent="0.35">
      <c r="B371" s="358"/>
      <c r="C371" s="358"/>
      <c r="D371" s="191"/>
      <c r="E371" s="191"/>
      <c r="F371" s="191"/>
      <c r="G371" s="191"/>
      <c r="H371" s="191"/>
      <c r="I371" s="341"/>
      <c r="J371" s="341"/>
      <c r="K371" s="341"/>
    </row>
    <row r="372" spans="2:11" hidden="1" x14ac:dyDescent="0.35">
      <c r="B372" s="358"/>
      <c r="C372" s="358"/>
      <c r="D372" s="191"/>
      <c r="E372" s="191"/>
      <c r="F372" s="191"/>
      <c r="G372" s="191"/>
      <c r="H372" s="191"/>
      <c r="I372" s="341"/>
      <c r="J372" s="341"/>
      <c r="K372" s="341"/>
    </row>
    <row r="373" spans="2:11" hidden="1" x14ac:dyDescent="0.35">
      <c r="B373" s="358"/>
      <c r="C373" s="358"/>
      <c r="D373" s="191"/>
      <c r="E373" s="191"/>
      <c r="F373" s="191"/>
      <c r="G373" s="191"/>
      <c r="H373" s="191"/>
      <c r="I373" s="341"/>
      <c r="J373" s="341"/>
      <c r="K373" s="341"/>
    </row>
    <row r="374" spans="2:11" hidden="1" x14ac:dyDescent="0.35">
      <c r="B374" s="358"/>
      <c r="C374" s="358"/>
      <c r="D374" s="191"/>
      <c r="E374" s="191"/>
      <c r="F374" s="191"/>
      <c r="G374" s="191"/>
      <c r="H374" s="191"/>
      <c r="I374" s="341"/>
      <c r="J374" s="341"/>
      <c r="K374" s="341"/>
    </row>
    <row r="375" spans="2:11" hidden="1" x14ac:dyDescent="0.35">
      <c r="B375" s="358"/>
      <c r="C375" s="358"/>
      <c r="D375" s="191"/>
      <c r="E375" s="191"/>
      <c r="F375" s="191"/>
      <c r="G375" s="191"/>
      <c r="H375" s="191"/>
      <c r="I375" s="341"/>
      <c r="J375" s="341"/>
      <c r="K375" s="341"/>
    </row>
    <row r="376" spans="2:11" hidden="1" x14ac:dyDescent="0.35">
      <c r="B376" s="358"/>
      <c r="C376" s="358"/>
      <c r="D376" s="191"/>
      <c r="E376" s="191"/>
      <c r="F376" s="191"/>
      <c r="G376" s="191"/>
      <c r="H376" s="191"/>
      <c r="I376" s="341"/>
      <c r="J376" s="341"/>
      <c r="K376" s="341"/>
    </row>
    <row r="377" spans="2:11" hidden="1" x14ac:dyDescent="0.35">
      <c r="B377" s="358"/>
      <c r="C377" s="358"/>
      <c r="D377" s="191"/>
      <c r="E377" s="191"/>
      <c r="F377" s="191"/>
      <c r="G377" s="191"/>
      <c r="H377" s="191"/>
      <c r="I377" s="341"/>
      <c r="J377" s="341"/>
      <c r="K377" s="341"/>
    </row>
  </sheetData>
  <sheetProtection algorithmName="SHA-512" hashValue="ZEL3tBhwoSpjJ3YbNVj0ofXOlH1QphkEm+aN7EWT6cO9iirWuFfB23M6L94N5C2Rw30LdJMx4/BcVBDJiULt/Q==" saltValue="+Ek+PAl8ppKjXQB2cyLvfg==" spinCount="100000" sheet="1" objects="1" scenarios="1"/>
  <mergeCells count="130">
    <mergeCell ref="B376:C376"/>
    <mergeCell ref="I376:K376"/>
    <mergeCell ref="B377:C377"/>
    <mergeCell ref="I377:K377"/>
    <mergeCell ref="B373:C373"/>
    <mergeCell ref="I373:K373"/>
    <mergeCell ref="B374:C374"/>
    <mergeCell ref="I374:K374"/>
    <mergeCell ref="B375:C375"/>
    <mergeCell ref="I375:K375"/>
    <mergeCell ref="B370:C370"/>
    <mergeCell ref="I370:K370"/>
    <mergeCell ref="B371:C371"/>
    <mergeCell ref="I371:K371"/>
    <mergeCell ref="B372:C372"/>
    <mergeCell ref="I372:K372"/>
    <mergeCell ref="B367:C367"/>
    <mergeCell ref="I367:K367"/>
    <mergeCell ref="B368:C368"/>
    <mergeCell ref="I368:K368"/>
    <mergeCell ref="B369:C369"/>
    <mergeCell ref="I369:K369"/>
    <mergeCell ref="B364:C364"/>
    <mergeCell ref="I364:K364"/>
    <mergeCell ref="B365:C365"/>
    <mergeCell ref="I365:K365"/>
    <mergeCell ref="B366:C366"/>
    <mergeCell ref="I366:K366"/>
    <mergeCell ref="B359:C359"/>
    <mergeCell ref="I359:K359"/>
    <mergeCell ref="B361:K361"/>
    <mergeCell ref="B362:C362"/>
    <mergeCell ref="I362:K362"/>
    <mergeCell ref="B363:C363"/>
    <mergeCell ref="I363:K363"/>
    <mergeCell ref="B356:C356"/>
    <mergeCell ref="I356:K356"/>
    <mergeCell ref="B357:C357"/>
    <mergeCell ref="I357:K357"/>
    <mergeCell ref="B358:C358"/>
    <mergeCell ref="I358:K358"/>
    <mergeCell ref="B353:C353"/>
    <mergeCell ref="I353:K353"/>
    <mergeCell ref="B354:C354"/>
    <mergeCell ref="I354:K354"/>
    <mergeCell ref="B355:C355"/>
    <mergeCell ref="I355:K355"/>
    <mergeCell ref="B350:C350"/>
    <mergeCell ref="I350:K350"/>
    <mergeCell ref="B351:C351"/>
    <mergeCell ref="I351:K351"/>
    <mergeCell ref="B352:C352"/>
    <mergeCell ref="I352:K352"/>
    <mergeCell ref="B347:C347"/>
    <mergeCell ref="I347:K347"/>
    <mergeCell ref="B348:C348"/>
    <mergeCell ref="I348:K348"/>
    <mergeCell ref="B349:C349"/>
    <mergeCell ref="I349:K349"/>
    <mergeCell ref="B343:K343"/>
    <mergeCell ref="B344:C344"/>
    <mergeCell ref="I344:K344"/>
    <mergeCell ref="B345:C345"/>
    <mergeCell ref="I345:K345"/>
    <mergeCell ref="B346:C346"/>
    <mergeCell ref="I346:K346"/>
    <mergeCell ref="H333:I333"/>
    <mergeCell ref="J333:K333"/>
    <mergeCell ref="B334:K334"/>
    <mergeCell ref="B335:K339"/>
    <mergeCell ref="B340:K340"/>
    <mergeCell ref="B341:I341"/>
    <mergeCell ref="J341:K341"/>
    <mergeCell ref="B331:D331"/>
    <mergeCell ref="E331:G331"/>
    <mergeCell ref="H331:I331"/>
    <mergeCell ref="J331:K331"/>
    <mergeCell ref="B332:D332"/>
    <mergeCell ref="E332:G332"/>
    <mergeCell ref="H332:I332"/>
    <mergeCell ref="J332:K332"/>
    <mergeCell ref="B329:D329"/>
    <mergeCell ref="E329:G329"/>
    <mergeCell ref="H329:I329"/>
    <mergeCell ref="J329:K329"/>
    <mergeCell ref="B330:D330"/>
    <mergeCell ref="E330:G330"/>
    <mergeCell ref="H330:I330"/>
    <mergeCell ref="J330:K330"/>
    <mergeCell ref="B327:D327"/>
    <mergeCell ref="E327:G327"/>
    <mergeCell ref="H327:I327"/>
    <mergeCell ref="J327:K327"/>
    <mergeCell ref="B328:D328"/>
    <mergeCell ref="E328:G328"/>
    <mergeCell ref="H328:I328"/>
    <mergeCell ref="J328:K328"/>
    <mergeCell ref="B325:K325"/>
    <mergeCell ref="B326:D326"/>
    <mergeCell ref="E326:G326"/>
    <mergeCell ref="H326:I326"/>
    <mergeCell ref="J326:K326"/>
    <mergeCell ref="D10:E10"/>
    <mergeCell ref="F10:G10"/>
    <mergeCell ref="H10:I10"/>
    <mergeCell ref="J10:K10"/>
    <mergeCell ref="B11:B12"/>
    <mergeCell ref="C11:C12"/>
    <mergeCell ref="D11:D12"/>
    <mergeCell ref="B8:K8"/>
    <mergeCell ref="B9:C9"/>
    <mergeCell ref="D9:E9"/>
    <mergeCell ref="F9:G9"/>
    <mergeCell ref="H9:I9"/>
    <mergeCell ref="J9:K9"/>
    <mergeCell ref="J11:J12"/>
    <mergeCell ref="K11:K12"/>
    <mergeCell ref="B6:C6"/>
    <mergeCell ref="D6:E6"/>
    <mergeCell ref="G6:H6"/>
    <mergeCell ref="J6:K6"/>
    <mergeCell ref="B7:D7"/>
    <mergeCell ref="E7:K7"/>
    <mergeCell ref="B2:K3"/>
    <mergeCell ref="C4:D4"/>
    <mergeCell ref="F4:G4"/>
    <mergeCell ref="I4:K4"/>
    <mergeCell ref="C5:E5"/>
    <mergeCell ref="G5:H5"/>
    <mergeCell ref="J5:K5"/>
  </mergeCells>
  <conditionalFormatting sqref="C4:D4">
    <cfRule type="expression" dxfId="2" priority="1">
      <formula>$C$4="Project 8"</formula>
    </cfRule>
  </conditionalFormatting>
  <dataValidations count="9">
    <dataValidation type="list" allowBlank="1" showInputMessage="1" showErrorMessage="1" sqref="D13:D312" xr:uid="{E6AA82F6-A7E4-426F-B5C4-5EC82C7D4337}">
      <formula1>"ELI up to 30% AMI,LI up to 60% AMI,LI up to 80% AMI,Mod 80% - 120% AMI"</formula1>
    </dataValidation>
    <dataValidation type="list" allowBlank="1" showInputMessage="1" showErrorMessage="1" sqref="J341" xr:uid="{A824A4F0-BDFA-45A8-A0A1-9D8BF567024A}">
      <formula1>"Yes,No"</formula1>
    </dataValidation>
    <dataValidation type="whole" errorStyle="information" allowBlank="1" showInputMessage="1" showErrorMessage="1" errorTitle="Error" error="Please type a number of rows needed for your project, from 1 to 300." sqref="C10" xr:uid="{99E257E8-01A6-47A7-81B4-074EFF487C58}">
      <formula1>1</formula1>
      <formula2>300</formula2>
    </dataValidation>
    <dataValidation type="list" allowBlank="1" showInputMessage="1" showErrorMessage="1" sqref="J5" xr:uid="{3FB56ABD-7263-41FE-928B-4009EC352BD2}">
      <formula1>"Trust Funds Loan Commited,Under Construction,Construction Completed,Permanet Loan Closed"</formula1>
    </dataValidation>
    <dataValidation type="list" allowBlank="1" showInputMessage="1" showErrorMessage="1" sqref="D363:H377 D345:H359" xr:uid="{F24DEB86-5D69-4C4D-93AE-221EE94C2F63}">
      <formula1>"Select One, Submitted, Not Submitted, Previously Summitted, Not Available, N/A"</formula1>
    </dataValidation>
    <dataValidation type="list" allowBlank="1" showInputMessage="1" showErrorMessage="1" sqref="E327:E331" xr:uid="{9E10B4CD-7589-45C4-9D0F-89D19DD098C2}">
      <formula1>"Tax, Residential Local Impact Fees, Residential in Lieu Fees, Loan Repayments, Interest Repayments, Loan and Interest Repayments, Land Donation, One Time Donation, Public Contributions, Private Contributions, Commercial Fees, PLHA Funds (RHTF Only)"</formula1>
    </dataValidation>
    <dataValidation type="list" allowBlank="1" showInputMessage="1" showErrorMessage="1" sqref="G5" xr:uid="{E065AC40-6916-434A-B94C-49A6EFBF77BA}">
      <formula1>" Select One, New Construction, Rehabilitation, Conversion of ADU/JADU, Repair ADU/JADU, Reconstruction of ADU/JADU, Homeowner Purchase "</formula1>
    </dataValidation>
    <dataValidation type="list" allowBlank="1" showInputMessage="1" showErrorMessage="1" sqref="C5" xr:uid="{A2FC3601-3AFA-45C9-8064-9AC4A81D15EB}">
      <formula1>"Select One, Rental Housing Project with No PSH Units, Rental Housing Project with All PSH Units, Rental Housing Project with Mixed PSH Units, Emergency Shelter or Transitional Housing, Homeownership Projects, ADU/JADU "</formula1>
    </dataValidation>
    <dataValidation type="list" allowBlank="1" showInputMessage="1" showErrorMessage="1" sqref="C13:C312" xr:uid="{4E86C47B-743D-4572-B5F0-CA7F0F95BCEC}">
      <formula1>"MGR Unit,Studio,1-Bedroom,2-Bedroom,3-Bedroom,4-Bedroom,Single Family Residence,Emergency Shelter,ADU,JADU"</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D2B2CB-17FB-441B-BD8B-AE5F9A49B32D}">
          <x14:formula1>
            <xm:f>Visibility!$S$52:$S$101</xm:f>
          </x14:formula1>
          <xm:sqref>J13:J312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B44EC-C15B-4C89-9E24-852F45C1266B}">
  <sheetPr codeName="Sheet4"/>
  <dimension ref="B1:R29"/>
  <sheetViews>
    <sheetView showGridLines="0" workbookViewId="0"/>
  </sheetViews>
  <sheetFormatPr defaultColWidth="9.1796875" defaultRowHeight="14.5" x14ac:dyDescent="0.35"/>
  <cols>
    <col min="1" max="1" width="9.1796875" style="192"/>
    <col min="2" max="2" width="43.54296875" style="192" customWidth="1"/>
    <col min="3" max="3" width="34.26953125" style="192" customWidth="1"/>
    <col min="4" max="5" width="19.453125" style="192" customWidth="1"/>
    <col min="6" max="9" width="15.7265625" style="192" hidden="1" customWidth="1"/>
    <col min="10" max="10" width="4" style="192" customWidth="1"/>
    <col min="11" max="12" width="9.1796875" style="192"/>
    <col min="13" max="13" width="16.453125" style="192" customWidth="1"/>
    <col min="14" max="14" width="17.453125" style="192" customWidth="1"/>
    <col min="15" max="15" width="16.26953125" style="192" customWidth="1"/>
    <col min="16" max="16" width="17.81640625" style="192" customWidth="1"/>
    <col min="17" max="17" width="20.1796875" style="192" customWidth="1"/>
    <col min="18" max="16384" width="9.1796875" style="192"/>
  </cols>
  <sheetData>
    <row r="1" spans="2:18" ht="38.25" customHeight="1" x14ac:dyDescent="0.35"/>
    <row r="2" spans="2:18" ht="44.25" customHeight="1" x14ac:dyDescent="0.35">
      <c r="B2" s="387" t="s">
        <v>342</v>
      </c>
      <c r="C2" s="388"/>
      <c r="D2" s="388"/>
      <c r="E2" s="389"/>
      <c r="F2" s="399"/>
      <c r="G2" s="399"/>
      <c r="H2" s="399"/>
      <c r="I2" s="399"/>
      <c r="J2" s="193"/>
      <c r="K2" s="193"/>
      <c r="L2" s="193"/>
      <c r="M2" s="193"/>
      <c r="N2" s="193"/>
      <c r="O2" s="193"/>
      <c r="P2" s="193"/>
    </row>
    <row r="3" spans="2:18" ht="117.65" customHeight="1" x14ac:dyDescent="0.35">
      <c r="B3" s="400" t="s">
        <v>392</v>
      </c>
      <c r="C3" s="401"/>
      <c r="D3" s="195" t="s">
        <v>393</v>
      </c>
      <c r="E3" s="196" t="s">
        <v>394</v>
      </c>
      <c r="F3" s="195" t="s">
        <v>309</v>
      </c>
      <c r="G3" s="195" t="s">
        <v>308</v>
      </c>
      <c r="H3" s="194" t="s">
        <v>307</v>
      </c>
      <c r="I3" s="195" t="s">
        <v>336</v>
      </c>
      <c r="J3" s="197"/>
      <c r="N3" s="198"/>
      <c r="O3" s="198"/>
      <c r="P3" s="198"/>
      <c r="Q3" s="382"/>
      <c r="R3" s="382"/>
    </row>
    <row r="4" spans="2:18" ht="18" customHeight="1" x14ac:dyDescent="0.35">
      <c r="B4" s="383" t="str">
        <f>'Financial Summary'!B11</f>
        <v>Project 1</v>
      </c>
      <c r="C4" s="384"/>
      <c r="D4" s="53"/>
      <c r="E4" s="52"/>
      <c r="F4" s="51"/>
      <c r="G4" s="51"/>
      <c r="H4" s="51"/>
      <c r="I4" s="199">
        <f>SUM(F4:H4)</f>
        <v>0</v>
      </c>
      <c r="J4" s="200"/>
      <c r="N4" s="201"/>
      <c r="O4" s="202"/>
      <c r="P4" s="202"/>
      <c r="Q4" s="385"/>
      <c r="R4" s="385"/>
    </row>
    <row r="5" spans="2:18" ht="18" hidden="1" customHeight="1" x14ac:dyDescent="0.35">
      <c r="B5" s="383" t="str">
        <f>'Financial Summary'!B12</f>
        <v>Project 2</v>
      </c>
      <c r="C5" s="384"/>
      <c r="D5" s="53"/>
      <c r="E5" s="52"/>
      <c r="F5" s="51"/>
      <c r="G5" s="51"/>
      <c r="H5" s="51"/>
      <c r="I5" s="199">
        <f t="shared" ref="I5:I11" si="0">SUM(F5:H5)</f>
        <v>0</v>
      </c>
      <c r="J5" s="197"/>
      <c r="N5" s="201"/>
      <c r="O5" s="202"/>
      <c r="P5" s="202"/>
      <c r="Q5" s="385"/>
      <c r="R5" s="385"/>
    </row>
    <row r="6" spans="2:18" ht="18" hidden="1" customHeight="1" x14ac:dyDescent="0.35">
      <c r="B6" s="383" t="str">
        <f>'Financial Summary'!B13</f>
        <v>Project 3</v>
      </c>
      <c r="C6" s="384"/>
      <c r="D6" s="53"/>
      <c r="E6" s="52"/>
      <c r="F6" s="51"/>
      <c r="G6" s="51"/>
      <c r="H6" s="51"/>
      <c r="I6" s="199">
        <f t="shared" si="0"/>
        <v>0</v>
      </c>
      <c r="J6" s="197"/>
      <c r="K6" s="202"/>
      <c r="N6" s="201"/>
      <c r="O6" s="202"/>
      <c r="P6" s="202"/>
      <c r="Q6" s="385"/>
      <c r="R6" s="385"/>
    </row>
    <row r="7" spans="2:18" ht="18" hidden="1" customHeight="1" x14ac:dyDescent="0.35">
      <c r="B7" s="383" t="str">
        <f>'Financial Summary'!B14</f>
        <v>Project 4</v>
      </c>
      <c r="C7" s="384"/>
      <c r="D7" s="53"/>
      <c r="E7" s="52"/>
      <c r="F7" s="51"/>
      <c r="G7" s="51"/>
      <c r="H7" s="51"/>
      <c r="I7" s="199">
        <f t="shared" si="0"/>
        <v>0</v>
      </c>
      <c r="J7" s="197"/>
      <c r="K7" s="202"/>
      <c r="N7" s="201"/>
      <c r="O7" s="202"/>
      <c r="P7" s="202"/>
      <c r="Q7" s="385"/>
      <c r="R7" s="385"/>
    </row>
    <row r="8" spans="2:18" ht="18" hidden="1" customHeight="1" x14ac:dyDescent="0.35">
      <c r="B8" s="383" t="str">
        <f>'Financial Summary'!B15</f>
        <v>Project 5</v>
      </c>
      <c r="C8" s="384"/>
      <c r="D8" s="53"/>
      <c r="E8" s="52"/>
      <c r="F8" s="51"/>
      <c r="G8" s="51"/>
      <c r="H8" s="51"/>
      <c r="I8" s="199">
        <f t="shared" si="0"/>
        <v>0</v>
      </c>
      <c r="J8" s="197"/>
      <c r="K8" s="202"/>
      <c r="N8" s="201"/>
      <c r="O8" s="202"/>
      <c r="P8" s="202"/>
      <c r="Q8" s="385"/>
      <c r="R8" s="385"/>
    </row>
    <row r="9" spans="2:18" ht="18" hidden="1" customHeight="1" x14ac:dyDescent="0.35">
      <c r="B9" s="383" t="str">
        <f>'Financial Summary'!B16</f>
        <v>Project 6</v>
      </c>
      <c r="C9" s="384"/>
      <c r="D9" s="53"/>
      <c r="E9" s="52"/>
      <c r="F9" s="51"/>
      <c r="G9" s="51"/>
      <c r="H9" s="51"/>
      <c r="I9" s="199">
        <f t="shared" si="0"/>
        <v>0</v>
      </c>
      <c r="J9" s="197"/>
      <c r="K9" s="202"/>
      <c r="N9" s="201"/>
      <c r="O9" s="202"/>
      <c r="P9" s="202"/>
      <c r="Q9" s="385"/>
      <c r="R9" s="385"/>
    </row>
    <row r="10" spans="2:18" ht="18" hidden="1" customHeight="1" x14ac:dyDescent="0.35">
      <c r="B10" s="383" t="str">
        <f>'Financial Summary'!B17</f>
        <v>Project 7</v>
      </c>
      <c r="C10" s="384"/>
      <c r="D10" s="53"/>
      <c r="E10" s="52"/>
      <c r="F10" s="51"/>
      <c r="G10" s="51"/>
      <c r="H10" s="51"/>
      <c r="I10" s="199">
        <f t="shared" si="0"/>
        <v>0</v>
      </c>
      <c r="J10" s="197"/>
      <c r="K10" s="202"/>
      <c r="N10" s="201"/>
      <c r="O10" s="202"/>
      <c r="P10" s="202"/>
      <c r="Q10" s="385"/>
      <c r="R10" s="385"/>
    </row>
    <row r="11" spans="2:18" ht="18" hidden="1" customHeight="1" x14ac:dyDescent="0.35">
      <c r="B11" s="383" t="str">
        <f>'Financial Summary'!B18</f>
        <v>Project 8</v>
      </c>
      <c r="C11" s="384"/>
      <c r="D11" s="53"/>
      <c r="E11" s="52"/>
      <c r="F11" s="51"/>
      <c r="G11" s="51"/>
      <c r="H11" s="51"/>
      <c r="I11" s="199">
        <f t="shared" si="0"/>
        <v>0</v>
      </c>
      <c r="J11" s="197"/>
      <c r="K11" s="202"/>
      <c r="N11" s="201"/>
      <c r="O11" s="202"/>
      <c r="P11" s="202"/>
      <c r="Q11" s="385"/>
      <c r="R11" s="385"/>
    </row>
    <row r="12" spans="2:18" ht="18" customHeight="1" x14ac:dyDescent="0.35">
      <c r="B12" s="203" t="s">
        <v>306</v>
      </c>
      <c r="C12" s="204">
        <f>SUMPRODUCT(($B$4&lt;&gt;"Project 1")+($B$5&lt;&gt;"Project 2")+($B$6&lt;&gt;"Project 3")+($B$7&lt;&gt;"Project 4")+($B$8&lt;&gt;"Project 5")+($B$9&lt;&gt;"Project 6")+($B$10&lt;&gt;"Project 7")+($B$11&lt;&gt;"Project 8"))</f>
        <v>0</v>
      </c>
      <c r="D12" s="205">
        <f>ROUND(SUM(D4:D11),0)</f>
        <v>0</v>
      </c>
      <c r="E12" s="206"/>
      <c r="F12" s="205">
        <f>ROUND(SUM(F4:F11),0)</f>
        <v>0</v>
      </c>
      <c r="G12" s="205">
        <f>ROUND(SUM(G4:G11),0)</f>
        <v>0</v>
      </c>
      <c r="H12" s="205">
        <f>ROUND(SUM(H4:H11),0)</f>
        <v>0</v>
      </c>
      <c r="I12" s="207">
        <f>ROUND(SUM(I4:I11),0)</f>
        <v>0</v>
      </c>
      <c r="J12" s="197"/>
      <c r="K12" s="208"/>
      <c r="N12" s="209"/>
      <c r="O12" s="209"/>
      <c r="P12" s="209"/>
      <c r="Q12" s="386"/>
      <c r="R12" s="386"/>
    </row>
    <row r="13" spans="2:18" ht="33" customHeight="1" x14ac:dyDescent="0.35">
      <c r="B13" s="387" t="s">
        <v>343</v>
      </c>
      <c r="C13" s="388"/>
      <c r="D13" s="388"/>
      <c r="E13" s="389"/>
      <c r="F13" s="210"/>
      <c r="G13" s="210"/>
      <c r="H13" s="210"/>
      <c r="I13" s="210"/>
      <c r="J13" s="211"/>
      <c r="K13" s="211"/>
      <c r="L13" s="211"/>
      <c r="M13" s="211"/>
      <c r="N13" s="211"/>
      <c r="O13" s="211"/>
      <c r="P13" s="211"/>
    </row>
    <row r="14" spans="2:18" ht="18" customHeight="1" x14ac:dyDescent="0.35">
      <c r="F14" s="210"/>
      <c r="G14" s="210"/>
      <c r="H14" s="210"/>
      <c r="I14" s="210"/>
      <c r="J14" s="211"/>
      <c r="K14" s="211"/>
      <c r="M14" s="212"/>
      <c r="O14" s="211"/>
      <c r="P14" s="211"/>
    </row>
    <row r="15" spans="2:18" ht="15.5" x14ac:dyDescent="0.35">
      <c r="B15" s="390" t="s">
        <v>305</v>
      </c>
      <c r="C15" s="391"/>
      <c r="D15" s="391"/>
      <c r="E15" s="392"/>
      <c r="F15" s="210"/>
      <c r="G15" s="210"/>
      <c r="H15" s="210"/>
      <c r="I15" s="210"/>
      <c r="J15" s="211"/>
      <c r="K15" s="211"/>
      <c r="L15" s="213"/>
      <c r="M15" s="202"/>
      <c r="O15" s="211"/>
      <c r="P15" s="211"/>
    </row>
    <row r="16" spans="2:18" ht="174" customHeight="1" x14ac:dyDescent="0.35">
      <c r="B16" s="396"/>
      <c r="C16" s="397"/>
      <c r="D16" s="397"/>
      <c r="E16" s="398"/>
      <c r="F16" s="210"/>
      <c r="G16" s="210"/>
      <c r="H16" s="210"/>
      <c r="I16" s="210"/>
      <c r="J16" s="214"/>
      <c r="K16" s="214"/>
      <c r="M16" s="202"/>
      <c r="O16" s="214"/>
      <c r="P16" s="214"/>
    </row>
    <row r="17" spans="2:18" ht="23.15" customHeight="1" x14ac:dyDescent="0.35">
      <c r="C17" s="193"/>
      <c r="D17" s="193"/>
      <c r="E17" s="193"/>
      <c r="F17" s="210"/>
      <c r="G17" s="210"/>
      <c r="H17" s="210"/>
      <c r="I17" s="210"/>
      <c r="J17" s="193"/>
      <c r="K17" s="193"/>
      <c r="L17" s="193"/>
      <c r="M17" s="193"/>
      <c r="N17" s="193"/>
      <c r="O17" s="193"/>
      <c r="P17" s="193"/>
      <c r="Q17" s="215"/>
      <c r="R17" s="215"/>
    </row>
    <row r="18" spans="2:18" ht="36" customHeight="1" x14ac:dyDescent="0.35">
      <c r="B18" s="393" t="s">
        <v>304</v>
      </c>
      <c r="C18" s="394"/>
      <c r="D18" s="394"/>
      <c r="E18" s="395"/>
      <c r="F18" s="210"/>
      <c r="G18" s="210"/>
      <c r="H18" s="210"/>
      <c r="I18" s="210"/>
      <c r="J18" s="193"/>
      <c r="K18" s="193"/>
      <c r="L18" s="193"/>
      <c r="M18" s="193"/>
      <c r="N18" s="193"/>
      <c r="O18" s="193"/>
      <c r="P18" s="193"/>
      <c r="Q18" s="216"/>
      <c r="R18" s="216"/>
    </row>
    <row r="19" spans="2:18" ht="168" customHeight="1" x14ac:dyDescent="0.35">
      <c r="B19" s="396"/>
      <c r="C19" s="397"/>
      <c r="D19" s="397"/>
      <c r="E19" s="398"/>
      <c r="F19" s="210"/>
      <c r="G19" s="210"/>
      <c r="H19" s="210"/>
      <c r="I19" s="210"/>
      <c r="J19" s="214"/>
      <c r="K19" s="214"/>
      <c r="L19" s="214"/>
      <c r="M19" s="214"/>
      <c r="N19" s="214"/>
      <c r="O19" s="214"/>
      <c r="P19" s="214"/>
      <c r="Q19" s="217"/>
      <c r="R19" s="217"/>
    </row>
    <row r="20" spans="2:18" ht="15" customHeight="1" x14ac:dyDescent="0.35">
      <c r="C20" s="193"/>
      <c r="D20" s="193"/>
      <c r="E20" s="193"/>
      <c r="F20" s="210"/>
      <c r="G20" s="210"/>
      <c r="H20" s="210"/>
      <c r="I20" s="210"/>
      <c r="J20" s="193"/>
      <c r="K20" s="193"/>
      <c r="L20" s="193"/>
      <c r="M20" s="193"/>
      <c r="N20" s="193"/>
      <c r="O20" s="193"/>
      <c r="P20" s="193"/>
      <c r="Q20" s="218"/>
      <c r="R20" s="218"/>
    </row>
    <row r="21" spans="2:18" ht="15" customHeight="1" x14ac:dyDescent="0.35">
      <c r="B21" s="393" t="s">
        <v>472</v>
      </c>
      <c r="C21" s="394"/>
      <c r="D21" s="394"/>
      <c r="E21" s="395"/>
      <c r="F21" s="210"/>
      <c r="G21" s="210"/>
      <c r="H21" s="210"/>
      <c r="I21" s="210"/>
      <c r="J21" s="193"/>
      <c r="K21" s="193"/>
      <c r="L21" s="193"/>
      <c r="M21" s="193"/>
      <c r="N21" s="193"/>
      <c r="O21" s="193"/>
      <c r="P21" s="193"/>
      <c r="Q21" s="218"/>
      <c r="R21" s="218"/>
    </row>
    <row r="22" spans="2:18" ht="169" customHeight="1" x14ac:dyDescent="0.35">
      <c r="B22" s="396"/>
      <c r="C22" s="397"/>
      <c r="D22" s="397"/>
      <c r="E22" s="398"/>
      <c r="F22" s="210"/>
      <c r="G22" s="210"/>
      <c r="H22" s="210"/>
      <c r="I22" s="210"/>
      <c r="J22" s="214"/>
      <c r="K22" s="214"/>
      <c r="L22" s="214"/>
      <c r="M22" s="214"/>
      <c r="N22" s="214"/>
      <c r="O22" s="214"/>
      <c r="P22" s="214"/>
      <c r="Q22" s="219"/>
      <c r="R22" s="219"/>
    </row>
    <row r="23" spans="2:18" ht="15" customHeight="1" x14ac:dyDescent="0.35">
      <c r="Q23" s="218"/>
      <c r="R23" s="218"/>
    </row>
    <row r="24" spans="2:18" ht="15" customHeight="1" x14ac:dyDescent="0.35">
      <c r="Q24" s="218"/>
      <c r="R24" s="218"/>
    </row>
    <row r="25" spans="2:18" ht="15" customHeight="1" x14ac:dyDescent="0.35">
      <c r="Q25" s="218"/>
      <c r="R25" s="218"/>
    </row>
    <row r="26" spans="2:18" ht="15" customHeight="1" x14ac:dyDescent="0.35">
      <c r="Q26" s="218"/>
      <c r="R26" s="218"/>
    </row>
    <row r="27" spans="2:18" ht="15" customHeight="1" x14ac:dyDescent="0.35">
      <c r="Q27" s="218"/>
      <c r="R27" s="218"/>
    </row>
    <row r="28" spans="2:18" ht="15" customHeight="1" x14ac:dyDescent="0.35">
      <c r="Q28" s="218"/>
      <c r="R28" s="218"/>
    </row>
    <row r="29" spans="2:18" ht="15" customHeight="1" x14ac:dyDescent="0.35">
      <c r="Q29" s="218"/>
      <c r="R29" s="218"/>
    </row>
  </sheetData>
  <sheetProtection algorithmName="SHA-512" hashValue="43GpswlsLvgdNgVw8wOeQEhyEi4/uZ0YIEUyGgFpAMBF5oe5V1yfug0b5oprsqAP0HOx/NbIm4oKppw5lNs8JA==" saltValue="3KiQG9tZM3pQCNp4PQYk5A==" spinCount="100000" sheet="1" objects="1" scenarios="1"/>
  <mergeCells count="28">
    <mergeCell ref="B22:E22"/>
    <mergeCell ref="B2:E2"/>
    <mergeCell ref="F2:I2"/>
    <mergeCell ref="B11:C11"/>
    <mergeCell ref="B5:C5"/>
    <mergeCell ref="B3:C3"/>
    <mergeCell ref="B7:C7"/>
    <mergeCell ref="Q12:R12"/>
    <mergeCell ref="B13:E13"/>
    <mergeCell ref="B15:E15"/>
    <mergeCell ref="B21:E21"/>
    <mergeCell ref="B18:E18"/>
    <mergeCell ref="B16:E16"/>
    <mergeCell ref="B19:E19"/>
    <mergeCell ref="Q7:R7"/>
    <mergeCell ref="Q11:R11"/>
    <mergeCell ref="B8:C8"/>
    <mergeCell ref="Q8:R8"/>
    <mergeCell ref="B9:C9"/>
    <mergeCell ref="Q9:R9"/>
    <mergeCell ref="B10:C10"/>
    <mergeCell ref="Q10:R10"/>
    <mergeCell ref="Q3:R3"/>
    <mergeCell ref="B4:C4"/>
    <mergeCell ref="Q4:R4"/>
    <mergeCell ref="Q5:R5"/>
    <mergeCell ref="B6:C6"/>
    <mergeCell ref="Q6:R6"/>
  </mergeCells>
  <pageMargins left="0.7" right="0.7" top="0.75" bottom="0.75" header="0.3" footer="0.3"/>
  <pageSetup orientation="portrait" r:id="rId1"/>
  <ignoredErrors>
    <ignoredError sqref="B4:C11 I12 I5:I11 D12 F12:H12" unlockedFormula="1"/>
    <ignoredError sqref="I4" formulaRange="1" unlocked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dimension ref="B1:Y11"/>
  <sheetViews>
    <sheetView showGridLines="0" zoomScaleNormal="100" workbookViewId="0">
      <selection activeCell="X5" sqref="X5"/>
    </sheetView>
  </sheetViews>
  <sheetFormatPr defaultColWidth="8.7265625" defaultRowHeight="12.5" x14ac:dyDescent="0.25"/>
  <cols>
    <col min="3" max="3" width="18.453125" customWidth="1"/>
    <col min="11" max="11" width="8.7265625" customWidth="1"/>
  </cols>
  <sheetData>
    <row r="1" spans="2:25" ht="34.5" customHeight="1" x14ac:dyDescent="0.25"/>
    <row r="2" spans="2:25" ht="40" customHeight="1" x14ac:dyDescent="0.25">
      <c r="B2" s="269" t="s">
        <v>4</v>
      </c>
      <c r="C2" s="413"/>
      <c r="D2" s="414" t="str">
        <f>IF('Narrative Summary'!$G$11="","",'Narrative Summary'!$G$11)</f>
        <v/>
      </c>
      <c r="E2" s="415"/>
      <c r="F2" s="415"/>
      <c r="G2" s="415"/>
      <c r="H2" s="415"/>
      <c r="I2" s="415"/>
      <c r="J2" s="269" t="s">
        <v>3</v>
      </c>
      <c r="K2" s="269"/>
      <c r="L2" s="269"/>
      <c r="M2" s="414" t="str">
        <f>IF('Narrative Summary'!$C$11="","",'Narrative Summary'!$C$11)</f>
        <v/>
      </c>
      <c r="N2" s="414"/>
      <c r="O2" s="414"/>
      <c r="P2" s="414"/>
      <c r="Q2" s="414"/>
      <c r="R2" s="414"/>
    </row>
    <row r="3" spans="2:25" ht="40" customHeight="1" x14ac:dyDescent="0.25">
      <c r="B3" s="269" t="s">
        <v>8</v>
      </c>
      <c r="C3" s="269"/>
      <c r="D3" s="414" t="str">
        <f>IF('Narrative Summary'!$G$13="","",'Narrative Summary'!$G$13)</f>
        <v>Please Select</v>
      </c>
      <c r="E3" s="414"/>
      <c r="F3" s="414"/>
      <c r="G3" s="414"/>
      <c r="H3" s="414"/>
      <c r="I3" s="414"/>
      <c r="J3" s="414"/>
      <c r="K3" s="414"/>
      <c r="L3" s="414"/>
      <c r="M3" s="414"/>
      <c r="N3" s="414"/>
      <c r="O3" s="414"/>
      <c r="P3" s="414"/>
      <c r="Q3" s="414"/>
      <c r="R3" s="414"/>
    </row>
    <row r="4" spans="2:25" ht="30" customHeight="1" x14ac:dyDescent="0.25">
      <c r="B4" s="330" t="s">
        <v>448</v>
      </c>
      <c r="C4" s="330"/>
      <c r="D4" s="330"/>
      <c r="E4" s="330"/>
      <c r="F4" s="330"/>
      <c r="G4" s="330"/>
      <c r="H4" s="330"/>
      <c r="I4" s="330"/>
      <c r="J4" s="330"/>
      <c r="K4" s="330"/>
      <c r="L4" s="330"/>
      <c r="M4" s="330"/>
      <c r="N4" s="330"/>
      <c r="O4" s="330"/>
      <c r="P4" s="330"/>
      <c r="Q4" s="330"/>
      <c r="R4" s="418"/>
    </row>
    <row r="5" spans="2:25" ht="154" customHeight="1" x14ac:dyDescent="0.25">
      <c r="B5" s="419" t="s">
        <v>49</v>
      </c>
      <c r="C5" s="419"/>
      <c r="D5" s="419"/>
      <c r="E5" s="419"/>
      <c r="F5" s="419"/>
      <c r="G5" s="419"/>
      <c r="H5" s="419"/>
      <c r="I5" s="419"/>
      <c r="J5" s="419"/>
      <c r="K5" s="419"/>
      <c r="L5" s="419"/>
      <c r="M5" s="419"/>
      <c r="N5" s="419"/>
      <c r="O5" s="419"/>
      <c r="P5" s="419"/>
      <c r="Q5" s="420"/>
      <c r="R5" s="421"/>
      <c r="Y5" s="220"/>
    </row>
    <row r="6" spans="2:25" ht="41.5" customHeight="1" x14ac:dyDescent="0.25">
      <c r="B6" s="416" t="s">
        <v>50</v>
      </c>
      <c r="C6" s="416"/>
      <c r="D6" s="416"/>
      <c r="E6" s="417" t="s">
        <v>43</v>
      </c>
      <c r="F6" s="417"/>
      <c r="G6" s="417"/>
      <c r="H6" s="417"/>
      <c r="I6" s="417"/>
      <c r="J6" s="416"/>
      <c r="K6" s="416"/>
      <c r="L6" s="416"/>
      <c r="M6" s="416"/>
      <c r="N6" s="416"/>
      <c r="O6" s="416"/>
      <c r="P6" s="416"/>
      <c r="Q6" s="416"/>
      <c r="R6" s="416"/>
      <c r="Y6" s="220"/>
    </row>
    <row r="7" spans="2:25" ht="30" customHeight="1" x14ac:dyDescent="0.25">
      <c r="B7" s="402" t="s">
        <v>51</v>
      </c>
      <c r="C7" s="402"/>
      <c r="D7" s="402"/>
      <c r="E7" s="402"/>
      <c r="F7" s="402"/>
      <c r="G7" s="402"/>
      <c r="H7" s="402"/>
      <c r="I7" s="402"/>
      <c r="J7" s="403"/>
      <c r="K7" s="407" t="s">
        <v>52</v>
      </c>
      <c r="L7" s="408"/>
      <c r="M7" s="408"/>
      <c r="N7" s="408"/>
      <c r="O7" s="408"/>
      <c r="P7" s="408"/>
      <c r="Q7" s="408"/>
      <c r="R7" s="409"/>
    </row>
    <row r="8" spans="2:25" ht="30" customHeight="1" x14ac:dyDescent="0.25">
      <c r="B8" s="404"/>
      <c r="C8" s="404"/>
      <c r="D8" s="404"/>
      <c r="E8" s="404"/>
      <c r="F8" s="404"/>
      <c r="G8" s="404"/>
      <c r="H8" s="404"/>
      <c r="I8" s="404"/>
      <c r="J8" s="405"/>
      <c r="K8" s="404"/>
      <c r="L8" s="405"/>
      <c r="M8" s="405"/>
      <c r="N8" s="405"/>
      <c r="O8" s="405"/>
      <c r="P8" s="405"/>
      <c r="Q8" s="405"/>
      <c r="R8" s="406"/>
    </row>
    <row r="9" spans="2:25" ht="30" customHeight="1" x14ac:dyDescent="0.25">
      <c r="B9" s="402" t="s">
        <v>53</v>
      </c>
      <c r="C9" s="402"/>
      <c r="D9" s="402"/>
      <c r="E9" s="402"/>
      <c r="F9" s="402"/>
      <c r="G9" s="402"/>
      <c r="H9" s="402"/>
      <c r="I9" s="402"/>
      <c r="J9" s="403"/>
      <c r="K9" s="407" t="s">
        <v>54</v>
      </c>
      <c r="L9" s="408"/>
      <c r="M9" s="408"/>
      <c r="N9" s="408"/>
      <c r="O9" s="408"/>
      <c r="P9" s="408"/>
      <c r="Q9" s="408"/>
      <c r="R9" s="409"/>
    </row>
    <row r="10" spans="2:25" ht="30" customHeight="1" x14ac:dyDescent="0.25">
      <c r="B10" s="404"/>
      <c r="C10" s="405"/>
      <c r="D10" s="405"/>
      <c r="E10" s="405"/>
      <c r="F10" s="405"/>
      <c r="G10" s="405"/>
      <c r="H10" s="405"/>
      <c r="I10" s="405"/>
      <c r="J10" s="405"/>
      <c r="K10" s="410"/>
      <c r="L10" s="411"/>
      <c r="M10" s="411"/>
      <c r="N10" s="411"/>
      <c r="O10" s="411"/>
      <c r="P10" s="411"/>
      <c r="Q10" s="411"/>
      <c r="R10" s="412"/>
    </row>
    <row r="11" spans="2:25" x14ac:dyDescent="0.25">
      <c r="P11" s="221"/>
      <c r="Q11" s="221"/>
      <c r="R11" s="221"/>
    </row>
  </sheetData>
  <sheetProtection algorithmName="SHA-512" hashValue="6pQ4LQu2PR6zxF23RhzxRs9+REKqQNJ+C2hJ+Ocgp+fG0gn/qgg4EA4AmYTaQU5fBCiw8Nw6MKQJEaLCvzJm5w==" saltValue="bZ1aQ73WI/krymQa8J8qWw==" spinCount="100000" sheet="1" objects="1" scenarios="1"/>
  <mergeCells count="19">
    <mergeCell ref="K7:R7"/>
    <mergeCell ref="B2:C2"/>
    <mergeCell ref="D2:I2"/>
    <mergeCell ref="B6:D6"/>
    <mergeCell ref="E6:I6"/>
    <mergeCell ref="J6:R6"/>
    <mergeCell ref="B3:C3"/>
    <mergeCell ref="D3:R3"/>
    <mergeCell ref="J2:L2"/>
    <mergeCell ref="M2:R2"/>
    <mergeCell ref="B7:J7"/>
    <mergeCell ref="B4:R4"/>
    <mergeCell ref="B5:R5"/>
    <mergeCell ref="B9:J9"/>
    <mergeCell ref="B10:J10"/>
    <mergeCell ref="B8:J8"/>
    <mergeCell ref="K8:R8"/>
    <mergeCell ref="K9:R9"/>
    <mergeCell ref="K10:R10"/>
  </mergeCells>
  <dataValidations xWindow="828" yWindow="887" count="6">
    <dataValidation type="textLength" operator="lessThan" allowBlank="1" showInputMessage="1" showErrorMessage="1" error="This is not a form field. Please press TAB to continue." sqref="B4:R5" xr:uid="{544B9463-8142-45C1-8374-D990320AB09D}">
      <formula1>0</formula1>
    </dataValidation>
    <dataValidation allowBlank="1" showInputMessage="1" showErrorMessage="1" promptTitle="Name of Authorized Person" prompt="Please enter the name of the person authorized to sign this certification per the submitted Resolution" sqref="B8:J8" xr:uid="{064C1DD2-C5F6-4879-9E89-183F1A5011EB}"/>
    <dataValidation allowBlank="1" showInputMessage="1" showErrorMessage="1" promptTitle="Title of Authorized Person" prompt="Please enter the title of the person authorized to sign this certification per the submitted Resolution" sqref="K8:R8" xr:uid="{9F7B9F7E-1273-4B25-8BBC-ECC915A84442}"/>
    <dataValidation allowBlank="1" showInputMessage="1" showErrorMessage="1" promptTitle="Signature of Authorized Person" prompt="Please input the signature of the person authorized to sign this certification per the submitted Resolution" sqref="B10:J10" xr:uid="{7D0B5F1E-21DC-4461-82A3-17B128DB9301}"/>
    <dataValidation allowBlank="1" showInputMessage="1" showErrorMessage="1" promptTitle="Date" prompt="Please enter today's date." sqref="K10:R10" xr:uid="{D8F9A651-9EC9-46FA-B4AF-3FA541A51210}"/>
    <dataValidation type="list" allowBlank="1" showInputMessage="1" showErrorMessage="1" prompt="Please select your signature method from the drop-down menu." sqref="E6:I6" xr:uid="{7FB14F92-FB55-4308-9884-30031F3BE896}">
      <formula1>"Select One, Certification by Printed Name, Certification by Signature"</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C3B78-E34A-4962-A240-9BE30BEE2DF4}">
  <sheetPr codeName="Sheet10"/>
  <dimension ref="B1:P62"/>
  <sheetViews>
    <sheetView showGridLines="0" workbookViewId="0">
      <selection activeCell="H10" sqref="H10:N10"/>
    </sheetView>
  </sheetViews>
  <sheetFormatPr defaultColWidth="9.1796875" defaultRowHeight="14.5" x14ac:dyDescent="0.35"/>
  <cols>
    <col min="1" max="1" width="9.1796875" style="238"/>
    <col min="2" max="2" width="12.1796875" style="238" customWidth="1"/>
    <col min="3" max="3" width="15.26953125" style="238" customWidth="1"/>
    <col min="4" max="4" width="9.1796875" style="238"/>
    <col min="5" max="5" width="20" style="238" customWidth="1"/>
    <col min="6" max="6" width="22.54296875" style="238" customWidth="1"/>
    <col min="7" max="7" width="20.54296875" style="238" customWidth="1"/>
    <col min="8" max="8" width="14.453125" style="238" customWidth="1"/>
    <col min="9" max="9" width="15.54296875" style="238" customWidth="1"/>
    <col min="10" max="10" width="22.1796875" style="238" customWidth="1"/>
    <col min="11" max="11" width="18.26953125" style="238" customWidth="1"/>
    <col min="12" max="12" width="20.1796875" style="238" customWidth="1"/>
    <col min="13" max="13" width="12" style="238" customWidth="1"/>
    <col min="14" max="14" width="10.26953125" style="238" customWidth="1"/>
    <col min="15" max="16384" width="9.1796875" style="238"/>
  </cols>
  <sheetData>
    <row r="1" spans="2:16" ht="36" customHeight="1" x14ac:dyDescent="0.35"/>
    <row r="2" spans="2:16" ht="35.15" customHeight="1" x14ac:dyDescent="0.45">
      <c r="B2" s="435" t="s">
        <v>282</v>
      </c>
      <c r="C2" s="436"/>
      <c r="D2" s="436"/>
      <c r="E2" s="436"/>
      <c r="F2" s="436"/>
      <c r="G2" s="436"/>
      <c r="H2" s="436"/>
      <c r="I2" s="436"/>
      <c r="J2" s="436"/>
      <c r="K2" s="436"/>
      <c r="L2" s="436"/>
      <c r="M2" s="436"/>
      <c r="N2" s="436"/>
      <c r="P2" s="239"/>
    </row>
    <row r="3" spans="2:16" ht="18" customHeight="1" x14ac:dyDescent="0.35">
      <c r="B3" s="443" t="s">
        <v>298</v>
      </c>
      <c r="C3" s="444"/>
      <c r="D3" s="445"/>
      <c r="E3" s="445"/>
      <c r="F3" s="240" t="s">
        <v>300</v>
      </c>
      <c r="G3" s="253"/>
      <c r="H3" s="443" t="s">
        <v>301</v>
      </c>
      <c r="I3" s="444"/>
      <c r="J3" s="253"/>
      <c r="K3" s="446" t="s">
        <v>302</v>
      </c>
      <c r="L3" s="447"/>
      <c r="M3" s="253"/>
      <c r="N3" s="253"/>
    </row>
    <row r="4" spans="2:16" ht="18" customHeight="1" x14ac:dyDescent="0.35">
      <c r="B4" s="443" t="s">
        <v>299</v>
      </c>
      <c r="C4" s="444"/>
      <c r="D4" s="445"/>
      <c r="E4" s="445"/>
      <c r="F4" s="240" t="s">
        <v>300</v>
      </c>
      <c r="G4" s="253"/>
      <c r="H4" s="443" t="s">
        <v>301</v>
      </c>
      <c r="I4" s="444"/>
      <c r="J4" s="253"/>
      <c r="K4" s="446" t="s">
        <v>303</v>
      </c>
      <c r="L4" s="447"/>
      <c r="M4" s="253"/>
      <c r="N4" s="253"/>
      <c r="P4" s="241"/>
    </row>
    <row r="5" spans="2:16" ht="18" customHeight="1" x14ac:dyDescent="0.35"/>
    <row r="6" spans="2:16" ht="18" customHeight="1" x14ac:dyDescent="0.45">
      <c r="B6" s="435" t="s">
        <v>461</v>
      </c>
      <c r="C6" s="436"/>
      <c r="D6" s="436"/>
      <c r="E6" s="436"/>
      <c r="F6" s="436"/>
      <c r="G6" s="436"/>
      <c r="H6" s="436"/>
      <c r="I6" s="436"/>
      <c r="J6" s="436"/>
      <c r="K6" s="436"/>
      <c r="L6" s="436"/>
      <c r="M6" s="436"/>
      <c r="N6" s="436"/>
    </row>
    <row r="7" spans="2:16" ht="18" customHeight="1" x14ac:dyDescent="0.35">
      <c r="B7" s="438" t="s">
        <v>462</v>
      </c>
      <c r="C7" s="439"/>
      <c r="D7" s="439"/>
      <c r="E7" s="439"/>
      <c r="F7" s="439"/>
      <c r="G7" s="242" t="s">
        <v>56</v>
      </c>
      <c r="H7" s="426" t="s">
        <v>57</v>
      </c>
      <c r="I7" s="426"/>
      <c r="J7" s="426"/>
      <c r="K7" s="426"/>
      <c r="L7" s="426"/>
      <c r="M7" s="426"/>
      <c r="N7" s="426"/>
    </row>
    <row r="8" spans="2:16" ht="18" customHeight="1" x14ac:dyDescent="0.35">
      <c r="B8" s="448" t="s">
        <v>334</v>
      </c>
      <c r="C8" s="441"/>
      <c r="D8" s="441"/>
      <c r="E8" s="441"/>
      <c r="F8" s="441"/>
      <c r="G8" s="254"/>
      <c r="H8" s="429"/>
      <c r="I8" s="429"/>
      <c r="J8" s="429"/>
      <c r="K8" s="429"/>
      <c r="L8" s="429"/>
      <c r="M8" s="429"/>
      <c r="N8" s="429"/>
    </row>
    <row r="9" spans="2:16" ht="18" customHeight="1" x14ac:dyDescent="0.35">
      <c r="B9" s="441" t="s">
        <v>281</v>
      </c>
      <c r="C9" s="441"/>
      <c r="D9" s="441"/>
      <c r="E9" s="441"/>
      <c r="F9" s="441"/>
      <c r="G9" s="254"/>
      <c r="H9" s="429"/>
      <c r="I9" s="429"/>
      <c r="J9" s="429"/>
      <c r="K9" s="429"/>
      <c r="L9" s="429"/>
      <c r="M9" s="429"/>
      <c r="N9" s="429"/>
    </row>
    <row r="10" spans="2:16" ht="18" customHeight="1" x14ac:dyDescent="0.35">
      <c r="B10" s="441" t="s">
        <v>291</v>
      </c>
      <c r="C10" s="441"/>
      <c r="D10" s="441"/>
      <c r="E10" s="441"/>
      <c r="F10" s="441"/>
      <c r="G10" s="254"/>
      <c r="H10" s="429"/>
      <c r="I10" s="429"/>
      <c r="J10" s="429"/>
      <c r="K10" s="429"/>
      <c r="L10" s="429"/>
      <c r="M10" s="429"/>
      <c r="N10" s="429"/>
    </row>
    <row r="11" spans="2:16" ht="18" customHeight="1" x14ac:dyDescent="0.35">
      <c r="B11" s="440" t="s">
        <v>463</v>
      </c>
      <c r="C11" s="441"/>
      <c r="D11" s="441"/>
      <c r="E11" s="441"/>
      <c r="F11" s="441"/>
      <c r="G11" s="254"/>
      <c r="H11" s="429"/>
      <c r="I11" s="429"/>
      <c r="J11" s="429"/>
      <c r="K11" s="429"/>
      <c r="L11" s="429"/>
      <c r="M11" s="429"/>
      <c r="N11" s="429"/>
    </row>
    <row r="12" spans="2:16" ht="18" customHeight="1" x14ac:dyDescent="0.35">
      <c r="B12" s="441" t="s">
        <v>286</v>
      </c>
      <c r="C12" s="441"/>
      <c r="D12" s="441"/>
      <c r="E12" s="441"/>
      <c r="F12" s="441"/>
      <c r="G12" s="254"/>
      <c r="H12" s="429"/>
      <c r="I12" s="429"/>
      <c r="J12" s="429"/>
      <c r="K12" s="429"/>
      <c r="L12" s="429"/>
      <c r="M12" s="429"/>
      <c r="N12" s="429"/>
    </row>
    <row r="13" spans="2:16" ht="18" customHeight="1" x14ac:dyDescent="0.35">
      <c r="B13" s="440" t="s">
        <v>464</v>
      </c>
      <c r="C13" s="441"/>
      <c r="D13" s="441"/>
      <c r="E13" s="441"/>
      <c r="F13" s="256"/>
      <c r="G13" s="255"/>
      <c r="H13" s="429"/>
      <c r="I13" s="429"/>
      <c r="J13" s="429"/>
      <c r="K13" s="429"/>
      <c r="L13" s="429"/>
      <c r="M13" s="429"/>
      <c r="N13" s="429"/>
    </row>
    <row r="14" spans="2:16" ht="18" customHeight="1" x14ac:dyDescent="0.35">
      <c r="B14" s="451" t="s">
        <v>465</v>
      </c>
      <c r="C14" s="452"/>
      <c r="D14" s="452"/>
      <c r="E14" s="452"/>
      <c r="F14" s="452"/>
      <c r="G14" s="254"/>
      <c r="H14" s="429"/>
      <c r="I14" s="429"/>
      <c r="J14" s="429"/>
      <c r="K14" s="429"/>
      <c r="L14" s="429"/>
      <c r="M14" s="429"/>
      <c r="N14" s="429"/>
    </row>
    <row r="15" spans="2:16" ht="18" customHeight="1" x14ac:dyDescent="0.35"/>
    <row r="16" spans="2:16" ht="18.5" x14ac:dyDescent="0.45">
      <c r="B16" s="435" t="s">
        <v>466</v>
      </c>
      <c r="C16" s="436"/>
      <c r="D16" s="436"/>
      <c r="E16" s="436"/>
      <c r="F16" s="436"/>
      <c r="G16" s="436"/>
      <c r="H16" s="436"/>
      <c r="I16" s="436"/>
      <c r="J16" s="436"/>
      <c r="K16" s="436"/>
      <c r="L16" s="436"/>
      <c r="M16" s="436"/>
      <c r="N16" s="436"/>
    </row>
    <row r="17" spans="2:14" ht="36" customHeight="1" x14ac:dyDescent="0.35">
      <c r="B17" s="449" t="s">
        <v>66</v>
      </c>
      <c r="C17" s="437"/>
      <c r="D17" s="449" t="s">
        <v>354</v>
      </c>
      <c r="E17" s="450"/>
      <c r="F17" s="449" t="s">
        <v>355</v>
      </c>
      <c r="G17" s="449" t="s">
        <v>356</v>
      </c>
      <c r="H17" s="450"/>
      <c r="I17" s="450"/>
      <c r="J17" s="449" t="s">
        <v>357</v>
      </c>
      <c r="K17" s="450"/>
      <c r="L17" s="449" t="s">
        <v>358</v>
      </c>
      <c r="M17" s="450"/>
      <c r="N17" s="450"/>
    </row>
    <row r="18" spans="2:14" ht="36" customHeight="1" x14ac:dyDescent="0.35">
      <c r="B18" s="437"/>
      <c r="C18" s="437"/>
      <c r="D18" s="450"/>
      <c r="E18" s="450"/>
      <c r="F18" s="450"/>
      <c r="G18" s="245" t="s">
        <v>280</v>
      </c>
      <c r="H18" s="450" t="s">
        <v>42</v>
      </c>
      <c r="I18" s="450"/>
      <c r="J18" s="244" t="s">
        <v>280</v>
      </c>
      <c r="K18" s="244" t="s">
        <v>42</v>
      </c>
      <c r="L18" s="244" t="s">
        <v>280</v>
      </c>
      <c r="M18" s="437" t="s">
        <v>42</v>
      </c>
      <c r="N18" s="437"/>
    </row>
    <row r="19" spans="2:14" s="247" customFormat="1" ht="18" customHeight="1" x14ac:dyDescent="0.25">
      <c r="B19" s="423" t="str">
        <f>'Financial Summary'!B11</f>
        <v>Project 1</v>
      </c>
      <c r="C19" s="424"/>
      <c r="D19" s="422">
        <f>'Financial Summary'!D11</f>
        <v>0</v>
      </c>
      <c r="E19" s="422"/>
      <c r="F19" s="246">
        <f>'Financial Summary'!E11</f>
        <v>0</v>
      </c>
      <c r="G19" s="246">
        <f>'Financial Summary'!G11</f>
        <v>0</v>
      </c>
      <c r="H19" s="422">
        <f>'Financial Summary'!H11</f>
        <v>0</v>
      </c>
      <c r="I19" s="422"/>
      <c r="J19" s="246">
        <f>'Financial Summary'!I11</f>
        <v>0</v>
      </c>
      <c r="K19" s="246">
        <f>'Financial Summary'!J11</f>
        <v>0</v>
      </c>
      <c r="L19" s="246">
        <f>'Financial Summary'!K11</f>
        <v>0</v>
      </c>
      <c r="M19" s="422">
        <f>'Financial Summary'!L11</f>
        <v>0</v>
      </c>
      <c r="N19" s="422"/>
    </row>
    <row r="20" spans="2:14" s="247" customFormat="1" ht="18" hidden="1" customHeight="1" x14ac:dyDescent="0.25">
      <c r="B20" s="423" t="str">
        <f>'Financial Summary'!B12</f>
        <v>Project 2</v>
      </c>
      <c r="C20" s="424"/>
      <c r="D20" s="422">
        <f>'Financial Summary'!D12</f>
        <v>0</v>
      </c>
      <c r="E20" s="422"/>
      <c r="F20" s="246">
        <f>'Financial Summary'!E12</f>
        <v>0</v>
      </c>
      <c r="G20" s="246">
        <f>'Financial Summary'!G12</f>
        <v>0</v>
      </c>
      <c r="H20" s="422">
        <f>'Financial Summary'!H12</f>
        <v>0</v>
      </c>
      <c r="I20" s="422"/>
      <c r="J20" s="246">
        <f>'Financial Summary'!I12</f>
        <v>0</v>
      </c>
      <c r="K20" s="246">
        <f>'Financial Summary'!J12</f>
        <v>0</v>
      </c>
      <c r="L20" s="246">
        <f>'Financial Summary'!K12</f>
        <v>0</v>
      </c>
      <c r="M20" s="422">
        <f>'Financial Summary'!L12</f>
        <v>0</v>
      </c>
      <c r="N20" s="422"/>
    </row>
    <row r="21" spans="2:14" s="247" customFormat="1" ht="18" hidden="1" customHeight="1" x14ac:dyDescent="0.25">
      <c r="B21" s="423" t="str">
        <f>'Financial Summary'!B13</f>
        <v>Project 3</v>
      </c>
      <c r="C21" s="424"/>
      <c r="D21" s="422">
        <f>'Financial Summary'!D13</f>
        <v>0</v>
      </c>
      <c r="E21" s="422"/>
      <c r="F21" s="246">
        <f>'Financial Summary'!E13</f>
        <v>0</v>
      </c>
      <c r="G21" s="246">
        <f>'Financial Summary'!G13</f>
        <v>0</v>
      </c>
      <c r="H21" s="422">
        <f>'Financial Summary'!H13</f>
        <v>0</v>
      </c>
      <c r="I21" s="422"/>
      <c r="J21" s="246">
        <f>'Financial Summary'!I13</f>
        <v>0</v>
      </c>
      <c r="K21" s="246">
        <f>'Financial Summary'!J13</f>
        <v>0</v>
      </c>
      <c r="L21" s="246">
        <f>'Financial Summary'!K13</f>
        <v>0</v>
      </c>
      <c r="M21" s="422">
        <f>'Financial Summary'!L13</f>
        <v>0</v>
      </c>
      <c r="N21" s="422"/>
    </row>
    <row r="22" spans="2:14" s="247" customFormat="1" ht="18" hidden="1" customHeight="1" x14ac:dyDescent="0.25">
      <c r="B22" s="423" t="str">
        <f>'Financial Summary'!B14</f>
        <v>Project 4</v>
      </c>
      <c r="C22" s="424"/>
      <c r="D22" s="422">
        <f>'Financial Summary'!D14</f>
        <v>0</v>
      </c>
      <c r="E22" s="422"/>
      <c r="F22" s="246">
        <f>'Financial Summary'!E14</f>
        <v>0</v>
      </c>
      <c r="G22" s="246">
        <f>'Financial Summary'!G14</f>
        <v>0</v>
      </c>
      <c r="H22" s="422">
        <f>'Financial Summary'!H14</f>
        <v>0</v>
      </c>
      <c r="I22" s="422"/>
      <c r="J22" s="246">
        <f>'Financial Summary'!I14</f>
        <v>0</v>
      </c>
      <c r="K22" s="246">
        <f>'Financial Summary'!J14</f>
        <v>0</v>
      </c>
      <c r="L22" s="246">
        <f>'Financial Summary'!K14</f>
        <v>0</v>
      </c>
      <c r="M22" s="422">
        <f>'Financial Summary'!L14</f>
        <v>0</v>
      </c>
      <c r="N22" s="422"/>
    </row>
    <row r="23" spans="2:14" s="247" customFormat="1" ht="18" hidden="1" customHeight="1" x14ac:dyDescent="0.25">
      <c r="B23" s="423" t="str">
        <f>'Financial Summary'!B15</f>
        <v>Project 5</v>
      </c>
      <c r="C23" s="424"/>
      <c r="D23" s="422">
        <f>'Financial Summary'!D15</f>
        <v>0</v>
      </c>
      <c r="E23" s="422"/>
      <c r="F23" s="246">
        <f>'Financial Summary'!E15</f>
        <v>0</v>
      </c>
      <c r="G23" s="246">
        <f>'Financial Summary'!G15</f>
        <v>0</v>
      </c>
      <c r="H23" s="422">
        <f>'Financial Summary'!H15</f>
        <v>0</v>
      </c>
      <c r="I23" s="422"/>
      <c r="J23" s="246">
        <f>'Financial Summary'!I15</f>
        <v>0</v>
      </c>
      <c r="K23" s="246">
        <f>'Financial Summary'!J15</f>
        <v>0</v>
      </c>
      <c r="L23" s="246">
        <f>'Financial Summary'!K15</f>
        <v>0</v>
      </c>
      <c r="M23" s="422">
        <f>'Financial Summary'!L15</f>
        <v>0</v>
      </c>
      <c r="N23" s="422"/>
    </row>
    <row r="24" spans="2:14" s="247" customFormat="1" ht="18" hidden="1" customHeight="1" x14ac:dyDescent="0.25">
      <c r="B24" s="423" t="str">
        <f>'Financial Summary'!B16</f>
        <v>Project 6</v>
      </c>
      <c r="C24" s="424"/>
      <c r="D24" s="422">
        <f>'Financial Summary'!D16</f>
        <v>0</v>
      </c>
      <c r="E24" s="422"/>
      <c r="F24" s="246">
        <f>'Financial Summary'!E16</f>
        <v>0</v>
      </c>
      <c r="G24" s="246">
        <f>'Financial Summary'!G16</f>
        <v>0</v>
      </c>
      <c r="H24" s="422">
        <f>'Financial Summary'!H16</f>
        <v>0</v>
      </c>
      <c r="I24" s="422"/>
      <c r="J24" s="246">
        <f>'Financial Summary'!I16</f>
        <v>0</v>
      </c>
      <c r="K24" s="246">
        <f>'Financial Summary'!J16</f>
        <v>0</v>
      </c>
      <c r="L24" s="246">
        <f>'Financial Summary'!K16</f>
        <v>0</v>
      </c>
      <c r="M24" s="422">
        <f>'Financial Summary'!L16</f>
        <v>0</v>
      </c>
      <c r="N24" s="422"/>
    </row>
    <row r="25" spans="2:14" s="247" customFormat="1" ht="18" hidden="1" customHeight="1" x14ac:dyDescent="0.25">
      <c r="B25" s="423" t="str">
        <f>'Financial Summary'!B17</f>
        <v>Project 7</v>
      </c>
      <c r="C25" s="424"/>
      <c r="D25" s="422">
        <f>'Financial Summary'!D17</f>
        <v>0</v>
      </c>
      <c r="E25" s="422"/>
      <c r="F25" s="246">
        <f>'Financial Summary'!E17</f>
        <v>0</v>
      </c>
      <c r="G25" s="246">
        <f>'Financial Summary'!G17</f>
        <v>0</v>
      </c>
      <c r="H25" s="422">
        <f>'Financial Summary'!H17</f>
        <v>0</v>
      </c>
      <c r="I25" s="422"/>
      <c r="J25" s="246">
        <f>'Financial Summary'!I17</f>
        <v>0</v>
      </c>
      <c r="K25" s="246">
        <f>'Financial Summary'!J17</f>
        <v>0</v>
      </c>
      <c r="L25" s="246">
        <f>'Financial Summary'!K17</f>
        <v>0</v>
      </c>
      <c r="M25" s="422">
        <f>'Financial Summary'!L17</f>
        <v>0</v>
      </c>
      <c r="N25" s="422"/>
    </row>
    <row r="26" spans="2:14" s="247" customFormat="1" ht="18" hidden="1" customHeight="1" x14ac:dyDescent="0.25">
      <c r="B26" s="423" t="str">
        <f>'Financial Summary'!B18</f>
        <v>Project 8</v>
      </c>
      <c r="C26" s="424"/>
      <c r="D26" s="422">
        <f>'Financial Summary'!D18</f>
        <v>0</v>
      </c>
      <c r="E26" s="422"/>
      <c r="F26" s="246">
        <f>'Financial Summary'!E18</f>
        <v>0</v>
      </c>
      <c r="G26" s="246">
        <f>'Financial Summary'!G18</f>
        <v>0</v>
      </c>
      <c r="H26" s="422">
        <f>'Financial Summary'!H18</f>
        <v>0</v>
      </c>
      <c r="I26" s="422"/>
      <c r="J26" s="246">
        <f>'Financial Summary'!I18</f>
        <v>0</v>
      </c>
      <c r="K26" s="246">
        <f>'Financial Summary'!J18</f>
        <v>0</v>
      </c>
      <c r="L26" s="246">
        <f>'Financial Summary'!K18</f>
        <v>0</v>
      </c>
      <c r="M26" s="422">
        <f>'Financial Summary'!L18</f>
        <v>0</v>
      </c>
      <c r="N26" s="422"/>
    </row>
    <row r="27" spans="2:14" ht="60" customHeight="1" x14ac:dyDescent="0.35">
      <c r="B27" s="449" t="s">
        <v>345</v>
      </c>
      <c r="C27" s="450"/>
      <c r="D27" s="449" t="s">
        <v>346</v>
      </c>
      <c r="E27" s="437"/>
      <c r="F27" s="243" t="s">
        <v>347</v>
      </c>
      <c r="G27" s="243" t="s">
        <v>348</v>
      </c>
      <c r="H27" s="449" t="s">
        <v>349</v>
      </c>
      <c r="I27" s="457"/>
      <c r="J27" s="243" t="s">
        <v>350</v>
      </c>
      <c r="K27" s="243" t="s">
        <v>351</v>
      </c>
      <c r="L27" s="243" t="s">
        <v>352</v>
      </c>
      <c r="M27" s="449" t="s">
        <v>353</v>
      </c>
      <c r="N27" s="450"/>
    </row>
    <row r="28" spans="2:14" ht="18" customHeight="1" x14ac:dyDescent="0.35">
      <c r="B28" s="422">
        <f>'Financial Summary'!B7-'Financial Summary'!B5</f>
        <v>0</v>
      </c>
      <c r="C28" s="422"/>
      <c r="D28" s="422">
        <f>'Financial Summary'!B7</f>
        <v>0</v>
      </c>
      <c r="E28" s="422"/>
      <c r="F28" s="246">
        <f>'Financial Summary'!C7</f>
        <v>0</v>
      </c>
      <c r="G28" s="248" t="str">
        <f>'Financial Summary'!G7</f>
        <v/>
      </c>
      <c r="H28" s="430" t="str">
        <f>'Financial Summary'!H7</f>
        <v/>
      </c>
      <c r="I28" s="430"/>
      <c r="J28" s="248" t="str">
        <f>'Financial Summary'!I7</f>
        <v/>
      </c>
      <c r="K28" s="248" t="str">
        <f>'Financial Summary'!J7</f>
        <v/>
      </c>
      <c r="L28" s="248" t="str">
        <f>'Financial Summary'!K7</f>
        <v/>
      </c>
      <c r="M28" s="430" t="str">
        <f>'Financial Summary'!L7</f>
        <v/>
      </c>
      <c r="N28" s="430"/>
    </row>
    <row r="29" spans="2:14" ht="18" customHeight="1" x14ac:dyDescent="0.35"/>
    <row r="30" spans="2:14" ht="19" customHeight="1" x14ac:dyDescent="0.45">
      <c r="B30" s="435" t="s">
        <v>284</v>
      </c>
      <c r="C30" s="436"/>
      <c r="D30" s="436"/>
      <c r="E30" s="436"/>
      <c r="F30" s="436"/>
      <c r="G30" s="436"/>
      <c r="H30" s="436"/>
      <c r="I30" s="436"/>
      <c r="J30" s="436"/>
      <c r="K30" s="436"/>
      <c r="L30" s="436"/>
      <c r="M30" s="436"/>
      <c r="N30" s="436"/>
    </row>
    <row r="31" spans="2:14" ht="18" customHeight="1" x14ac:dyDescent="0.35">
      <c r="B31" s="437" t="s">
        <v>285</v>
      </c>
      <c r="C31" s="437"/>
      <c r="D31" s="437"/>
      <c r="E31" s="437"/>
      <c r="F31" s="426" t="s">
        <v>279</v>
      </c>
      <c r="G31" s="426"/>
      <c r="H31" s="426" t="s">
        <v>63</v>
      </c>
      <c r="I31" s="426"/>
      <c r="J31" s="426" t="s">
        <v>278</v>
      </c>
      <c r="K31" s="426"/>
      <c r="L31" s="426"/>
      <c r="M31" s="426"/>
      <c r="N31" s="426"/>
    </row>
    <row r="32" spans="2:14" ht="18" customHeight="1" x14ac:dyDescent="0.35">
      <c r="B32" s="428" t="s">
        <v>288</v>
      </c>
      <c r="C32" s="428"/>
      <c r="D32" s="428"/>
      <c r="E32" s="428"/>
      <c r="F32" s="429"/>
      <c r="G32" s="429"/>
      <c r="H32" s="429"/>
      <c r="I32" s="429"/>
      <c r="J32" s="425"/>
      <c r="K32" s="425"/>
      <c r="L32" s="425"/>
      <c r="M32" s="425"/>
      <c r="N32" s="425"/>
    </row>
    <row r="33" spans="2:14" ht="18" customHeight="1" x14ac:dyDescent="0.35">
      <c r="B33" s="428" t="s">
        <v>287</v>
      </c>
      <c r="C33" s="428"/>
      <c r="D33" s="428"/>
      <c r="E33" s="428"/>
      <c r="F33" s="429"/>
      <c r="G33" s="429"/>
      <c r="H33" s="429"/>
      <c r="I33" s="429"/>
      <c r="J33" s="425"/>
      <c r="K33" s="425"/>
      <c r="L33" s="425"/>
      <c r="M33" s="425"/>
      <c r="N33" s="425"/>
    </row>
    <row r="34" spans="2:14" ht="18" customHeight="1" x14ac:dyDescent="0.35">
      <c r="B34" s="427" t="s">
        <v>467</v>
      </c>
      <c r="C34" s="428"/>
      <c r="D34" s="428"/>
      <c r="E34" s="428"/>
      <c r="F34" s="429"/>
      <c r="G34" s="429"/>
      <c r="H34" s="429"/>
      <c r="I34" s="429"/>
      <c r="J34" s="425"/>
      <c r="K34" s="425"/>
      <c r="L34" s="425"/>
      <c r="M34" s="425"/>
      <c r="N34" s="425"/>
    </row>
    <row r="35" spans="2:14" ht="18" customHeight="1" x14ac:dyDescent="0.35"/>
    <row r="36" spans="2:14" ht="18" customHeight="1" x14ac:dyDescent="0.35">
      <c r="B36" s="453" t="s">
        <v>468</v>
      </c>
      <c r="C36" s="453"/>
      <c r="D36" s="453"/>
      <c r="E36" s="453"/>
      <c r="F36" s="453"/>
      <c r="G36" s="453"/>
      <c r="H36" s="453"/>
      <c r="I36" s="453"/>
      <c r="J36" s="453"/>
      <c r="K36" s="453"/>
      <c r="L36" s="453"/>
      <c r="M36" s="453"/>
      <c r="N36" s="453"/>
    </row>
    <row r="37" spans="2:14" ht="18" customHeight="1" x14ac:dyDescent="0.35">
      <c r="B37" s="458" t="s">
        <v>469</v>
      </c>
      <c r="C37" s="459"/>
      <c r="D37" s="459"/>
      <c r="E37" s="459"/>
      <c r="F37" s="249" t="s">
        <v>290</v>
      </c>
      <c r="G37" s="249" t="s">
        <v>289</v>
      </c>
      <c r="H37" s="426" t="s">
        <v>63</v>
      </c>
      <c r="I37" s="426"/>
      <c r="J37" s="426" t="s">
        <v>278</v>
      </c>
      <c r="K37" s="426"/>
      <c r="L37" s="426"/>
      <c r="M37" s="426"/>
      <c r="N37" s="426"/>
    </row>
    <row r="38" spans="2:14" ht="18" customHeight="1" x14ac:dyDescent="0.35">
      <c r="B38" s="427" t="s">
        <v>470</v>
      </c>
      <c r="C38" s="428"/>
      <c r="D38" s="428"/>
      <c r="E38" s="428"/>
      <c r="F38" s="254"/>
      <c r="G38" s="254"/>
      <c r="H38" s="429"/>
      <c r="I38" s="429"/>
      <c r="J38" s="425"/>
      <c r="K38" s="425"/>
      <c r="L38" s="425"/>
      <c r="M38" s="425"/>
      <c r="N38" s="425"/>
    </row>
    <row r="39" spans="2:14" ht="18" customHeight="1" x14ac:dyDescent="0.35">
      <c r="B39" s="428" t="s">
        <v>277</v>
      </c>
      <c r="C39" s="428"/>
      <c r="D39" s="428"/>
      <c r="E39" s="428"/>
      <c r="F39" s="254"/>
      <c r="G39" s="254"/>
      <c r="H39" s="429"/>
      <c r="I39" s="429"/>
      <c r="J39" s="425"/>
      <c r="K39" s="425"/>
      <c r="L39" s="425"/>
      <c r="M39" s="425"/>
      <c r="N39" s="425"/>
    </row>
    <row r="40" spans="2:14" ht="18" customHeight="1" x14ac:dyDescent="0.35">
      <c r="B40" s="456" t="s">
        <v>292</v>
      </c>
      <c r="C40" s="456"/>
      <c r="D40" s="456"/>
      <c r="E40" s="456"/>
      <c r="F40" s="254"/>
      <c r="G40" s="254"/>
      <c r="H40" s="429"/>
      <c r="I40" s="429"/>
      <c r="J40" s="425"/>
      <c r="K40" s="425"/>
      <c r="L40" s="425"/>
      <c r="M40" s="425"/>
      <c r="N40" s="425"/>
    </row>
    <row r="41" spans="2:14" ht="18" customHeight="1" x14ac:dyDescent="0.35"/>
    <row r="42" spans="2:14" ht="18.649999999999999" customHeight="1" x14ac:dyDescent="0.35">
      <c r="B42" s="453" t="s">
        <v>335</v>
      </c>
      <c r="C42" s="453"/>
      <c r="D42" s="453"/>
      <c r="E42" s="453"/>
      <c r="F42" s="453"/>
      <c r="G42" s="453"/>
      <c r="H42" s="453"/>
      <c r="I42" s="453"/>
      <c r="J42" s="453"/>
      <c r="K42" s="453"/>
      <c r="L42" s="453"/>
      <c r="M42" s="453"/>
      <c r="N42" s="453"/>
    </row>
    <row r="43" spans="2:14" x14ac:dyDescent="0.35">
      <c r="B43" s="454"/>
      <c r="C43" s="455"/>
      <c r="D43" s="455"/>
      <c r="E43" s="455"/>
      <c r="F43" s="455"/>
      <c r="G43" s="455"/>
      <c r="H43" s="455"/>
      <c r="I43" s="455"/>
      <c r="J43" s="455"/>
      <c r="K43" s="455"/>
      <c r="L43" s="455"/>
      <c r="M43" s="455"/>
      <c r="N43" s="455"/>
    </row>
    <row r="44" spans="2:14" x14ac:dyDescent="0.35">
      <c r="B44" s="455"/>
      <c r="C44" s="455"/>
      <c r="D44" s="455"/>
      <c r="E44" s="455"/>
      <c r="F44" s="455"/>
      <c r="G44" s="455"/>
      <c r="H44" s="455"/>
      <c r="I44" s="455"/>
      <c r="J44" s="455"/>
      <c r="K44" s="455"/>
      <c r="L44" s="455"/>
      <c r="M44" s="455"/>
      <c r="N44" s="455"/>
    </row>
    <row r="45" spans="2:14" x14ac:dyDescent="0.35">
      <c r="B45" s="455"/>
      <c r="C45" s="455"/>
      <c r="D45" s="455"/>
      <c r="E45" s="455"/>
      <c r="F45" s="455"/>
      <c r="G45" s="455"/>
      <c r="H45" s="455"/>
      <c r="I45" s="455"/>
      <c r="J45" s="455"/>
      <c r="K45" s="455"/>
      <c r="L45" s="455"/>
      <c r="M45" s="455"/>
      <c r="N45" s="455"/>
    </row>
    <row r="46" spans="2:14" x14ac:dyDescent="0.35">
      <c r="B46" s="455"/>
      <c r="C46" s="455"/>
      <c r="D46" s="455"/>
      <c r="E46" s="455"/>
      <c r="F46" s="455"/>
      <c r="G46" s="455"/>
      <c r="H46" s="455"/>
      <c r="I46" s="455"/>
      <c r="J46" s="455"/>
      <c r="K46" s="455"/>
      <c r="L46" s="455"/>
      <c r="M46" s="455"/>
      <c r="N46" s="455"/>
    </row>
    <row r="47" spans="2:14" x14ac:dyDescent="0.35">
      <c r="B47" s="455"/>
      <c r="C47" s="455"/>
      <c r="D47" s="455"/>
      <c r="E47" s="455"/>
      <c r="F47" s="455"/>
      <c r="G47" s="455"/>
      <c r="H47" s="455"/>
      <c r="I47" s="455"/>
      <c r="J47" s="455"/>
      <c r="K47" s="455"/>
      <c r="L47" s="455"/>
      <c r="M47" s="455"/>
      <c r="N47" s="455"/>
    </row>
    <row r="48" spans="2:14" x14ac:dyDescent="0.35">
      <c r="B48" s="455"/>
      <c r="C48" s="455"/>
      <c r="D48" s="455"/>
      <c r="E48" s="455"/>
      <c r="F48" s="455"/>
      <c r="G48" s="455"/>
      <c r="H48" s="455"/>
      <c r="I48" s="455"/>
      <c r="J48" s="455"/>
      <c r="K48" s="455"/>
      <c r="L48" s="455"/>
      <c r="M48" s="455"/>
      <c r="N48" s="455"/>
    </row>
    <row r="49" spans="2:15" x14ac:dyDescent="0.35">
      <c r="B49" s="455"/>
      <c r="C49" s="455"/>
      <c r="D49" s="455"/>
      <c r="E49" s="455"/>
      <c r="F49" s="455"/>
      <c r="G49" s="455"/>
      <c r="H49" s="455"/>
      <c r="I49" s="455"/>
      <c r="J49" s="455"/>
      <c r="K49" s="455"/>
      <c r="L49" s="455"/>
      <c r="M49" s="455"/>
      <c r="N49" s="455"/>
    </row>
    <row r="51" spans="2:15" ht="18.5" x14ac:dyDescent="0.35">
      <c r="B51" s="442" t="s">
        <v>283</v>
      </c>
      <c r="C51" s="442"/>
      <c r="D51" s="442"/>
      <c r="E51" s="442"/>
      <c r="F51" s="442"/>
      <c r="G51" s="442"/>
      <c r="H51" s="442"/>
      <c r="I51" s="442"/>
      <c r="J51" s="442"/>
      <c r="K51" s="442"/>
      <c r="L51" s="442"/>
      <c r="M51" s="442"/>
      <c r="N51" s="442"/>
      <c r="O51" s="250"/>
    </row>
    <row r="52" spans="2:15" ht="31.5" customHeight="1" x14ac:dyDescent="0.35">
      <c r="B52" s="433" t="s">
        <v>54</v>
      </c>
      <c r="C52" s="433"/>
      <c r="D52" s="433" t="s">
        <v>62</v>
      </c>
      <c r="E52" s="433"/>
      <c r="F52" s="433" t="s">
        <v>63</v>
      </c>
      <c r="G52" s="433"/>
      <c r="H52" s="433"/>
      <c r="I52" s="433"/>
      <c r="J52" s="434" t="s">
        <v>471</v>
      </c>
      <c r="K52" s="434"/>
      <c r="L52" s="434"/>
      <c r="M52" s="434"/>
      <c r="N52" s="434"/>
      <c r="O52" s="251"/>
    </row>
    <row r="53" spans="2:15" x14ac:dyDescent="0.35">
      <c r="B53" s="432"/>
      <c r="C53" s="432"/>
      <c r="D53" s="431"/>
      <c r="E53" s="431"/>
      <c r="F53" s="431"/>
      <c r="G53" s="431"/>
      <c r="H53" s="431"/>
      <c r="I53" s="431"/>
      <c r="J53" s="431"/>
      <c r="K53" s="431"/>
      <c r="L53" s="431"/>
      <c r="M53" s="431"/>
      <c r="N53" s="431"/>
      <c r="O53" s="252"/>
    </row>
    <row r="54" spans="2:15" x14ac:dyDescent="0.35">
      <c r="B54" s="432"/>
      <c r="C54" s="432"/>
      <c r="D54" s="431"/>
      <c r="E54" s="431"/>
      <c r="F54" s="431"/>
      <c r="G54" s="431"/>
      <c r="H54" s="431"/>
      <c r="I54" s="431"/>
      <c r="J54" s="431"/>
      <c r="K54" s="431"/>
      <c r="L54" s="431"/>
      <c r="M54" s="431"/>
      <c r="N54" s="431"/>
      <c r="O54" s="252"/>
    </row>
    <row r="55" spans="2:15" x14ac:dyDescent="0.35">
      <c r="B55" s="432"/>
      <c r="C55" s="432"/>
      <c r="D55" s="431"/>
      <c r="E55" s="431"/>
      <c r="F55" s="431"/>
      <c r="G55" s="431"/>
      <c r="H55" s="431"/>
      <c r="I55" s="431"/>
      <c r="J55" s="431"/>
      <c r="K55" s="431"/>
      <c r="L55" s="431"/>
      <c r="M55" s="431"/>
      <c r="N55" s="431"/>
      <c r="O55" s="252"/>
    </row>
    <row r="56" spans="2:15" x14ac:dyDescent="0.35">
      <c r="B56" s="432"/>
      <c r="C56" s="432"/>
      <c r="D56" s="431"/>
      <c r="E56" s="431"/>
      <c r="F56" s="431"/>
      <c r="G56" s="431"/>
      <c r="H56" s="431"/>
      <c r="I56" s="431"/>
      <c r="J56" s="431"/>
      <c r="K56" s="431"/>
      <c r="L56" s="431"/>
      <c r="M56" s="431"/>
      <c r="N56" s="431"/>
      <c r="O56" s="252"/>
    </row>
    <row r="57" spans="2:15" x14ac:dyDescent="0.35">
      <c r="B57" s="432"/>
      <c r="C57" s="432"/>
      <c r="D57" s="431"/>
      <c r="E57" s="431"/>
      <c r="F57" s="431"/>
      <c r="G57" s="431"/>
      <c r="H57" s="431"/>
      <c r="I57" s="431"/>
      <c r="J57" s="431"/>
      <c r="K57" s="431"/>
      <c r="L57" s="431"/>
      <c r="M57" s="431"/>
      <c r="N57" s="431"/>
      <c r="O57" s="252"/>
    </row>
    <row r="58" spans="2:15" x14ac:dyDescent="0.35">
      <c r="B58" s="432"/>
      <c r="C58" s="432"/>
      <c r="D58" s="431"/>
      <c r="E58" s="431"/>
      <c r="F58" s="431"/>
      <c r="G58" s="431"/>
      <c r="H58" s="431"/>
      <c r="I58" s="431"/>
      <c r="J58" s="431"/>
      <c r="K58" s="431"/>
      <c r="L58" s="431"/>
      <c r="M58" s="431"/>
      <c r="N58" s="431"/>
      <c r="O58" s="252"/>
    </row>
    <row r="59" spans="2:15" x14ac:dyDescent="0.35">
      <c r="B59" s="432"/>
      <c r="C59" s="432"/>
      <c r="D59" s="431"/>
      <c r="E59" s="431"/>
      <c r="F59" s="431"/>
      <c r="G59" s="431"/>
      <c r="H59" s="431"/>
      <c r="I59" s="431"/>
      <c r="J59" s="431"/>
      <c r="K59" s="431"/>
      <c r="L59" s="431"/>
      <c r="M59" s="431"/>
      <c r="N59" s="431"/>
      <c r="O59" s="252"/>
    </row>
    <row r="60" spans="2:15" x14ac:dyDescent="0.35">
      <c r="B60" s="432"/>
      <c r="C60" s="432"/>
      <c r="D60" s="431"/>
      <c r="E60" s="431"/>
      <c r="F60" s="431"/>
      <c r="G60" s="431"/>
      <c r="H60" s="431"/>
      <c r="I60" s="431"/>
      <c r="J60" s="431"/>
      <c r="K60" s="431"/>
      <c r="L60" s="431"/>
      <c r="M60" s="431"/>
      <c r="N60" s="431"/>
      <c r="O60" s="252"/>
    </row>
    <row r="61" spans="2:15" x14ac:dyDescent="0.35">
      <c r="B61" s="432"/>
      <c r="C61" s="432"/>
      <c r="D61" s="431"/>
      <c r="E61" s="431"/>
      <c r="F61" s="431"/>
      <c r="G61" s="431"/>
      <c r="H61" s="431"/>
      <c r="I61" s="431"/>
      <c r="J61" s="431"/>
      <c r="K61" s="431"/>
      <c r="L61" s="431"/>
      <c r="M61" s="431"/>
      <c r="N61" s="431"/>
      <c r="O61" s="252"/>
    </row>
    <row r="62" spans="2:15" x14ac:dyDescent="0.35">
      <c r="B62" s="432"/>
      <c r="C62" s="432"/>
      <c r="D62" s="431"/>
      <c r="E62" s="431"/>
      <c r="F62" s="431"/>
      <c r="G62" s="431"/>
      <c r="H62" s="431"/>
      <c r="I62" s="431"/>
      <c r="J62" s="431"/>
      <c r="K62" s="431"/>
      <c r="L62" s="431"/>
      <c r="M62" s="431"/>
      <c r="N62" s="431"/>
      <c r="O62" s="252"/>
    </row>
  </sheetData>
  <sheetProtection algorithmName="SHA-512" hashValue="OzufNOaZtnHuH1+EG5BhtYGnRWbl143Xogy5NF15Hxd2an2BMksreBZoLLPjDZCbu76ieO446mZKeFdsj7p5XQ==" saltValue="TG006Mt5QPaLC8DnbgV0BQ==" spinCount="100000" sheet="1" objects="1" scenarios="1"/>
  <mergeCells count="152">
    <mergeCell ref="B43:N49"/>
    <mergeCell ref="B39:E39"/>
    <mergeCell ref="H39:I39"/>
    <mergeCell ref="B40:E40"/>
    <mergeCell ref="H40:I40"/>
    <mergeCell ref="B28:C28"/>
    <mergeCell ref="D28:E28"/>
    <mergeCell ref="B27:C27"/>
    <mergeCell ref="D27:E27"/>
    <mergeCell ref="H27:I27"/>
    <mergeCell ref="M27:N27"/>
    <mergeCell ref="B36:N36"/>
    <mergeCell ref="B37:E37"/>
    <mergeCell ref="H37:I37"/>
    <mergeCell ref="B38:E38"/>
    <mergeCell ref="H38:I38"/>
    <mergeCell ref="F31:G31"/>
    <mergeCell ref="F32:G32"/>
    <mergeCell ref="F33:G33"/>
    <mergeCell ref="F34:G34"/>
    <mergeCell ref="J40:N40"/>
    <mergeCell ref="B25:C25"/>
    <mergeCell ref="D25:E25"/>
    <mergeCell ref="H25:I25"/>
    <mergeCell ref="M25:N25"/>
    <mergeCell ref="B26:C26"/>
    <mergeCell ref="D26:E26"/>
    <mergeCell ref="H26:I26"/>
    <mergeCell ref="M26:N26"/>
    <mergeCell ref="B42:N42"/>
    <mergeCell ref="M22:N22"/>
    <mergeCell ref="B23:C23"/>
    <mergeCell ref="D23:E23"/>
    <mergeCell ref="H23:I23"/>
    <mergeCell ref="M23:N23"/>
    <mergeCell ref="B24:C24"/>
    <mergeCell ref="D24:E24"/>
    <mergeCell ref="H24:I24"/>
    <mergeCell ref="M24:N24"/>
    <mergeCell ref="H10:N10"/>
    <mergeCell ref="B12:F12"/>
    <mergeCell ref="H12:N12"/>
    <mergeCell ref="B13:E13"/>
    <mergeCell ref="H13:N13"/>
    <mergeCell ref="B16:N16"/>
    <mergeCell ref="B17:C18"/>
    <mergeCell ref="D17:E18"/>
    <mergeCell ref="F17:F18"/>
    <mergeCell ref="G17:I17"/>
    <mergeCell ref="J17:K17"/>
    <mergeCell ref="L17:N17"/>
    <mergeCell ref="H18:I18"/>
    <mergeCell ref="M18:N18"/>
    <mergeCell ref="B14:F14"/>
    <mergeCell ref="H14:N14"/>
    <mergeCell ref="B7:F7"/>
    <mergeCell ref="H7:N7"/>
    <mergeCell ref="B11:F11"/>
    <mergeCell ref="H11:N11"/>
    <mergeCell ref="B51:N51"/>
    <mergeCell ref="B33:E33"/>
    <mergeCell ref="H33:I33"/>
    <mergeCell ref="B2:N2"/>
    <mergeCell ref="B3:C3"/>
    <mergeCell ref="D3:E3"/>
    <mergeCell ref="H3:I3"/>
    <mergeCell ref="K3:L3"/>
    <mergeCell ref="B4:C4"/>
    <mergeCell ref="D4:E4"/>
    <mergeCell ref="H4:I4"/>
    <mergeCell ref="K4:L4"/>
    <mergeCell ref="B6:N6"/>
    <mergeCell ref="B8:F8"/>
    <mergeCell ref="H8:N8"/>
    <mergeCell ref="B9:F9"/>
    <mergeCell ref="H9:N9"/>
    <mergeCell ref="B10:F10"/>
    <mergeCell ref="B19:C19"/>
    <mergeCell ref="D19:E19"/>
    <mergeCell ref="B62:C62"/>
    <mergeCell ref="D53:E53"/>
    <mergeCell ref="D54:E54"/>
    <mergeCell ref="D55:E55"/>
    <mergeCell ref="D56:E56"/>
    <mergeCell ref="D57:E57"/>
    <mergeCell ref="D58:E58"/>
    <mergeCell ref="D59:E59"/>
    <mergeCell ref="B54:C54"/>
    <mergeCell ref="B55:C55"/>
    <mergeCell ref="B56:C56"/>
    <mergeCell ref="B57:C57"/>
    <mergeCell ref="B58:C58"/>
    <mergeCell ref="B59:C59"/>
    <mergeCell ref="B53:C53"/>
    <mergeCell ref="J62:N62"/>
    <mergeCell ref="B30:N30"/>
    <mergeCell ref="B31:E31"/>
    <mergeCell ref="H31:I31"/>
    <mergeCell ref="B32:E32"/>
    <mergeCell ref="H32:I32"/>
    <mergeCell ref="J53:N53"/>
    <mergeCell ref="J54:N54"/>
    <mergeCell ref="J55:N55"/>
    <mergeCell ref="J56:N56"/>
    <mergeCell ref="J57:N57"/>
    <mergeCell ref="J58:N58"/>
    <mergeCell ref="F60:I60"/>
    <mergeCell ref="F61:I61"/>
    <mergeCell ref="F62:I62"/>
    <mergeCell ref="D60:E60"/>
    <mergeCell ref="D61:E61"/>
    <mergeCell ref="D62:E62"/>
    <mergeCell ref="F53:I53"/>
    <mergeCell ref="F54:I54"/>
    <mergeCell ref="F55:I55"/>
    <mergeCell ref="F56:I56"/>
    <mergeCell ref="F57:I57"/>
    <mergeCell ref="F58:I58"/>
    <mergeCell ref="J59:N59"/>
    <mergeCell ref="J60:N60"/>
    <mergeCell ref="J61:N61"/>
    <mergeCell ref="F59:I59"/>
    <mergeCell ref="B60:C60"/>
    <mergeCell ref="B61:C61"/>
    <mergeCell ref="B52:C52"/>
    <mergeCell ref="D52:E52"/>
    <mergeCell ref="F52:I52"/>
    <mergeCell ref="J52:N52"/>
    <mergeCell ref="H19:I19"/>
    <mergeCell ref="M19:N19"/>
    <mergeCell ref="B20:C20"/>
    <mergeCell ref="D20:E20"/>
    <mergeCell ref="H20:I20"/>
    <mergeCell ref="M20:N20"/>
    <mergeCell ref="J39:N39"/>
    <mergeCell ref="J31:N31"/>
    <mergeCell ref="J32:N32"/>
    <mergeCell ref="J33:N33"/>
    <mergeCell ref="J34:N34"/>
    <mergeCell ref="J37:N37"/>
    <mergeCell ref="J38:N38"/>
    <mergeCell ref="B34:E34"/>
    <mergeCell ref="H34:I34"/>
    <mergeCell ref="H28:I28"/>
    <mergeCell ref="M28:N28"/>
    <mergeCell ref="B21:C21"/>
    <mergeCell ref="D21:E21"/>
    <mergeCell ref="H21:I21"/>
    <mergeCell ref="M21:N21"/>
    <mergeCell ref="B22:C22"/>
    <mergeCell ref="D22:E22"/>
    <mergeCell ref="H22:I22"/>
  </mergeCells>
  <dataValidations count="6">
    <dataValidation type="list" allowBlank="1" showInputMessage="1" showErrorMessage="1" sqref="F32:G34" xr:uid="{34BBB7E1-3FEE-4B0F-8D43-7B7C5DCE3BCB}">
      <formula1>"Met,Not Met"</formula1>
    </dataValidation>
    <dataValidation type="list" allowBlank="1" showInputMessage="1" showErrorMessage="1" sqref="H32:I34 H38:I40" xr:uid="{53688A89-9E4A-4C67-97AE-DBF070A17199}">
      <formula1>"N/A, None Yet, E-mail Inqury Sent, Correction Letter Issued, HCD Action Taken"</formula1>
    </dataValidation>
    <dataValidation type="list" allowBlank="1" showInputMessage="1" showErrorMessage="1" sqref="G14 G8:G9 G11 G38:G40" xr:uid="{D03BC5DA-624C-4455-97BE-52403665377D}">
      <formula1>"Yes,No"</formula1>
    </dataValidation>
    <dataValidation type="list" allowBlank="1" showInputMessage="1" showErrorMessage="1" sqref="G10" xr:uid="{024B1439-0650-4694-A1E3-AA484F2B7AF1}">
      <formula1>"Yes,No,N/A"</formula1>
    </dataValidation>
    <dataValidation type="list" allowBlank="1" showInputMessage="1" showErrorMessage="1" sqref="G12" xr:uid="{BA206CCD-18AE-4168-BDE3-047F0EE94DBC}">
      <formula1>"Regional Trust Fund,Local Trust Fund"</formula1>
    </dataValidation>
    <dataValidation type="list" allowBlank="1" showInputMessage="1" showErrorMessage="1" sqref="G13" xr:uid="{6E503528-31D9-4983-9012-1C98E254ACA9}">
      <formula1>"Met Encumbracne Dedaline,Did Not Meet Encumbrnace Deadline"</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0A296-631C-4B58-A0DB-9B56D701D7B3}">
  <sheetPr codeName="Sheet2">
    <tabColor theme="0" tint="-4.9989318521683403E-2"/>
  </sheetPr>
  <dimension ref="A1:CO11"/>
  <sheetViews>
    <sheetView zoomScaleNormal="100" workbookViewId="0">
      <selection activeCell="CJ18" sqref="CJ18"/>
    </sheetView>
  </sheetViews>
  <sheetFormatPr defaultColWidth="8.7265625" defaultRowHeight="12.5" x14ac:dyDescent="0.25"/>
  <cols>
    <col min="1" max="1" width="19.1796875" customWidth="1"/>
    <col min="2" max="2" width="19.81640625" customWidth="1"/>
    <col min="3" max="3" width="16.81640625" customWidth="1"/>
    <col min="4" max="4" width="16.54296875" customWidth="1"/>
    <col min="5" max="5" width="23" customWidth="1"/>
    <col min="6" max="6" width="20.54296875" customWidth="1"/>
    <col min="7" max="7" width="32.81640625" customWidth="1"/>
    <col min="8" max="8" width="30.54296875" customWidth="1"/>
    <col min="9" max="9" width="16.1796875" customWidth="1"/>
    <col min="10" max="10" width="23.26953125" bestFit="1" customWidth="1"/>
    <col min="11" max="11" width="19.26953125" bestFit="1" customWidth="1"/>
    <col min="12" max="12" width="17.7265625" customWidth="1"/>
    <col min="13" max="14" width="19.81640625" customWidth="1"/>
    <col min="15" max="31" width="17.453125" customWidth="1"/>
    <col min="32" max="36" width="29.453125" customWidth="1"/>
    <col min="37" max="41" width="28.54296875" customWidth="1"/>
    <col min="42" max="66" width="33.453125" customWidth="1"/>
    <col min="67" max="67" width="19.1796875" style="40" customWidth="1"/>
    <col min="68" max="68" width="25.453125" customWidth="1"/>
    <col min="69" max="69" width="20.54296875" style="40" customWidth="1"/>
    <col min="70" max="71" width="20.54296875" customWidth="1"/>
    <col min="72" max="72" width="19.54296875" customWidth="1"/>
    <col min="73" max="73" width="18.1796875" customWidth="1"/>
    <col min="74" max="74" width="25.453125" customWidth="1"/>
    <col min="75" max="75" width="23.81640625" customWidth="1"/>
    <col min="76" max="77" width="30.453125" customWidth="1"/>
    <col min="78" max="78" width="17.453125" style="41" customWidth="1"/>
    <col min="79" max="79" width="18.7265625" style="41" customWidth="1"/>
    <col min="80" max="80" width="16.453125" customWidth="1"/>
    <col min="81" max="81" width="18" customWidth="1"/>
    <col min="82" max="82" width="19.1796875" customWidth="1"/>
    <col min="83" max="83" width="15.453125" customWidth="1"/>
    <col min="84" max="84" width="20.81640625" customWidth="1"/>
    <col min="85" max="85" width="21.453125" customWidth="1"/>
    <col min="86" max="88" width="14.7265625" customWidth="1"/>
    <col min="89" max="89" width="36.453125" customWidth="1"/>
  </cols>
  <sheetData>
    <row r="1" spans="1:93" s="25" customFormat="1" ht="39" x14ac:dyDescent="0.3">
      <c r="A1" s="23" t="s">
        <v>255</v>
      </c>
      <c r="B1" s="23" t="s">
        <v>55</v>
      </c>
      <c r="C1" s="23" t="s">
        <v>65</v>
      </c>
      <c r="D1" s="23" t="s">
        <v>66</v>
      </c>
      <c r="E1" s="23" t="s">
        <v>67</v>
      </c>
      <c r="F1" s="23" t="s">
        <v>68</v>
      </c>
      <c r="G1" s="23" t="s">
        <v>69</v>
      </c>
      <c r="H1" s="23" t="s">
        <v>59</v>
      </c>
      <c r="I1" s="23" t="s">
        <v>61</v>
      </c>
      <c r="J1" s="23" t="s">
        <v>60</v>
      </c>
      <c r="K1" s="23" t="s">
        <v>70</v>
      </c>
      <c r="L1" s="24" t="s">
        <v>71</v>
      </c>
      <c r="M1" s="24" t="s">
        <v>72</v>
      </c>
      <c r="N1" s="24" t="s">
        <v>196</v>
      </c>
      <c r="O1" s="24" t="s">
        <v>195</v>
      </c>
      <c r="P1" s="24" t="s">
        <v>73</v>
      </c>
      <c r="Q1" s="24" t="s">
        <v>74</v>
      </c>
      <c r="R1" s="24" t="s">
        <v>197</v>
      </c>
      <c r="S1" s="24" t="s">
        <v>198</v>
      </c>
      <c r="T1" s="24" t="s">
        <v>203</v>
      </c>
      <c r="U1" s="24" t="s">
        <v>204</v>
      </c>
      <c r="V1" s="24" t="s">
        <v>205</v>
      </c>
      <c r="W1" s="24" t="s">
        <v>206</v>
      </c>
      <c r="X1" s="24" t="s">
        <v>207</v>
      </c>
      <c r="Y1" s="24" t="s">
        <v>208</v>
      </c>
      <c r="Z1" s="24" t="s">
        <v>75</v>
      </c>
      <c r="AA1" s="24" t="s">
        <v>200</v>
      </c>
      <c r="AB1" s="24" t="s">
        <v>199</v>
      </c>
      <c r="AC1" s="24" t="s">
        <v>211</v>
      </c>
      <c r="AD1" s="24" t="s">
        <v>209</v>
      </c>
      <c r="AE1" s="24" t="s">
        <v>210</v>
      </c>
      <c r="AF1" s="23" t="s">
        <v>216</v>
      </c>
      <c r="AG1" s="23" t="s">
        <v>213</v>
      </c>
      <c r="AH1" s="23" t="s">
        <v>244</v>
      </c>
      <c r="AI1" s="23" t="s">
        <v>214</v>
      </c>
      <c r="AJ1" s="23" t="s">
        <v>215</v>
      </c>
      <c r="AK1" s="23" t="s">
        <v>217</v>
      </c>
      <c r="AL1" s="23" t="s">
        <v>218</v>
      </c>
      <c r="AM1" s="23" t="s">
        <v>219</v>
      </c>
      <c r="AN1" s="23" t="s">
        <v>220</v>
      </c>
      <c r="AO1" s="23" t="s">
        <v>245</v>
      </c>
      <c r="AP1" s="23" t="s">
        <v>222</v>
      </c>
      <c r="AQ1" s="23" t="s">
        <v>221</v>
      </c>
      <c r="AR1" s="23" t="s">
        <v>223</v>
      </c>
      <c r="AS1" s="23" t="s">
        <v>224</v>
      </c>
      <c r="AT1" s="23" t="s">
        <v>225</v>
      </c>
      <c r="AU1" s="23" t="s">
        <v>234</v>
      </c>
      <c r="AV1" s="23" t="s">
        <v>226</v>
      </c>
      <c r="AW1" s="23" t="s">
        <v>227</v>
      </c>
      <c r="AX1" s="23" t="s">
        <v>228</v>
      </c>
      <c r="AY1" s="23" t="s">
        <v>229</v>
      </c>
      <c r="AZ1" s="23" t="s">
        <v>235</v>
      </c>
      <c r="BA1" s="23" t="s">
        <v>230</v>
      </c>
      <c r="BB1" s="23" t="s">
        <v>231</v>
      </c>
      <c r="BC1" s="23" t="s">
        <v>232</v>
      </c>
      <c r="BD1" s="23" t="s">
        <v>233</v>
      </c>
      <c r="BE1" s="23" t="s">
        <v>76</v>
      </c>
      <c r="BF1" s="23" t="s">
        <v>246</v>
      </c>
      <c r="BG1" s="23" t="s">
        <v>247</v>
      </c>
      <c r="BH1" s="23" t="s">
        <v>248</v>
      </c>
      <c r="BI1" s="23" t="s">
        <v>249</v>
      </c>
      <c r="BJ1" s="23" t="s">
        <v>77</v>
      </c>
      <c r="BK1" s="23" t="s">
        <v>250</v>
      </c>
      <c r="BL1" s="23" t="s">
        <v>251</v>
      </c>
      <c r="BM1" s="23" t="s">
        <v>252</v>
      </c>
      <c r="BN1" s="23" t="s">
        <v>253</v>
      </c>
      <c r="BO1" s="44" t="s">
        <v>78</v>
      </c>
      <c r="BP1" s="24" t="s">
        <v>79</v>
      </c>
      <c r="BQ1" s="44" t="s">
        <v>80</v>
      </c>
      <c r="BR1" s="24" t="s">
        <v>81</v>
      </c>
      <c r="BS1" s="24" t="s">
        <v>202</v>
      </c>
      <c r="BT1" s="24" t="s">
        <v>39</v>
      </c>
      <c r="BU1" s="24" t="s">
        <v>40</v>
      </c>
      <c r="BV1" s="24" t="s">
        <v>82</v>
      </c>
      <c r="BW1" s="24" t="s">
        <v>83</v>
      </c>
      <c r="BX1" s="24" t="s">
        <v>84</v>
      </c>
      <c r="BY1" s="24" t="s">
        <v>85</v>
      </c>
      <c r="BZ1" s="45" t="s">
        <v>86</v>
      </c>
      <c r="CA1" s="45" t="s">
        <v>87</v>
      </c>
      <c r="CB1" s="46" t="s">
        <v>88</v>
      </c>
      <c r="CC1" s="24" t="s">
        <v>89</v>
      </c>
      <c r="CD1" s="24" t="s">
        <v>90</v>
      </c>
      <c r="CE1" s="24" t="s">
        <v>91</v>
      </c>
      <c r="CF1" s="24" t="s">
        <v>92</v>
      </c>
      <c r="CG1" s="24" t="s">
        <v>93</v>
      </c>
      <c r="CH1" s="24" t="s">
        <v>94</v>
      </c>
      <c r="CI1" s="47" t="s">
        <v>254</v>
      </c>
      <c r="CJ1" s="47" t="s">
        <v>256</v>
      </c>
      <c r="CK1" s="460" t="s">
        <v>201</v>
      </c>
      <c r="CL1" s="461"/>
      <c r="CM1" s="461"/>
      <c r="CN1" s="461"/>
      <c r="CO1" s="461"/>
    </row>
    <row r="2" spans="1:93" ht="20.149999999999999" customHeight="1" x14ac:dyDescent="0.25">
      <c r="A2" s="26">
        <f>'Narrative Summary'!$C$11</f>
        <v>0</v>
      </c>
      <c r="B2" s="26">
        <f>'Narrative Summary'!$G$11</f>
        <v>0</v>
      </c>
      <c r="C2" s="26" t="e">
        <f>#REF!</f>
        <v>#REF!</v>
      </c>
      <c r="D2" s="27" t="e">
        <f>#REF!</f>
        <v>#REF!</v>
      </c>
      <c r="E2" s="28" t="e" cm="1">
        <f t="array" aca="1" ref="E2" ca="1">_xlfn.XLOOKUP($D2,INDIRECT("'"&amp;$D2&amp;"'!"&amp;"$C$9"),INDIRECT("'"&amp;$D2&amp;"'!"&amp;"$E$9"),"Not Found")</f>
        <v>#REF!</v>
      </c>
      <c r="F2" s="27" t="e" cm="1">
        <f t="array" aca="1" ref="F2" ca="1">_xlfn.XLOOKUP($D2,INDIRECT("'"&amp;$D2&amp;"'!"&amp;"$C$9"),INDIRECT("'"&amp;$D2&amp;"'!"&amp;"$C$10"),"Not Found")</f>
        <v>#REF!</v>
      </c>
      <c r="G2" s="26" t="e">
        <f>VLOOKUP($D2,#REF!,2,FALSE)</f>
        <v>#REF!</v>
      </c>
      <c r="H2" s="28" t="e" cm="1">
        <f t="array" aca="1" ref="H2" ca="1">_xlfn.XLOOKUP($D2,INDIRECT("'"&amp;$D2&amp;"'!"&amp;"$C$9"),INDIRECT("'"&amp;$D2&amp;"'!"&amp;"$C$11"),"Not Found")</f>
        <v>#REF!</v>
      </c>
      <c r="I2" s="27" t="e" cm="1">
        <f t="array" aca="1" ref="I2" ca="1">_xlfn.XLOOKUP($D2,INDIRECT("'"&amp;$D2&amp;"'!"&amp;"$C$9"),INDIRECT("'"&amp;$D2&amp;"'!"&amp;"$E$11"),"Not Found")</f>
        <v>#REF!</v>
      </c>
      <c r="J2" s="27" t="e" cm="1">
        <f t="array" aca="1" ref="J2" ca="1">_xlfn.XLOOKUP($D2,INDIRECT("'"&amp;$D2&amp;"'!"&amp;"$C$9"),INDIRECT("'"&amp;$D2&amp;"'!"&amp;"$C$12"),"Not Found")</f>
        <v>#REF!</v>
      </c>
      <c r="K2" s="29" t="e" cm="1">
        <f t="array" aca="1" ref="K2" ca="1">_xlfn.XLOOKUP($D2,INDIRECT("'"&amp;$D2&amp;"'!"&amp;"$C$9"),INDIRECT("'"&amp;$D2&amp;"'!"&amp;"$E$12"),"Not Found")</f>
        <v>#REF!</v>
      </c>
      <c r="L2" s="29" t="e" cm="1">
        <f t="array" aca="1" ref="L2" ca="1">_xlfn.XLOOKUP($D2,INDIRECT("'"&amp;$D2&amp;"'!"&amp;"$C$9"),INDIRECT("'"&amp;$D2&amp;"'!"&amp;"$C$13"),"Not Found")</f>
        <v>#REF!</v>
      </c>
      <c r="M2" s="29" t="e" cm="1">
        <f t="array" aca="1" ref="M2" ca="1">_xlfn.XLOOKUP($D2,INDIRECT("'"&amp;$D2&amp;"'!"&amp;"$C$9"),INDIRECT("'"&amp;$D2&amp;"'!"&amp;"$E$13"),"Not Found")</f>
        <v>#REF!</v>
      </c>
      <c r="N2" s="30" t="e" cm="1">
        <f t="array" aca="1" ref="N2" ca="1">_xlfn.XLOOKUP($D2,INDIRECT("'"&amp;$D2&amp;"'!"&amp;"$C$9"),INDIRECT("'"&amp;$D2&amp;"'!"&amp;"$L$12"),"Not Found")</f>
        <v>#REF!</v>
      </c>
      <c r="O2" s="42" t="e" cm="1">
        <f t="array" aca="1" ref="O2" ca="1">_xlfn.XLOOKUP($D2,INDIRECT("'"&amp;$D2&amp;"'!"&amp;"$C$9"),INDIRECT("'"&amp;$D2&amp;"'!"&amp;"$M$12"),"Not Found")</f>
        <v>#REF!</v>
      </c>
      <c r="P2" s="31" t="e" cm="1">
        <f t="array" aca="1" ref="P2" ca="1">_xlfn.XLOOKUP($D2,INDIRECT("'"&amp;$D2&amp;"'!"&amp;"$C$9"),INDIRECT("'"&amp;$D2&amp;"'!"&amp;"$K$12"),"Not Found")</f>
        <v>#REF!</v>
      </c>
      <c r="Q2" s="31" t="e" cm="1">
        <f t="array" aca="1" ref="Q2" ca="1">_xlfn.XLOOKUP($D2,INDIRECT("'"&amp;$D2&amp;"'!"&amp;"$C$9"),INDIRECT("'"&amp;$D2&amp;"'!"&amp;"$K$13"),"Not Found")</f>
        <v>#REF!</v>
      </c>
      <c r="R2" s="32" t="e" cm="1">
        <f t="array" aca="1" ref="R2" ca="1">_xlfn.XLOOKUP($D2,INDIRECT("'"&amp;$D2&amp;"'!"&amp;"$C$9"),INDIRECT("'"&amp;$D2&amp;"'!"&amp;"$L$13"),"Not Found")</f>
        <v>#REF!</v>
      </c>
      <c r="S2" s="32" t="e" cm="1">
        <f t="array" aca="1" ref="S2" ca="1">_xlfn.XLOOKUP($D2,INDIRECT("'"&amp;$D2&amp;"'!"&amp;"$C$9"),INDIRECT("'"&amp;$D2&amp;"'!"&amp;"$M$13"),"Not Found")</f>
        <v>#REF!</v>
      </c>
      <c r="T2" s="31" t="e" cm="1">
        <f t="array" aca="1" ref="T2" ca="1">_xlfn.XLOOKUP($D2,INDIRECT("'"&amp;$D2&amp;"'!"&amp;"$C$9"),INDIRECT("'"&amp;$D2&amp;"'!"&amp;"$K$14"),"Not Found")</f>
        <v>#REF!</v>
      </c>
      <c r="U2" s="30" t="e" cm="1">
        <f t="array" aca="1" ref="U2" ca="1">_xlfn.XLOOKUP($D2,INDIRECT("'"&amp;$D2&amp;"'!"&amp;"$C$9"),INDIRECT("'"&amp;$D2&amp;"'!"&amp;"$L$14"),"Not Found")</f>
        <v>#REF!</v>
      </c>
      <c r="V2" s="30" t="e" cm="1">
        <f t="array" aca="1" ref="V2" ca="1">_xlfn.XLOOKUP($D2,INDIRECT("'"&amp;$D2&amp;"'!"&amp;"$C$9"),INDIRECT("'"&amp;$D2&amp;"'!"&amp;"$M$14"),"Not Found")</f>
        <v>#REF!</v>
      </c>
      <c r="W2" s="31" t="e" cm="1">
        <f t="array" aca="1" ref="W2" ca="1">_xlfn.XLOOKUP($D2,INDIRECT("'"&amp;$D2&amp;"'!"&amp;"$C$9"),INDIRECT("'"&amp;$D2&amp;"'!"&amp;"$K$15"),"Not Found")</f>
        <v>#REF!</v>
      </c>
      <c r="X2" s="30" t="e" cm="1">
        <f t="array" aca="1" ref="X2" ca="1">_xlfn.XLOOKUP($D2,INDIRECT("'"&amp;$D2&amp;"'!"&amp;"$C$9"),INDIRECT("'"&amp;$D2&amp;"'!"&amp;"$L$15"),"Not Found")</f>
        <v>#REF!</v>
      </c>
      <c r="Y2" s="30" t="e" cm="1">
        <f t="array" aca="1" ref="Y2" ca="1">_xlfn.XLOOKUP($D2,INDIRECT("'"&amp;$D2&amp;"'!"&amp;"$C$9"),INDIRECT("'"&amp;$D2&amp;"'!"&amp;"$M$15"),"Not Found")</f>
        <v>#REF!</v>
      </c>
      <c r="Z2" s="31" t="e" cm="1">
        <f t="array" aca="1" ref="Z2" ca="1">_xlfn.XLOOKUP($D2,INDIRECT("'"&amp;$D2&amp;"'!"&amp;"$C$9"),INDIRECT("'"&amp;$D2&amp;"'!"&amp;"$K$16"),"Not Found")</f>
        <v>#REF!</v>
      </c>
      <c r="AA2" s="30" t="e" cm="1">
        <f t="array" aca="1" ref="AA2" ca="1">_xlfn.XLOOKUP($D2,INDIRECT("'"&amp;$D2&amp;"'!"&amp;"$C$9"),INDIRECT("'"&amp;$D2&amp;"'!"&amp;"$L$16"),"Not Found")</f>
        <v>#REF!</v>
      </c>
      <c r="AB2" s="30" t="e" cm="1">
        <f t="array" aca="1" ref="AB2" ca="1">_xlfn.XLOOKUP($D2,INDIRECT("'"&amp;$D2&amp;"'!"&amp;"$C$9"),INDIRECT("'"&amp;$D2&amp;"'!"&amp;"$M$16"),"Not Found")</f>
        <v>#REF!</v>
      </c>
      <c r="AC2" s="31" t="e" cm="1">
        <f t="array" aca="1" ref="AC2" ca="1">_xlfn.XLOOKUP($D2,INDIRECT("'"&amp;$D2&amp;"'!"&amp;"$C$9"),INDIRECT("'"&amp;$D2&amp;"'!"&amp;"$K$17"),"Not Found")</f>
        <v>#REF!</v>
      </c>
      <c r="AD2" s="30" t="e" cm="1">
        <f t="array" aca="1" ref="AD2" ca="1">_xlfn.XLOOKUP($D2,INDIRECT("'"&amp;$D2&amp;"'!"&amp;"$C$9"),INDIRECT("'"&amp;$D2&amp;"'!"&amp;"$L$17"),"Not Found")</f>
        <v>#REF!</v>
      </c>
      <c r="AE2" s="30" t="e" cm="1">
        <f t="array" aca="1" ref="AE2" ca="1">_xlfn.XLOOKUP($D2,INDIRECT("'"&amp;$D2&amp;"'!"&amp;"$C$9"),INDIRECT("'"&amp;$D2&amp;"'!"&amp;"$M$17"),"Not Found")</f>
        <v>#REF!</v>
      </c>
      <c r="AF2" s="31" t="e" cm="1">
        <f t="array" aca="1" ref="AF2" ca="1">_xlfn.XLOOKUP($D2,INDIRECT("'"&amp;$D2&amp;"'!"&amp;"$C$9"),INDIRECT("'"&amp;$D2&amp;"'!"&amp;"$K$5"),"Not Found")</f>
        <v>#REF!</v>
      </c>
      <c r="AG2" s="31" t="e" cm="1">
        <f t="array" aca="1" ref="AG2" ca="1">_xlfn.XLOOKUP($D2,INDIRECT("'"&amp;$D2&amp;"'!"&amp;"$C$9"),INDIRECT("'"&amp;$D2&amp;"'!"&amp;"$N$5"),"Not Found")</f>
        <v>#REF!</v>
      </c>
      <c r="AH2" s="31" t="e" cm="1">
        <f t="array" aca="1" ref="AH2" ca="1">_xlfn.XLOOKUP($D2,INDIRECT("'"&amp;$D2&amp;"'!"&amp;"$C$9"),INDIRECT("'"&amp;$D2&amp;"'!"&amp;"$O$5"),"Not Found")</f>
        <v>#REF!</v>
      </c>
      <c r="AI2" s="31" t="e" cm="1">
        <f t="array" aca="1" ref="AI2" ca="1">_xlfn.XLOOKUP($D2,INDIRECT("'"&amp;$D2&amp;"'!"&amp;"$C$9"),INDIRECT("'"&amp;$D2&amp;"'!"&amp;"$P$5"),"Not Found")</f>
        <v>#REF!</v>
      </c>
      <c r="AJ2" s="31" t="e" cm="1">
        <f t="array" aca="1" ref="AJ2" ca="1">_xlfn.XLOOKUP($D2,INDIRECT("'"&amp;$D2&amp;"'!"&amp;"$C$9"),INDIRECT("'"&amp;$D2&amp;"'!"&amp;"$Q$5"),"Not Found")</f>
        <v>#REF!</v>
      </c>
      <c r="AK2" s="31" t="e" cm="1">
        <f t="array" aca="1" ref="AK2" ca="1">_xlfn.XLOOKUP($D2,INDIRECT("'"&amp;$D2&amp;"'!"&amp;"$C$9"),INDIRECT("'"&amp;$D2&amp;"'!"&amp;"$K$6"),"Not Found")</f>
        <v>#REF!</v>
      </c>
      <c r="AL2" s="31" t="e" cm="1">
        <f t="array" aca="1" ref="AL2" ca="1">_xlfn.XLOOKUP($D2,INDIRECT("'"&amp;$D2&amp;"'!"&amp;"$C$9"),INDIRECT("'"&amp;$D2&amp;"'!"&amp;"$N$6"),"Not Found")</f>
        <v>#REF!</v>
      </c>
      <c r="AM2" s="31" t="e" cm="1">
        <f t="array" aca="1" ref="AM2" ca="1">_xlfn.XLOOKUP($D2,INDIRECT("'"&amp;$D2&amp;"'!"&amp;"$C$9"),INDIRECT("'"&amp;$D2&amp;"'!"&amp;"$O$6"),"Not Found")</f>
        <v>#REF!</v>
      </c>
      <c r="AN2" s="31" t="e" cm="1">
        <f t="array" aca="1" ref="AN2" ca="1">_xlfn.XLOOKUP($D2,INDIRECT("'"&amp;$D2&amp;"'!"&amp;"$C$9"),INDIRECT("'"&amp;$D2&amp;"'!"&amp;"$P$6"),"Not Found")</f>
        <v>#REF!</v>
      </c>
      <c r="AO2" s="31" t="e" cm="1">
        <f t="array" aca="1" ref="AO2" ca="1">_xlfn.XLOOKUP($D2,INDIRECT("'"&amp;$D2&amp;"'!"&amp;"$C$9"),INDIRECT("'"&amp;$D2&amp;"'!"&amp;"$Q$6"),"Not Found")</f>
        <v>#REF!</v>
      </c>
      <c r="AP2" s="31" t="e" cm="1">
        <f t="array" aca="1" ref="AP2" ca="1">_xlfn.XLOOKUP($D2,INDIRECT("'"&amp;$D2&amp;"'!"&amp;"$C$9"),INDIRECT("'"&amp;$D2&amp;"'!"&amp;"$K$7"),"Not Found")</f>
        <v>#REF!</v>
      </c>
      <c r="AQ2" s="31" t="e" cm="1">
        <f t="array" aca="1" ref="AQ2" ca="1">_xlfn.XLOOKUP($D2,INDIRECT("'"&amp;$D2&amp;"'!"&amp;"$C$9"),INDIRECT("'"&amp;$D2&amp;"'!"&amp;"$N$7"),"Not Found")</f>
        <v>#REF!</v>
      </c>
      <c r="AR2" s="31" t="e" cm="1">
        <f t="array" aca="1" ref="AR2" ca="1">_xlfn.XLOOKUP($D2,INDIRECT("'"&amp;$D2&amp;"'!"&amp;"$C$9"),INDIRECT("'"&amp;$D2&amp;"'!"&amp;"$O$7"),"Not Found")</f>
        <v>#REF!</v>
      </c>
      <c r="AS2" s="31" t="e" cm="1">
        <f t="array" aca="1" ref="AS2" ca="1">_xlfn.XLOOKUP($D2,INDIRECT("'"&amp;$D2&amp;"'!"&amp;"$C$9"),INDIRECT("'"&amp;$D2&amp;"'!"&amp;"$P$7"),"Not Found")</f>
        <v>#REF!</v>
      </c>
      <c r="AT2" s="31" t="e" cm="1">
        <f t="array" aca="1" ref="AT2" ca="1">_xlfn.XLOOKUP($D2,INDIRECT("'"&amp;$D2&amp;"'!"&amp;"$C$9"),INDIRECT("'"&amp;$D2&amp;"'!"&amp;"$Q$7"),"Not Found")</f>
        <v>#REF!</v>
      </c>
      <c r="AU2" s="31" t="e" cm="1">
        <f t="array" aca="1" ref="AU2" ca="1">_xlfn.XLOOKUP($D2,INDIRECT("'"&amp;$D2&amp;"'!"&amp;"$C$9"),INDIRECT("'"&amp;$D2&amp;"'!"&amp;"$K$8"),"Not Found")</f>
        <v>#REF!</v>
      </c>
      <c r="AV2" s="31" t="e" cm="1">
        <f t="array" aca="1" ref="AV2" ca="1">_xlfn.XLOOKUP($D2,INDIRECT("'"&amp;$D2&amp;"'!"&amp;"$C$9"),INDIRECT("'"&amp;$D2&amp;"'!"&amp;"$N$8"),"Not Found")</f>
        <v>#REF!</v>
      </c>
      <c r="AW2" s="31" t="e" cm="1">
        <f t="array" aca="1" ref="AW2" ca="1">_xlfn.XLOOKUP($D2,INDIRECT("'"&amp;$D2&amp;"'!"&amp;"$C$9"),INDIRECT("'"&amp;$D2&amp;"'!"&amp;"$O$8"),"Not Found")</f>
        <v>#REF!</v>
      </c>
      <c r="AX2" s="31" t="e" cm="1">
        <f t="array" aca="1" ref="AX2" ca="1">_xlfn.XLOOKUP($D2,INDIRECT("'"&amp;$D2&amp;"'!"&amp;"$C$9"),INDIRECT("'"&amp;$D2&amp;"'!"&amp;"$P$8"),"Not Found")</f>
        <v>#REF!</v>
      </c>
      <c r="AY2" s="31" t="e" cm="1">
        <f t="array" aca="1" ref="AY2" ca="1">_xlfn.XLOOKUP($D2,INDIRECT("'"&amp;$D2&amp;"'!"&amp;"$C$9"),INDIRECT("'"&amp;$D2&amp;"'!"&amp;"$Q$8"),"Not Found")</f>
        <v>#REF!</v>
      </c>
      <c r="AZ2" s="31" t="e" cm="1">
        <f t="array" aca="1" ref="AZ2" ca="1">_xlfn.XLOOKUP($D2,INDIRECT("'"&amp;$D2&amp;"'!"&amp;"$C$9"),INDIRECT("'"&amp;$D2&amp;"'!"&amp;"$K$9"),"Not Found")</f>
        <v>#REF!</v>
      </c>
      <c r="BA2" s="31" t="e" cm="1">
        <f t="array" aca="1" ref="BA2" ca="1">_xlfn.XLOOKUP($D2,INDIRECT("'"&amp;$D2&amp;"'!"&amp;"$C$9"),INDIRECT("'"&amp;$D2&amp;"'!"&amp;"$N$9"),"Not Found")</f>
        <v>#REF!</v>
      </c>
      <c r="BB2" s="31" t="e" cm="1">
        <f t="array" aca="1" ref="BB2" ca="1">_xlfn.XLOOKUP($D2,INDIRECT("'"&amp;$D2&amp;"'!"&amp;"$C$9"),INDIRECT("'"&amp;$D2&amp;"'!"&amp;"$O$9"),"Not Found")</f>
        <v>#REF!</v>
      </c>
      <c r="BC2" s="31" t="e" cm="1">
        <f t="array" aca="1" ref="BC2" ca="1">_xlfn.XLOOKUP($D2,INDIRECT("'"&amp;$D2&amp;"'!"&amp;"$C$9"),INDIRECT("'"&amp;$D2&amp;"'!"&amp;"$P$9"),"Not Found")</f>
        <v>#REF!</v>
      </c>
      <c r="BD2" s="31" t="e" cm="1">
        <f t="array" aca="1" ref="BD2" ca="1">_xlfn.XLOOKUP($D2,INDIRECT("'"&amp;$D2&amp;"'!"&amp;"$C$9"),INDIRECT("'"&amp;$D2&amp;"'!"&amp;"$Q$9"),"Not Found")</f>
        <v>#REF!</v>
      </c>
      <c r="BE2" s="31" t="e" cm="1">
        <f t="array" aca="1" ref="BE2" ca="1">_xlfn.XLOOKUP($D2,INDIRECT("'"&amp;$D2&amp;"'!"&amp;"$C$9"),INDIRECT("'"&amp;$D2&amp;"'!"&amp;"$K$10"),"Not Found")</f>
        <v>#REF!</v>
      </c>
      <c r="BF2" s="31" t="e" cm="1">
        <f t="array" aca="1" ref="BF2" ca="1">_xlfn.XLOOKUP($D2,INDIRECT("'"&amp;$D2&amp;"'!"&amp;"$C$9"),INDIRECT("'"&amp;$D2&amp;"'!"&amp;"$N$10"),"Not Found")</f>
        <v>#REF!</v>
      </c>
      <c r="BG2" s="31" t="e" cm="1">
        <f t="array" aca="1" ref="BG2" ca="1">_xlfn.XLOOKUP($D2,INDIRECT("'"&amp;$D2&amp;"'!"&amp;"$C$9"),INDIRECT("'"&amp;$D2&amp;"'!"&amp;"$O$10"),"Not Found")</f>
        <v>#REF!</v>
      </c>
      <c r="BH2" s="31" t="e" cm="1">
        <f t="array" aca="1" ref="BH2" ca="1">_xlfn.XLOOKUP($D2,INDIRECT("'"&amp;$D2&amp;"'!"&amp;"$C$9"),INDIRECT("'"&amp;$D2&amp;"'!"&amp;"$P$10"),"Not Found")</f>
        <v>#REF!</v>
      </c>
      <c r="BI2" s="31" t="e" cm="1">
        <f t="array" aca="1" ref="BI2" ca="1">_xlfn.XLOOKUP($D2,INDIRECT("'"&amp;$D2&amp;"'!"&amp;"$C$9"),INDIRECT("'"&amp;$D2&amp;"'!"&amp;"$Q$10"),"Not Found")</f>
        <v>#REF!</v>
      </c>
      <c r="BJ2" s="31" t="e" cm="1">
        <f t="array" aca="1" ref="BJ2" ca="1">_xlfn.XLOOKUP($D2,INDIRECT("'"&amp;$D2&amp;"'!"&amp;"$C$9"),INDIRECT("'"&amp;$D2&amp;"'!"&amp;"$K$11"),"Not Found")</f>
        <v>#REF!</v>
      </c>
      <c r="BK2" s="31" t="e" cm="1">
        <f t="array" aca="1" ref="BK2" ca="1">_xlfn.XLOOKUP($D2,INDIRECT("'"&amp;$D2&amp;"'!"&amp;"$C$9"),INDIRECT("'"&amp;$D2&amp;"'!"&amp;"$N$11"),"Not Found")</f>
        <v>#REF!</v>
      </c>
      <c r="BL2" s="31" t="e" cm="1">
        <f t="array" aca="1" ref="BL2" ca="1">_xlfn.XLOOKUP($D2,INDIRECT("'"&amp;$D2&amp;"'!"&amp;"$C$9"),INDIRECT("'"&amp;$D2&amp;"'!"&amp;"$O$11"),"Not Found")</f>
        <v>#REF!</v>
      </c>
      <c r="BM2" s="31" t="e" cm="1">
        <f t="array" aca="1" ref="BM2" ca="1">_xlfn.XLOOKUP($D2,INDIRECT("'"&amp;$D2&amp;"'!"&amp;"$C$9"),INDIRECT("'"&amp;$D2&amp;"'!"&amp;"$P$11"),"Not Found")</f>
        <v>#REF!</v>
      </c>
      <c r="BN2" s="31" t="e" cm="1">
        <f t="array" aca="1" ref="BN2" ca="1">_xlfn.XLOOKUP($D2,INDIRECT("'"&amp;$D2&amp;"'!"&amp;"$C$9"),INDIRECT("'"&amp;$D2&amp;"'!"&amp;"$Q$11"),"Not Found")</f>
        <v>#REF!</v>
      </c>
      <c r="BO2" s="30" t="e" cm="1">
        <f t="array" aca="1" ref="BO2" ca="1">_xlfn.XLOOKUP($D2,INDIRECT("'"&amp;$D2&amp;"'!"&amp;"$C$9"),INDIRECT("'"&amp;$D2&amp;"'!"&amp;"$K$2"),"Not Found")</f>
        <v>#REF!</v>
      </c>
      <c r="BP2" s="33" t="e" cm="1">
        <f t="array" aca="1" ref="BP2" ca="1">_xlfn.XLOOKUP($D2,INDIRECT("'"&amp;$D2&amp;"'!"&amp;"$C$9"),INDIRECT("'"&amp;$D2&amp;"'!"&amp;"$L$2"),"Not Found")</f>
        <v>#REF!</v>
      </c>
      <c r="BQ2" s="30" t="e" cm="1">
        <f t="array" aca="1" ref="BQ2" ca="1">_xlfn.XLOOKUP($D2,INDIRECT("'"&amp;$D2&amp;"'!"&amp;"$C$9"),INDIRECT("'"&amp;$D2&amp;"'!"&amp;"$K$3"),"Not Found")</f>
        <v>#REF!</v>
      </c>
      <c r="BR2" s="33" t="e" cm="1">
        <f t="array" aca="1" ref="BR2" ca="1">_xlfn.XLOOKUP($D2,INDIRECT("'"&amp;$D2&amp;"'!"&amp;"$C$9"),INDIRECT("'"&amp;$D2&amp;"'!"&amp;"$L$3"),"Not Found")</f>
        <v>#REF!</v>
      </c>
      <c r="BS2" s="43" t="e" cm="1">
        <f t="array" aca="1" ref="BS2" ca="1">_xlfn.XLOOKUP($D2,INDIRECT("'"&amp;$D2&amp;"'!"&amp;"$C$9"),INDIRECT("'"&amp;$D2&amp;"'!"&amp;"$J$1"),"Not Found")</f>
        <v>#REF!</v>
      </c>
      <c r="BT2" s="26" t="e">
        <f>VLOOKUP($D2,#REF!,3,FALSE)</f>
        <v>#REF!</v>
      </c>
      <c r="BU2" s="26" t="e">
        <f>VLOOKUP($D2,#REF!,4,FALSE)</f>
        <v>#REF!</v>
      </c>
      <c r="BV2" s="27" t="e">
        <f>VLOOKUP($D2,#REF!,5,FALSE)</f>
        <v>#REF!</v>
      </c>
      <c r="BW2" s="27" t="e">
        <f>VLOOKUP($D2,#REF!,6,FALSE)</f>
        <v>#REF!</v>
      </c>
      <c r="BX2" s="27" t="e">
        <f>VLOOKUP($D2,#REF!,7,FALSE)</f>
        <v>#REF!</v>
      </c>
      <c r="BY2" s="27" t="e">
        <f>VLOOKUP($D2,#REF!,8,FALSE)</f>
        <v>#REF!</v>
      </c>
      <c r="BZ2" s="34" t="e">
        <f>VLOOKUP($D2,#REF!,9,FALSE)</f>
        <v>#REF!</v>
      </c>
      <c r="CA2" s="35" t="e">
        <f>VLOOKUP($D2,#REF!,10,FALSE)</f>
        <v>#REF!</v>
      </c>
      <c r="CB2" s="36" t="e">
        <f>VLOOKUP($D2,#REF!,11,FALSE)</f>
        <v>#REF!</v>
      </c>
      <c r="CC2" s="37" t="e">
        <f>VLOOKUP($D2,#REF!,12,FALSE)</f>
        <v>#REF!</v>
      </c>
      <c r="CD2" s="38" t="e">
        <f>VLOOKUP($D2,#REF!,13,FALSE)</f>
        <v>#REF!</v>
      </c>
      <c r="CE2" s="36" t="e">
        <f>VLOOKUP($D2,#REF!,14,FALSE)</f>
        <v>#REF!</v>
      </c>
      <c r="CF2" s="37" t="e">
        <f>VLOOKUP($D2,#REF!,15,FALSE)</f>
        <v>#REF!</v>
      </c>
      <c r="CG2" s="37" t="e">
        <f>VLOOKUP($D2,#REF!,16,FALSE)</f>
        <v>#REF!</v>
      </c>
      <c r="CH2" s="39" t="e">
        <f>VLOOKUP($D2,#REF!,17,FALSE)</f>
        <v>#REF!</v>
      </c>
      <c r="CI2" s="43" t="e">
        <f>_xlfn.XLOOKUP($D2,#REF!,$B$5:$B$14,"",0)</f>
        <v>#REF!</v>
      </c>
      <c r="CJ2" s="30" t="e" cm="1">
        <f t="array" aca="1" ref="CJ2" ca="1">_xlfn.XLOOKUP($D2,INDIRECT("'"&amp;$D2&amp;"'!"&amp;"$C$9"),INDIRECT("'"&amp;$D2&amp;"'!"&amp;"$F$6"),"Not Found")</f>
        <v>#REF!</v>
      </c>
      <c r="CK2" s="26" t="e" cm="1">
        <f t="array" aca="1" ref="CK2" ca="1">_xlfn.XLOOKUP($D2,INDIRECT("'"&amp;$D2&amp;"'!"&amp;"$C$9"),INDIRECT("'"&amp;$D2&amp;"'!"&amp;"_6._Additional_Comments"),"Not Found")</f>
        <v>#REF!</v>
      </c>
    </row>
    <row r="3" spans="1:93" ht="20.149999999999999" customHeight="1" x14ac:dyDescent="0.25">
      <c r="A3" s="26">
        <f>'Narrative Summary'!$C$11</f>
        <v>0</v>
      </c>
      <c r="B3" s="26">
        <f>'Narrative Summary'!$G$11</f>
        <v>0</v>
      </c>
      <c r="C3" s="26" t="e">
        <f>#REF!</f>
        <v>#REF!</v>
      </c>
      <c r="D3" s="27" t="e">
        <f>#REF!</f>
        <v>#REF!</v>
      </c>
      <c r="E3" s="28" t="e" cm="1">
        <f t="array" aca="1" ref="E3" ca="1">_xlfn.XLOOKUP($D3,INDIRECT("'"&amp;$D3&amp;"'!"&amp;"$C$9"),INDIRECT("'"&amp;$D3&amp;"'!"&amp;"$E$9"),"Not Found")</f>
        <v>#REF!</v>
      </c>
      <c r="F3" s="27" t="e" cm="1">
        <f t="array" aca="1" ref="F3" ca="1">_xlfn.XLOOKUP($D3,INDIRECT("'"&amp;$D3&amp;"'!"&amp;"$C$9"),INDIRECT("'"&amp;$D3&amp;"'!"&amp;"$C$10"),"Not Found")</f>
        <v>#REF!</v>
      </c>
      <c r="G3" s="26" t="e">
        <f>VLOOKUP($D3,#REF!,2,FALSE)</f>
        <v>#REF!</v>
      </c>
      <c r="H3" s="27" t="e" cm="1">
        <f t="array" aca="1" ref="H3" ca="1">_xlfn.XLOOKUP($D3,INDIRECT("'"&amp;$D3&amp;"'!"&amp;"$C$9"),INDIRECT("'"&amp;$D3&amp;"'!"&amp;"$C$11"),"Not Found")</f>
        <v>#REF!</v>
      </c>
      <c r="I3" s="27" t="e" cm="1">
        <f t="array" aca="1" ref="I3" ca="1">_xlfn.XLOOKUP($D3,INDIRECT("'"&amp;$D3&amp;"'!"&amp;"$C$9"),INDIRECT("'"&amp;$D3&amp;"'!"&amp;"$E$11"),"Not Found")</f>
        <v>#REF!</v>
      </c>
      <c r="J3" s="27" t="e" cm="1">
        <f t="array" aca="1" ref="J3" ca="1">_xlfn.XLOOKUP($D3,INDIRECT("'"&amp;$D3&amp;"'!"&amp;"$C$9"),INDIRECT("'"&amp;$D3&amp;"'!"&amp;"$C$12"),"Not Found")</f>
        <v>#REF!</v>
      </c>
      <c r="K3" s="29" t="e" cm="1">
        <f t="array" aca="1" ref="K3" ca="1">_xlfn.XLOOKUP($D3,INDIRECT("'"&amp;$D3&amp;"'!"&amp;"$C$9"),INDIRECT("'"&amp;$D3&amp;"'!"&amp;"$E$12"),"Not Found")</f>
        <v>#REF!</v>
      </c>
      <c r="L3" s="29" t="e" cm="1">
        <f t="array" aca="1" ref="L3" ca="1">_xlfn.XLOOKUP($D3,INDIRECT("'"&amp;$D3&amp;"'!"&amp;"$C$9"),INDIRECT("'"&amp;$D3&amp;"'!"&amp;"$C$13"),"Not Found")</f>
        <v>#REF!</v>
      </c>
      <c r="M3" s="29" t="e" cm="1">
        <f t="array" aca="1" ref="M3" ca="1">_xlfn.XLOOKUP($D3,INDIRECT("'"&amp;$D3&amp;"'!"&amp;"$C$9"),INDIRECT("'"&amp;$D3&amp;"'!"&amp;"$E$13"),"Not Found")</f>
        <v>#REF!</v>
      </c>
      <c r="N3" s="30" t="e" cm="1">
        <f t="array" aca="1" ref="N3" ca="1">_xlfn.XLOOKUP($D3,INDIRECT("'"&amp;$D3&amp;"'!"&amp;"$C$9"),INDIRECT("'"&amp;$D3&amp;"'!"&amp;"$L$12"),"Not Found")</f>
        <v>#REF!</v>
      </c>
      <c r="O3" s="42" t="e" cm="1">
        <f t="array" aca="1" ref="O3" ca="1">_xlfn.XLOOKUP($D3,INDIRECT("'"&amp;$D3&amp;"'!"&amp;"$C$9"),INDIRECT("'"&amp;$D3&amp;"'!"&amp;"$M$12"),"Not Found")</f>
        <v>#REF!</v>
      </c>
      <c r="P3" s="31" t="e" cm="1">
        <f t="array" aca="1" ref="P3" ca="1">_xlfn.XLOOKUP($D3,INDIRECT("'"&amp;$D3&amp;"'!"&amp;"$C$9"),INDIRECT("'"&amp;$D3&amp;"'!"&amp;"$K$12"),"Not Found")</f>
        <v>#REF!</v>
      </c>
      <c r="Q3" s="31" t="e" cm="1">
        <f t="array" aca="1" ref="Q3" ca="1">_xlfn.XLOOKUP($D3,INDIRECT("'"&amp;$D3&amp;"'!"&amp;"$C$9"),INDIRECT("'"&amp;$D3&amp;"'!"&amp;"$K$13"),"Not Found")</f>
        <v>#REF!</v>
      </c>
      <c r="R3" s="32" t="e" cm="1">
        <f t="array" aca="1" ref="R3" ca="1">_xlfn.XLOOKUP($D3,INDIRECT("'"&amp;$D3&amp;"'!"&amp;"$C$9"),INDIRECT("'"&amp;$D3&amp;"'!"&amp;"$L$13"),"Not Found")</f>
        <v>#REF!</v>
      </c>
      <c r="S3" s="32" t="e" cm="1">
        <f t="array" aca="1" ref="S3" ca="1">_xlfn.XLOOKUP($D3,INDIRECT("'"&amp;$D3&amp;"'!"&amp;"$C$9"),INDIRECT("'"&amp;$D3&amp;"'!"&amp;"$M$13"),"Not Found")</f>
        <v>#REF!</v>
      </c>
      <c r="T3" s="31" t="e" cm="1">
        <f t="array" aca="1" ref="T3" ca="1">_xlfn.XLOOKUP($D3,INDIRECT("'"&amp;$D3&amp;"'!"&amp;"$C$9"),INDIRECT("'"&amp;$D3&amp;"'!"&amp;"$K$14"),"Not Found")</f>
        <v>#REF!</v>
      </c>
      <c r="U3" s="30" t="e" cm="1">
        <f t="array" aca="1" ref="U3" ca="1">_xlfn.XLOOKUP($D3,INDIRECT("'"&amp;$D3&amp;"'!"&amp;"$C$9"),INDIRECT("'"&amp;$D3&amp;"'!"&amp;"$L$14"),"Not Found")</f>
        <v>#REF!</v>
      </c>
      <c r="V3" s="30" t="e" cm="1">
        <f t="array" aca="1" ref="V3" ca="1">_xlfn.XLOOKUP($D3,INDIRECT("'"&amp;$D3&amp;"'!"&amp;"$C$9"),INDIRECT("'"&amp;$D3&amp;"'!"&amp;"$M$14"),"Not Found")</f>
        <v>#REF!</v>
      </c>
      <c r="W3" s="31" t="e" cm="1">
        <f t="array" aca="1" ref="W3" ca="1">_xlfn.XLOOKUP($D3,INDIRECT("'"&amp;$D3&amp;"'!"&amp;"$C$9"),INDIRECT("'"&amp;$D3&amp;"'!"&amp;"$K$15"),"Not Found")</f>
        <v>#REF!</v>
      </c>
      <c r="X3" s="30" t="e" cm="1">
        <f t="array" aca="1" ref="X3" ca="1">_xlfn.XLOOKUP($D3,INDIRECT("'"&amp;$D3&amp;"'!"&amp;"$C$9"),INDIRECT("'"&amp;$D3&amp;"'!"&amp;"$L$15"),"Not Found")</f>
        <v>#REF!</v>
      </c>
      <c r="Y3" s="30" t="e" cm="1">
        <f t="array" aca="1" ref="Y3" ca="1">_xlfn.XLOOKUP($D3,INDIRECT("'"&amp;$D3&amp;"'!"&amp;"$C$9"),INDIRECT("'"&amp;$D3&amp;"'!"&amp;"$M$15"),"Not Found")</f>
        <v>#REF!</v>
      </c>
      <c r="Z3" s="31" t="e" cm="1">
        <f t="array" aca="1" ref="Z3" ca="1">_xlfn.XLOOKUP($D3,INDIRECT("'"&amp;$D3&amp;"'!"&amp;"$C$9"),INDIRECT("'"&amp;$D3&amp;"'!"&amp;"$K$16"),"Not Found")</f>
        <v>#REF!</v>
      </c>
      <c r="AA3" s="30" t="e" cm="1">
        <f t="array" aca="1" ref="AA3" ca="1">_xlfn.XLOOKUP($D3,INDIRECT("'"&amp;$D3&amp;"'!"&amp;"$C$9"),INDIRECT("'"&amp;$D3&amp;"'!"&amp;"$L$16"),"Not Found")</f>
        <v>#REF!</v>
      </c>
      <c r="AB3" s="30" t="e" cm="1">
        <f t="array" aca="1" ref="AB3" ca="1">_xlfn.XLOOKUP($D3,INDIRECT("'"&amp;$D3&amp;"'!"&amp;"$C$9"),INDIRECT("'"&amp;$D3&amp;"'!"&amp;"$M$16"),"Not Found")</f>
        <v>#REF!</v>
      </c>
      <c r="AC3" s="31" t="e" cm="1">
        <f t="array" aca="1" ref="AC3" ca="1">_xlfn.XLOOKUP($D3,INDIRECT("'"&amp;$D3&amp;"'!"&amp;"$C$9"),INDIRECT("'"&amp;$D3&amp;"'!"&amp;"$K$17"),"Not Found")</f>
        <v>#REF!</v>
      </c>
      <c r="AD3" s="30" t="e" cm="1">
        <f t="array" aca="1" ref="AD3" ca="1">_xlfn.XLOOKUP($D3,INDIRECT("'"&amp;$D3&amp;"'!"&amp;"$C$9"),INDIRECT("'"&amp;$D3&amp;"'!"&amp;"$L$17"),"Not Found")</f>
        <v>#REF!</v>
      </c>
      <c r="AE3" s="30" t="e" cm="1">
        <f t="array" aca="1" ref="AE3" ca="1">_xlfn.XLOOKUP($D3,INDIRECT("'"&amp;$D3&amp;"'!"&amp;"$C$9"),INDIRECT("'"&amp;$D3&amp;"'!"&amp;"$M$17"),"Not Found")</f>
        <v>#REF!</v>
      </c>
      <c r="AF3" s="31" t="e" cm="1">
        <f t="array" aca="1" ref="AF3" ca="1">_xlfn.XLOOKUP($D3,INDIRECT("'"&amp;$D3&amp;"'!"&amp;"$C$9"),INDIRECT("'"&amp;$D3&amp;"'!"&amp;"$K$5"),"Not Found")</f>
        <v>#REF!</v>
      </c>
      <c r="AG3" s="31" t="e" cm="1">
        <f t="array" aca="1" ref="AG3" ca="1">_xlfn.XLOOKUP($D3,INDIRECT("'"&amp;$D3&amp;"'!"&amp;"$C$9"),INDIRECT("'"&amp;$D3&amp;"'!"&amp;"$N$5"),"Not Found")</f>
        <v>#REF!</v>
      </c>
      <c r="AH3" s="31" t="e" cm="1">
        <f t="array" aca="1" ref="AH3" ca="1">_xlfn.XLOOKUP($D3,INDIRECT("'"&amp;$D3&amp;"'!"&amp;"$C$9"),INDIRECT("'"&amp;$D3&amp;"'!"&amp;"$O$5"),"Not Found")</f>
        <v>#REF!</v>
      </c>
      <c r="AI3" s="31" t="e" cm="1">
        <f t="array" aca="1" ref="AI3" ca="1">_xlfn.XLOOKUP($D3,INDIRECT("'"&amp;$D3&amp;"'!"&amp;"$C$9"),INDIRECT("'"&amp;$D3&amp;"'!"&amp;"$P$5"),"Not Found")</f>
        <v>#REF!</v>
      </c>
      <c r="AJ3" s="31" t="e" cm="1">
        <f t="array" aca="1" ref="AJ3" ca="1">_xlfn.XLOOKUP($D3,INDIRECT("'"&amp;$D3&amp;"'!"&amp;"$C$9"),INDIRECT("'"&amp;$D3&amp;"'!"&amp;"$Q$5"),"Not Found")</f>
        <v>#REF!</v>
      </c>
      <c r="AK3" s="31" t="e" cm="1">
        <f t="array" aca="1" ref="AK3" ca="1">_xlfn.XLOOKUP($D3,INDIRECT("'"&amp;$D3&amp;"'!"&amp;"$C$9"),INDIRECT("'"&amp;$D3&amp;"'!"&amp;"$K$6"),"Not Found")</f>
        <v>#REF!</v>
      </c>
      <c r="AL3" s="31" t="e" cm="1">
        <f t="array" aca="1" ref="AL3" ca="1">_xlfn.XLOOKUP($D3,INDIRECT("'"&amp;$D3&amp;"'!"&amp;"$C$9"),INDIRECT("'"&amp;$D3&amp;"'!"&amp;"$N$6"),"Not Found")</f>
        <v>#REF!</v>
      </c>
      <c r="AM3" s="31" t="e" cm="1">
        <f t="array" aca="1" ref="AM3" ca="1">_xlfn.XLOOKUP($D3,INDIRECT("'"&amp;$D3&amp;"'!"&amp;"$C$9"),INDIRECT("'"&amp;$D3&amp;"'!"&amp;"$O$6"),"Not Found")</f>
        <v>#REF!</v>
      </c>
      <c r="AN3" s="31" t="e" cm="1">
        <f t="array" aca="1" ref="AN3" ca="1">_xlfn.XLOOKUP($D3,INDIRECT("'"&amp;$D3&amp;"'!"&amp;"$C$9"),INDIRECT("'"&amp;$D3&amp;"'!"&amp;"$P$6"),"Not Found")</f>
        <v>#REF!</v>
      </c>
      <c r="AO3" s="31" t="e" cm="1">
        <f t="array" aca="1" ref="AO3" ca="1">_xlfn.XLOOKUP($D3,INDIRECT("'"&amp;$D3&amp;"'!"&amp;"$C$9"),INDIRECT("'"&amp;$D3&amp;"'!"&amp;"$Q$6"),"Not Found")</f>
        <v>#REF!</v>
      </c>
      <c r="AP3" s="31" t="e" cm="1">
        <f t="array" aca="1" ref="AP3" ca="1">_xlfn.XLOOKUP($D3,INDIRECT("'"&amp;$D3&amp;"'!"&amp;"$C$9"),INDIRECT("'"&amp;$D3&amp;"'!"&amp;"$K$7"),"Not Found")</f>
        <v>#REF!</v>
      </c>
      <c r="AQ3" s="31" t="e" cm="1">
        <f t="array" aca="1" ref="AQ3" ca="1">_xlfn.XLOOKUP($D3,INDIRECT("'"&amp;$D3&amp;"'!"&amp;"$C$9"),INDIRECT("'"&amp;$D3&amp;"'!"&amp;"$N$7"),"Not Found")</f>
        <v>#REF!</v>
      </c>
      <c r="AR3" s="31" t="e" cm="1">
        <f t="array" aca="1" ref="AR3" ca="1">_xlfn.XLOOKUP($D3,INDIRECT("'"&amp;$D3&amp;"'!"&amp;"$C$9"),INDIRECT("'"&amp;$D3&amp;"'!"&amp;"$O$7"),"Not Found")</f>
        <v>#REF!</v>
      </c>
      <c r="AS3" s="31" t="e" cm="1">
        <f t="array" aca="1" ref="AS3" ca="1">_xlfn.XLOOKUP($D3,INDIRECT("'"&amp;$D3&amp;"'!"&amp;"$C$9"),INDIRECT("'"&amp;$D3&amp;"'!"&amp;"$P$7"),"Not Found")</f>
        <v>#REF!</v>
      </c>
      <c r="AT3" s="31" t="e" cm="1">
        <f t="array" aca="1" ref="AT3" ca="1">_xlfn.XLOOKUP($D3,INDIRECT("'"&amp;$D3&amp;"'!"&amp;"$C$9"),INDIRECT("'"&amp;$D3&amp;"'!"&amp;"$Q$7"),"Not Found")</f>
        <v>#REF!</v>
      </c>
      <c r="AU3" s="31" t="e" cm="1">
        <f t="array" aca="1" ref="AU3" ca="1">_xlfn.XLOOKUP($D3,INDIRECT("'"&amp;$D3&amp;"'!"&amp;"$C$9"),INDIRECT("'"&amp;$D3&amp;"'!"&amp;"$K$8"),"Not Found")</f>
        <v>#REF!</v>
      </c>
      <c r="AV3" s="31" t="e" cm="1">
        <f t="array" aca="1" ref="AV3" ca="1">_xlfn.XLOOKUP($D3,INDIRECT("'"&amp;$D3&amp;"'!"&amp;"$C$9"),INDIRECT("'"&amp;$D3&amp;"'!"&amp;"$N$8"),"Not Found")</f>
        <v>#REF!</v>
      </c>
      <c r="AW3" s="31" t="e" cm="1">
        <f t="array" aca="1" ref="AW3" ca="1">_xlfn.XLOOKUP($D3,INDIRECT("'"&amp;$D3&amp;"'!"&amp;"$C$9"),INDIRECT("'"&amp;$D3&amp;"'!"&amp;"$O$8"),"Not Found")</f>
        <v>#REF!</v>
      </c>
      <c r="AX3" s="31" t="e" cm="1">
        <f t="array" aca="1" ref="AX3" ca="1">_xlfn.XLOOKUP($D3,INDIRECT("'"&amp;$D3&amp;"'!"&amp;"$C$9"),INDIRECT("'"&amp;$D3&amp;"'!"&amp;"$P$8"),"Not Found")</f>
        <v>#REF!</v>
      </c>
      <c r="AY3" s="31" t="e" cm="1">
        <f t="array" aca="1" ref="AY3" ca="1">_xlfn.XLOOKUP($D3,INDIRECT("'"&amp;$D3&amp;"'!"&amp;"$C$9"),INDIRECT("'"&amp;$D3&amp;"'!"&amp;"$Q$8"),"Not Found")</f>
        <v>#REF!</v>
      </c>
      <c r="AZ3" s="31" t="e" cm="1">
        <f t="array" aca="1" ref="AZ3" ca="1">_xlfn.XLOOKUP($D3,INDIRECT("'"&amp;$D3&amp;"'!"&amp;"$C$9"),INDIRECT("'"&amp;$D3&amp;"'!"&amp;"$K$9"),"Not Found")</f>
        <v>#REF!</v>
      </c>
      <c r="BA3" s="31" t="e" cm="1">
        <f t="array" aca="1" ref="BA3" ca="1">_xlfn.XLOOKUP($D3,INDIRECT("'"&amp;$D3&amp;"'!"&amp;"$C$9"),INDIRECT("'"&amp;$D3&amp;"'!"&amp;"$N$9"),"Not Found")</f>
        <v>#REF!</v>
      </c>
      <c r="BB3" s="31" t="e" cm="1">
        <f t="array" aca="1" ref="BB3" ca="1">_xlfn.XLOOKUP($D3,INDIRECT("'"&amp;$D3&amp;"'!"&amp;"$C$9"),INDIRECT("'"&amp;$D3&amp;"'!"&amp;"$O$9"),"Not Found")</f>
        <v>#REF!</v>
      </c>
      <c r="BC3" s="31" t="e" cm="1">
        <f t="array" aca="1" ref="BC3" ca="1">_xlfn.XLOOKUP($D3,INDIRECT("'"&amp;$D3&amp;"'!"&amp;"$C$9"),INDIRECT("'"&amp;$D3&amp;"'!"&amp;"$P$9"),"Not Found")</f>
        <v>#REF!</v>
      </c>
      <c r="BD3" s="31" t="e" cm="1">
        <f t="array" aca="1" ref="BD3" ca="1">_xlfn.XLOOKUP($D3,INDIRECT("'"&amp;$D3&amp;"'!"&amp;"$C$9"),INDIRECT("'"&amp;$D3&amp;"'!"&amp;"$Q$9"),"Not Found")</f>
        <v>#REF!</v>
      </c>
      <c r="BE3" s="31" t="e" cm="1">
        <f t="array" aca="1" ref="BE3" ca="1">_xlfn.XLOOKUP($D3,INDIRECT("'"&amp;$D3&amp;"'!"&amp;"$C$9"),INDIRECT("'"&amp;$D3&amp;"'!"&amp;"$K$10"),"Not Found")</f>
        <v>#REF!</v>
      </c>
      <c r="BF3" s="31" t="e" cm="1">
        <f t="array" aca="1" ref="BF3" ca="1">_xlfn.XLOOKUP($D3,INDIRECT("'"&amp;$D3&amp;"'!"&amp;"$C$9"),INDIRECT("'"&amp;$D3&amp;"'!"&amp;"$N$10"),"Not Found")</f>
        <v>#REF!</v>
      </c>
      <c r="BG3" s="31" t="e" cm="1">
        <f t="array" aca="1" ref="BG3" ca="1">_xlfn.XLOOKUP($D3,INDIRECT("'"&amp;$D3&amp;"'!"&amp;"$C$9"),INDIRECT("'"&amp;$D3&amp;"'!"&amp;"$O$10"),"Not Found")</f>
        <v>#REF!</v>
      </c>
      <c r="BH3" s="31" t="e" cm="1">
        <f t="array" aca="1" ref="BH3" ca="1">_xlfn.XLOOKUP($D3,INDIRECT("'"&amp;$D3&amp;"'!"&amp;"$C$9"),INDIRECT("'"&amp;$D3&amp;"'!"&amp;"$P$10"),"Not Found")</f>
        <v>#REF!</v>
      </c>
      <c r="BI3" s="31" t="e" cm="1">
        <f t="array" aca="1" ref="BI3" ca="1">_xlfn.XLOOKUP($D3,INDIRECT("'"&amp;$D3&amp;"'!"&amp;"$C$9"),INDIRECT("'"&amp;$D3&amp;"'!"&amp;"$Q$10"),"Not Found")</f>
        <v>#REF!</v>
      </c>
      <c r="BJ3" s="31" t="e" cm="1">
        <f t="array" aca="1" ref="BJ3" ca="1">_xlfn.XLOOKUP($D3,INDIRECT("'"&amp;$D3&amp;"'!"&amp;"$C$9"),INDIRECT("'"&amp;$D3&amp;"'!"&amp;"$K$11"),"Not Found")</f>
        <v>#REF!</v>
      </c>
      <c r="BK3" s="31" t="e" cm="1">
        <f t="array" aca="1" ref="BK3" ca="1">_xlfn.XLOOKUP($D3,INDIRECT("'"&amp;$D3&amp;"'!"&amp;"$C$9"),INDIRECT("'"&amp;$D3&amp;"'!"&amp;"$N$11"),"Not Found")</f>
        <v>#REF!</v>
      </c>
      <c r="BL3" s="31" t="e" cm="1">
        <f t="array" aca="1" ref="BL3" ca="1">_xlfn.XLOOKUP($D3,INDIRECT("'"&amp;$D3&amp;"'!"&amp;"$C$9"),INDIRECT("'"&amp;$D3&amp;"'!"&amp;"$O$11"),"Not Found")</f>
        <v>#REF!</v>
      </c>
      <c r="BM3" s="31" t="e" cm="1">
        <f t="array" aca="1" ref="BM3" ca="1">_xlfn.XLOOKUP($D3,INDIRECT("'"&amp;$D3&amp;"'!"&amp;"$C$9"),INDIRECT("'"&amp;$D3&amp;"'!"&amp;"$P$11"),"Not Found")</f>
        <v>#REF!</v>
      </c>
      <c r="BN3" s="31" t="e" cm="1">
        <f t="array" aca="1" ref="BN3" ca="1">_xlfn.XLOOKUP($D3,INDIRECT("'"&amp;$D3&amp;"'!"&amp;"$C$9"),INDIRECT("'"&amp;$D3&amp;"'!"&amp;"$Q$11"),"Not Found")</f>
        <v>#REF!</v>
      </c>
      <c r="BO3" s="30" t="e" cm="1">
        <f t="array" aca="1" ref="BO3" ca="1">_xlfn.XLOOKUP($D3,INDIRECT("'"&amp;$D3&amp;"'!"&amp;"$C$9"),INDIRECT("'"&amp;$D3&amp;"'!"&amp;"$K$2"),"Not Found")</f>
        <v>#REF!</v>
      </c>
      <c r="BP3" s="33" t="e" cm="1">
        <f t="array" aca="1" ref="BP3" ca="1">_xlfn.XLOOKUP($D3,INDIRECT("'"&amp;$D3&amp;"'!"&amp;"$C$9"),INDIRECT("'"&amp;$D3&amp;"'!"&amp;"$L$2"),"Not Found")</f>
        <v>#REF!</v>
      </c>
      <c r="BQ3" s="30" t="e" cm="1">
        <f t="array" aca="1" ref="BQ3" ca="1">_xlfn.XLOOKUP($D3,INDIRECT("'"&amp;$D3&amp;"'!"&amp;"$C$9"),INDIRECT("'"&amp;$D3&amp;"'!"&amp;"$K$3"),"Not Found")</f>
        <v>#REF!</v>
      </c>
      <c r="BR3" s="33" t="e" cm="1">
        <f t="array" aca="1" ref="BR3" ca="1">_xlfn.XLOOKUP($D3,INDIRECT("'"&amp;$D3&amp;"'!"&amp;"$C$9"),INDIRECT("'"&amp;$D3&amp;"'!"&amp;"$L$3"),"Not Found")</f>
        <v>#REF!</v>
      </c>
      <c r="BS3" s="43" t="e" cm="1">
        <f t="array" aca="1" ref="BS3" ca="1">_xlfn.XLOOKUP($D3,INDIRECT("'"&amp;$D3&amp;"'!"&amp;"$C$9"),INDIRECT("'"&amp;$D3&amp;"'!"&amp;"$J$1"),"Not Found")</f>
        <v>#REF!</v>
      </c>
      <c r="BT3" s="26" t="e">
        <f>VLOOKUP($D3,#REF!,3,FALSE)</f>
        <v>#REF!</v>
      </c>
      <c r="BU3" s="26" t="e">
        <f>VLOOKUP($D3,#REF!,4,FALSE)</f>
        <v>#REF!</v>
      </c>
      <c r="BV3" s="27" t="e">
        <f>VLOOKUP($D3,#REF!,5,FALSE)</f>
        <v>#REF!</v>
      </c>
      <c r="BW3" s="27" t="e">
        <f>VLOOKUP($D3,#REF!,6,FALSE)</f>
        <v>#REF!</v>
      </c>
      <c r="BX3" s="27" t="e">
        <f>VLOOKUP($D3,#REF!,7,FALSE)</f>
        <v>#REF!</v>
      </c>
      <c r="BY3" s="27" t="e">
        <f>VLOOKUP($D3,#REF!,8,FALSE)</f>
        <v>#REF!</v>
      </c>
      <c r="BZ3" s="34" t="e">
        <f>VLOOKUP($D3,#REF!,9,FALSE)</f>
        <v>#REF!</v>
      </c>
      <c r="CA3" s="35" t="e">
        <f>VLOOKUP($D3,#REF!,10,FALSE)</f>
        <v>#REF!</v>
      </c>
      <c r="CB3" s="36" t="e">
        <f>VLOOKUP($D3,#REF!,11,FALSE)</f>
        <v>#REF!</v>
      </c>
      <c r="CC3" s="37" t="e">
        <f>VLOOKUP($D3,#REF!,12,FALSE)</f>
        <v>#REF!</v>
      </c>
      <c r="CD3" s="38" t="e">
        <f>VLOOKUP($D3,#REF!,13,FALSE)</f>
        <v>#REF!</v>
      </c>
      <c r="CE3" s="36" t="e">
        <f>VLOOKUP($D3,#REF!,14,FALSE)</f>
        <v>#REF!</v>
      </c>
      <c r="CF3" s="37" t="e">
        <f>VLOOKUP($D3,#REF!,15,FALSE)</f>
        <v>#REF!</v>
      </c>
      <c r="CG3" s="37" t="e">
        <f>VLOOKUP($D3,#REF!,16,FALSE)</f>
        <v>#REF!</v>
      </c>
      <c r="CH3" s="39" t="e">
        <f>VLOOKUP($D3,#REF!,17,FALSE)</f>
        <v>#REF!</v>
      </c>
      <c r="CI3" s="43" t="e">
        <f>_xlfn.XLOOKUP($D3,#REF!,$B$5:$B$14,"",0)</f>
        <v>#REF!</v>
      </c>
      <c r="CJ3" s="30" t="e" cm="1">
        <f t="array" aca="1" ref="CJ3" ca="1">_xlfn.XLOOKUP($D3,INDIRECT("'"&amp;$D3&amp;"'!"&amp;"$C$9"),INDIRECT("'"&amp;$D3&amp;"'!"&amp;"$F$6"),"Not Found")</f>
        <v>#REF!</v>
      </c>
      <c r="CK3" s="26" t="e" cm="1">
        <f t="array" aca="1" ref="CK3" ca="1">_xlfn.XLOOKUP($D3,INDIRECT("'"&amp;$D3&amp;"'!"&amp;"$C$9"),INDIRECT("'"&amp;$D3&amp;"'!"&amp;"_6._Additional_Comments"),"Not Found")</f>
        <v>#REF!</v>
      </c>
    </row>
    <row r="4" spans="1:93" ht="20.149999999999999" customHeight="1" x14ac:dyDescent="0.25">
      <c r="A4" s="26">
        <f>'Narrative Summary'!$C$11</f>
        <v>0</v>
      </c>
      <c r="B4" s="26">
        <f>'Narrative Summary'!$G$11</f>
        <v>0</v>
      </c>
      <c r="C4" s="26" t="e">
        <f>#REF!</f>
        <v>#REF!</v>
      </c>
      <c r="D4" s="27" t="e">
        <f>#REF!</f>
        <v>#REF!</v>
      </c>
      <c r="E4" s="28" t="e" cm="1">
        <f t="array" aca="1" ref="E4" ca="1">_xlfn.XLOOKUP($D4,INDIRECT("'"&amp;$D4&amp;"'!"&amp;"$C$9"),INDIRECT("'"&amp;$D4&amp;"'!"&amp;"$E$9"),"Not Found")</f>
        <v>#REF!</v>
      </c>
      <c r="F4" s="27" t="e" cm="1">
        <f t="array" aca="1" ref="F4" ca="1">_xlfn.XLOOKUP($D4,INDIRECT("'"&amp;$D4&amp;"'!"&amp;"$C$9"),INDIRECT("'"&amp;$D4&amp;"'!"&amp;"$C$10"),"Not Found")</f>
        <v>#REF!</v>
      </c>
      <c r="G4" s="26" t="e">
        <f>VLOOKUP($D4,#REF!,2,FALSE)</f>
        <v>#REF!</v>
      </c>
      <c r="H4" s="27" t="e" cm="1">
        <f t="array" aca="1" ref="H4" ca="1">_xlfn.XLOOKUP($D4,INDIRECT("'"&amp;$D4&amp;"'!"&amp;"$C$9"),INDIRECT("'"&amp;$D4&amp;"'!"&amp;"$C$11"),"Not Found")</f>
        <v>#REF!</v>
      </c>
      <c r="I4" s="27" t="e" cm="1">
        <f t="array" aca="1" ref="I4" ca="1">_xlfn.XLOOKUP($D4,INDIRECT("'"&amp;$D4&amp;"'!"&amp;"$C$9"),INDIRECT("'"&amp;$D4&amp;"'!"&amp;"$E$11"),"Not Found")</f>
        <v>#REF!</v>
      </c>
      <c r="J4" s="27" t="e" cm="1">
        <f t="array" aca="1" ref="J4" ca="1">_xlfn.XLOOKUP($D4,INDIRECT("'"&amp;$D4&amp;"'!"&amp;"$C$9"),INDIRECT("'"&amp;$D4&amp;"'!"&amp;"$C$12"),"Not Found")</f>
        <v>#REF!</v>
      </c>
      <c r="K4" s="29" t="e" cm="1">
        <f t="array" aca="1" ref="K4" ca="1">_xlfn.XLOOKUP($D4,INDIRECT("'"&amp;$D4&amp;"'!"&amp;"$C$9"),INDIRECT("'"&amp;$D4&amp;"'!"&amp;"$E$12"),"Not Found")</f>
        <v>#REF!</v>
      </c>
      <c r="L4" s="29" t="e" cm="1">
        <f t="array" aca="1" ref="L4" ca="1">_xlfn.XLOOKUP($D4,INDIRECT("'"&amp;$D4&amp;"'!"&amp;"$C$9"),INDIRECT("'"&amp;$D4&amp;"'!"&amp;"$C$13"),"Not Found")</f>
        <v>#REF!</v>
      </c>
      <c r="M4" s="29" t="e" cm="1">
        <f t="array" aca="1" ref="M4" ca="1">_xlfn.XLOOKUP($D4,INDIRECT("'"&amp;$D4&amp;"'!"&amp;"$C$9"),INDIRECT("'"&amp;$D4&amp;"'!"&amp;"$E$13"),"Not Found")</f>
        <v>#REF!</v>
      </c>
      <c r="N4" s="30" t="e" cm="1">
        <f t="array" aca="1" ref="N4" ca="1">_xlfn.XLOOKUP($D4,INDIRECT("'"&amp;$D4&amp;"'!"&amp;"$C$9"),INDIRECT("'"&amp;$D4&amp;"'!"&amp;"$L$12"),"Not Found")</f>
        <v>#REF!</v>
      </c>
      <c r="O4" s="42" t="e" cm="1">
        <f t="array" aca="1" ref="O4" ca="1">_xlfn.XLOOKUP($D4,INDIRECT("'"&amp;$D4&amp;"'!"&amp;"$C$9"),INDIRECT("'"&amp;$D4&amp;"'!"&amp;"$M$12"),"Not Found")</f>
        <v>#REF!</v>
      </c>
      <c r="P4" s="31" t="e" cm="1">
        <f t="array" aca="1" ref="P4" ca="1">_xlfn.XLOOKUP($D4,INDIRECT("'"&amp;$D4&amp;"'!"&amp;"$C$9"),INDIRECT("'"&amp;$D4&amp;"'!"&amp;"$K$12"),"Not Found")</f>
        <v>#REF!</v>
      </c>
      <c r="Q4" s="31" t="e" cm="1">
        <f t="array" aca="1" ref="Q4" ca="1">_xlfn.XLOOKUP($D4,INDIRECT("'"&amp;$D4&amp;"'!"&amp;"$C$9"),INDIRECT("'"&amp;$D4&amp;"'!"&amp;"$K$13"),"Not Found")</f>
        <v>#REF!</v>
      </c>
      <c r="R4" s="32" t="e" cm="1">
        <f t="array" aca="1" ref="R4" ca="1">_xlfn.XLOOKUP($D4,INDIRECT("'"&amp;$D4&amp;"'!"&amp;"$C$9"),INDIRECT("'"&amp;$D4&amp;"'!"&amp;"$L$13"),"Not Found")</f>
        <v>#REF!</v>
      </c>
      <c r="S4" s="32" t="e" cm="1">
        <f t="array" aca="1" ref="S4" ca="1">_xlfn.XLOOKUP($D4,INDIRECT("'"&amp;$D4&amp;"'!"&amp;"$C$9"),INDIRECT("'"&amp;$D4&amp;"'!"&amp;"$M$13"),"Not Found")</f>
        <v>#REF!</v>
      </c>
      <c r="T4" s="31" t="e" cm="1">
        <f t="array" aca="1" ref="T4" ca="1">_xlfn.XLOOKUP($D4,INDIRECT("'"&amp;$D4&amp;"'!"&amp;"$C$9"),INDIRECT("'"&amp;$D4&amp;"'!"&amp;"$K$14"),"Not Found")</f>
        <v>#REF!</v>
      </c>
      <c r="U4" s="30" t="e" cm="1">
        <f t="array" aca="1" ref="U4" ca="1">_xlfn.XLOOKUP($D4,INDIRECT("'"&amp;$D4&amp;"'!"&amp;"$C$9"),INDIRECT("'"&amp;$D4&amp;"'!"&amp;"$L$14"),"Not Found")</f>
        <v>#REF!</v>
      </c>
      <c r="V4" s="30" t="e" cm="1">
        <f t="array" aca="1" ref="V4" ca="1">_xlfn.XLOOKUP($D4,INDIRECT("'"&amp;$D4&amp;"'!"&amp;"$C$9"),INDIRECT("'"&amp;$D4&amp;"'!"&amp;"$M$14"),"Not Found")</f>
        <v>#REF!</v>
      </c>
      <c r="W4" s="31" t="e" cm="1">
        <f t="array" aca="1" ref="W4" ca="1">_xlfn.XLOOKUP($D4,INDIRECT("'"&amp;$D4&amp;"'!"&amp;"$C$9"),INDIRECT("'"&amp;$D4&amp;"'!"&amp;"$K$15"),"Not Found")</f>
        <v>#REF!</v>
      </c>
      <c r="X4" s="30" t="e" cm="1">
        <f t="array" aca="1" ref="X4" ca="1">_xlfn.XLOOKUP($D4,INDIRECT("'"&amp;$D4&amp;"'!"&amp;"$C$9"),INDIRECT("'"&amp;$D4&amp;"'!"&amp;"$L$15"),"Not Found")</f>
        <v>#REF!</v>
      </c>
      <c r="Y4" s="30" t="e" cm="1">
        <f t="array" aca="1" ref="Y4" ca="1">_xlfn.XLOOKUP($D4,INDIRECT("'"&amp;$D4&amp;"'!"&amp;"$C$9"),INDIRECT("'"&amp;$D4&amp;"'!"&amp;"$M$15"),"Not Found")</f>
        <v>#REF!</v>
      </c>
      <c r="Z4" s="31" t="e" cm="1">
        <f t="array" aca="1" ref="Z4" ca="1">_xlfn.XLOOKUP($D4,INDIRECT("'"&amp;$D4&amp;"'!"&amp;"$C$9"),INDIRECT("'"&amp;$D4&amp;"'!"&amp;"$K$16"),"Not Found")</f>
        <v>#REF!</v>
      </c>
      <c r="AA4" s="30" t="e" cm="1">
        <f t="array" aca="1" ref="AA4" ca="1">_xlfn.XLOOKUP($D4,INDIRECT("'"&amp;$D4&amp;"'!"&amp;"$C$9"),INDIRECT("'"&amp;$D4&amp;"'!"&amp;"$L$16"),"Not Found")</f>
        <v>#REF!</v>
      </c>
      <c r="AB4" s="30" t="e" cm="1">
        <f t="array" aca="1" ref="AB4" ca="1">_xlfn.XLOOKUP($D4,INDIRECT("'"&amp;$D4&amp;"'!"&amp;"$C$9"),INDIRECT("'"&amp;$D4&amp;"'!"&amp;"$M$16"),"Not Found")</f>
        <v>#REF!</v>
      </c>
      <c r="AC4" s="31" t="e" cm="1">
        <f t="array" aca="1" ref="AC4" ca="1">_xlfn.XLOOKUP($D4,INDIRECT("'"&amp;$D4&amp;"'!"&amp;"$C$9"),INDIRECT("'"&amp;$D4&amp;"'!"&amp;"$K$17"),"Not Found")</f>
        <v>#REF!</v>
      </c>
      <c r="AD4" s="30" t="e" cm="1">
        <f t="array" aca="1" ref="AD4" ca="1">_xlfn.XLOOKUP($D4,INDIRECT("'"&amp;$D4&amp;"'!"&amp;"$C$9"),INDIRECT("'"&amp;$D4&amp;"'!"&amp;"$L$17"),"Not Found")</f>
        <v>#REF!</v>
      </c>
      <c r="AE4" s="30" t="e" cm="1">
        <f t="array" aca="1" ref="AE4" ca="1">_xlfn.XLOOKUP($D4,INDIRECT("'"&amp;$D4&amp;"'!"&amp;"$C$9"),INDIRECT("'"&amp;$D4&amp;"'!"&amp;"$M$17"),"Not Found")</f>
        <v>#REF!</v>
      </c>
      <c r="AF4" s="31" t="e" cm="1">
        <f t="array" aca="1" ref="AF4" ca="1">_xlfn.XLOOKUP($D4,INDIRECT("'"&amp;$D4&amp;"'!"&amp;"$C$9"),INDIRECT("'"&amp;$D4&amp;"'!"&amp;"$K$5"),"Not Found")</f>
        <v>#REF!</v>
      </c>
      <c r="AG4" s="31" t="e" cm="1">
        <f t="array" aca="1" ref="AG4" ca="1">_xlfn.XLOOKUP($D4,INDIRECT("'"&amp;$D4&amp;"'!"&amp;"$C$9"),INDIRECT("'"&amp;$D4&amp;"'!"&amp;"$N$5"),"Not Found")</f>
        <v>#REF!</v>
      </c>
      <c r="AH4" s="31" t="e" cm="1">
        <f t="array" aca="1" ref="AH4" ca="1">_xlfn.XLOOKUP($D4,INDIRECT("'"&amp;$D4&amp;"'!"&amp;"$C$9"),INDIRECT("'"&amp;$D4&amp;"'!"&amp;"$O$5"),"Not Found")</f>
        <v>#REF!</v>
      </c>
      <c r="AI4" s="31" t="e" cm="1">
        <f t="array" aca="1" ref="AI4" ca="1">_xlfn.XLOOKUP($D4,INDIRECT("'"&amp;$D4&amp;"'!"&amp;"$C$9"),INDIRECT("'"&amp;$D4&amp;"'!"&amp;"$P$5"),"Not Found")</f>
        <v>#REF!</v>
      </c>
      <c r="AJ4" s="31" t="e" cm="1">
        <f t="array" aca="1" ref="AJ4" ca="1">_xlfn.XLOOKUP($D4,INDIRECT("'"&amp;$D4&amp;"'!"&amp;"$C$9"),INDIRECT("'"&amp;$D4&amp;"'!"&amp;"$Q$5"),"Not Found")</f>
        <v>#REF!</v>
      </c>
      <c r="AK4" s="31" t="e" cm="1">
        <f t="array" aca="1" ref="AK4" ca="1">_xlfn.XLOOKUP($D4,INDIRECT("'"&amp;$D4&amp;"'!"&amp;"$C$9"),INDIRECT("'"&amp;$D4&amp;"'!"&amp;"$K$6"),"Not Found")</f>
        <v>#REF!</v>
      </c>
      <c r="AL4" s="31" t="e" cm="1">
        <f t="array" aca="1" ref="AL4" ca="1">_xlfn.XLOOKUP($D4,INDIRECT("'"&amp;$D4&amp;"'!"&amp;"$C$9"),INDIRECT("'"&amp;$D4&amp;"'!"&amp;"$N$6"),"Not Found")</f>
        <v>#REF!</v>
      </c>
      <c r="AM4" s="31" t="e" cm="1">
        <f t="array" aca="1" ref="AM4" ca="1">_xlfn.XLOOKUP($D4,INDIRECT("'"&amp;$D4&amp;"'!"&amp;"$C$9"),INDIRECT("'"&amp;$D4&amp;"'!"&amp;"$O$6"),"Not Found")</f>
        <v>#REF!</v>
      </c>
      <c r="AN4" s="31" t="e" cm="1">
        <f t="array" aca="1" ref="AN4" ca="1">_xlfn.XLOOKUP($D4,INDIRECT("'"&amp;$D4&amp;"'!"&amp;"$C$9"),INDIRECT("'"&amp;$D4&amp;"'!"&amp;"$P$6"),"Not Found")</f>
        <v>#REF!</v>
      </c>
      <c r="AO4" s="31" t="e" cm="1">
        <f t="array" aca="1" ref="AO4" ca="1">_xlfn.XLOOKUP($D4,INDIRECT("'"&amp;$D4&amp;"'!"&amp;"$C$9"),INDIRECT("'"&amp;$D4&amp;"'!"&amp;"$Q$6"),"Not Found")</f>
        <v>#REF!</v>
      </c>
      <c r="AP4" s="31" t="e" cm="1">
        <f t="array" aca="1" ref="AP4" ca="1">_xlfn.XLOOKUP($D4,INDIRECT("'"&amp;$D4&amp;"'!"&amp;"$C$9"),INDIRECT("'"&amp;$D4&amp;"'!"&amp;"$K$7"),"Not Found")</f>
        <v>#REF!</v>
      </c>
      <c r="AQ4" s="31" t="e" cm="1">
        <f t="array" aca="1" ref="AQ4" ca="1">_xlfn.XLOOKUP($D4,INDIRECT("'"&amp;$D4&amp;"'!"&amp;"$C$9"),INDIRECT("'"&amp;$D4&amp;"'!"&amp;"$N$7"),"Not Found")</f>
        <v>#REF!</v>
      </c>
      <c r="AR4" s="31" t="e" cm="1">
        <f t="array" aca="1" ref="AR4" ca="1">_xlfn.XLOOKUP($D4,INDIRECT("'"&amp;$D4&amp;"'!"&amp;"$C$9"),INDIRECT("'"&amp;$D4&amp;"'!"&amp;"$O$7"),"Not Found")</f>
        <v>#REF!</v>
      </c>
      <c r="AS4" s="31" t="e" cm="1">
        <f t="array" aca="1" ref="AS4" ca="1">_xlfn.XLOOKUP($D4,INDIRECT("'"&amp;$D4&amp;"'!"&amp;"$C$9"),INDIRECT("'"&amp;$D4&amp;"'!"&amp;"$P$7"),"Not Found")</f>
        <v>#REF!</v>
      </c>
      <c r="AT4" s="31" t="e" cm="1">
        <f t="array" aca="1" ref="AT4" ca="1">_xlfn.XLOOKUP($D4,INDIRECT("'"&amp;$D4&amp;"'!"&amp;"$C$9"),INDIRECT("'"&amp;$D4&amp;"'!"&amp;"$Q$7"),"Not Found")</f>
        <v>#REF!</v>
      </c>
      <c r="AU4" s="31" t="e" cm="1">
        <f t="array" aca="1" ref="AU4" ca="1">_xlfn.XLOOKUP($D4,INDIRECT("'"&amp;$D4&amp;"'!"&amp;"$C$9"),INDIRECT("'"&amp;$D4&amp;"'!"&amp;"$K$8"),"Not Found")</f>
        <v>#REF!</v>
      </c>
      <c r="AV4" s="31" t="e" cm="1">
        <f t="array" aca="1" ref="AV4" ca="1">_xlfn.XLOOKUP($D4,INDIRECT("'"&amp;$D4&amp;"'!"&amp;"$C$9"),INDIRECT("'"&amp;$D4&amp;"'!"&amp;"$N$8"),"Not Found")</f>
        <v>#REF!</v>
      </c>
      <c r="AW4" s="31" t="e" cm="1">
        <f t="array" aca="1" ref="AW4" ca="1">_xlfn.XLOOKUP($D4,INDIRECT("'"&amp;$D4&amp;"'!"&amp;"$C$9"),INDIRECT("'"&amp;$D4&amp;"'!"&amp;"$O$8"),"Not Found")</f>
        <v>#REF!</v>
      </c>
      <c r="AX4" s="31" t="e" cm="1">
        <f t="array" aca="1" ref="AX4" ca="1">_xlfn.XLOOKUP($D4,INDIRECT("'"&amp;$D4&amp;"'!"&amp;"$C$9"),INDIRECT("'"&amp;$D4&amp;"'!"&amp;"$P$8"),"Not Found")</f>
        <v>#REF!</v>
      </c>
      <c r="AY4" s="31" t="e" cm="1">
        <f t="array" aca="1" ref="AY4" ca="1">_xlfn.XLOOKUP($D4,INDIRECT("'"&amp;$D4&amp;"'!"&amp;"$C$9"),INDIRECT("'"&amp;$D4&amp;"'!"&amp;"$Q$8"),"Not Found")</f>
        <v>#REF!</v>
      </c>
      <c r="AZ4" s="31" t="e" cm="1">
        <f t="array" aca="1" ref="AZ4" ca="1">_xlfn.XLOOKUP($D4,INDIRECT("'"&amp;$D4&amp;"'!"&amp;"$C$9"),INDIRECT("'"&amp;$D4&amp;"'!"&amp;"$K$9"),"Not Found")</f>
        <v>#REF!</v>
      </c>
      <c r="BA4" s="31" t="e" cm="1">
        <f t="array" aca="1" ref="BA4" ca="1">_xlfn.XLOOKUP($D4,INDIRECT("'"&amp;$D4&amp;"'!"&amp;"$C$9"),INDIRECT("'"&amp;$D4&amp;"'!"&amp;"$N$9"),"Not Found")</f>
        <v>#REF!</v>
      </c>
      <c r="BB4" s="31" t="e" cm="1">
        <f t="array" aca="1" ref="BB4" ca="1">_xlfn.XLOOKUP($D4,INDIRECT("'"&amp;$D4&amp;"'!"&amp;"$C$9"),INDIRECT("'"&amp;$D4&amp;"'!"&amp;"$O$9"),"Not Found")</f>
        <v>#REF!</v>
      </c>
      <c r="BC4" s="31" t="e" cm="1">
        <f t="array" aca="1" ref="BC4" ca="1">_xlfn.XLOOKUP($D4,INDIRECT("'"&amp;$D4&amp;"'!"&amp;"$C$9"),INDIRECT("'"&amp;$D4&amp;"'!"&amp;"$P$9"),"Not Found")</f>
        <v>#REF!</v>
      </c>
      <c r="BD4" s="31" t="e" cm="1">
        <f t="array" aca="1" ref="BD4" ca="1">_xlfn.XLOOKUP($D4,INDIRECT("'"&amp;$D4&amp;"'!"&amp;"$C$9"),INDIRECT("'"&amp;$D4&amp;"'!"&amp;"$Q$9"),"Not Found")</f>
        <v>#REF!</v>
      </c>
      <c r="BE4" s="31" t="e" cm="1">
        <f t="array" aca="1" ref="BE4" ca="1">_xlfn.XLOOKUP($D4,INDIRECT("'"&amp;$D4&amp;"'!"&amp;"$C$9"),INDIRECT("'"&amp;$D4&amp;"'!"&amp;"$K$10"),"Not Found")</f>
        <v>#REF!</v>
      </c>
      <c r="BF4" s="31" t="e" cm="1">
        <f t="array" aca="1" ref="BF4" ca="1">_xlfn.XLOOKUP($D4,INDIRECT("'"&amp;$D4&amp;"'!"&amp;"$C$9"),INDIRECT("'"&amp;$D4&amp;"'!"&amp;"$N$10"),"Not Found")</f>
        <v>#REF!</v>
      </c>
      <c r="BG4" s="31" t="e" cm="1">
        <f t="array" aca="1" ref="BG4" ca="1">_xlfn.XLOOKUP($D4,INDIRECT("'"&amp;$D4&amp;"'!"&amp;"$C$9"),INDIRECT("'"&amp;$D4&amp;"'!"&amp;"$O$10"),"Not Found")</f>
        <v>#REF!</v>
      </c>
      <c r="BH4" s="31" t="e" cm="1">
        <f t="array" aca="1" ref="BH4" ca="1">_xlfn.XLOOKUP($D4,INDIRECT("'"&amp;$D4&amp;"'!"&amp;"$C$9"),INDIRECT("'"&amp;$D4&amp;"'!"&amp;"$P$10"),"Not Found")</f>
        <v>#REF!</v>
      </c>
      <c r="BI4" s="31" t="e" cm="1">
        <f t="array" aca="1" ref="BI4" ca="1">_xlfn.XLOOKUP($D4,INDIRECT("'"&amp;$D4&amp;"'!"&amp;"$C$9"),INDIRECT("'"&amp;$D4&amp;"'!"&amp;"$Q$10"),"Not Found")</f>
        <v>#REF!</v>
      </c>
      <c r="BJ4" s="31" t="e" cm="1">
        <f t="array" aca="1" ref="BJ4" ca="1">_xlfn.XLOOKUP($D4,INDIRECT("'"&amp;$D4&amp;"'!"&amp;"$C$9"),INDIRECT("'"&amp;$D4&amp;"'!"&amp;"$K$11"),"Not Found")</f>
        <v>#REF!</v>
      </c>
      <c r="BK4" s="31" t="e" cm="1">
        <f t="array" aca="1" ref="BK4" ca="1">_xlfn.XLOOKUP($D4,INDIRECT("'"&amp;$D4&amp;"'!"&amp;"$C$9"),INDIRECT("'"&amp;$D4&amp;"'!"&amp;"$N$11"),"Not Found")</f>
        <v>#REF!</v>
      </c>
      <c r="BL4" s="31" t="e" cm="1">
        <f t="array" aca="1" ref="BL4" ca="1">_xlfn.XLOOKUP($D4,INDIRECT("'"&amp;$D4&amp;"'!"&amp;"$C$9"),INDIRECT("'"&amp;$D4&amp;"'!"&amp;"$O$11"),"Not Found")</f>
        <v>#REF!</v>
      </c>
      <c r="BM4" s="31" t="e" cm="1">
        <f t="array" aca="1" ref="BM4" ca="1">_xlfn.XLOOKUP($D4,INDIRECT("'"&amp;$D4&amp;"'!"&amp;"$C$9"),INDIRECT("'"&amp;$D4&amp;"'!"&amp;"$P$11"),"Not Found")</f>
        <v>#REF!</v>
      </c>
      <c r="BN4" s="31" t="e" cm="1">
        <f t="array" aca="1" ref="BN4" ca="1">_xlfn.XLOOKUP($D4,INDIRECT("'"&amp;$D4&amp;"'!"&amp;"$C$9"),INDIRECT("'"&amp;$D4&amp;"'!"&amp;"$Q$11"),"Not Found")</f>
        <v>#REF!</v>
      </c>
      <c r="BO4" s="30" t="e" cm="1">
        <f t="array" aca="1" ref="BO4" ca="1">_xlfn.XLOOKUP($D4,INDIRECT("'"&amp;$D4&amp;"'!"&amp;"$C$9"),INDIRECT("'"&amp;$D4&amp;"'!"&amp;"$K$2"),"Not Found")</f>
        <v>#REF!</v>
      </c>
      <c r="BP4" s="33" t="e" cm="1">
        <f t="array" aca="1" ref="BP4" ca="1">_xlfn.XLOOKUP($D4,INDIRECT("'"&amp;$D4&amp;"'!"&amp;"$C$9"),INDIRECT("'"&amp;$D4&amp;"'!"&amp;"$L$2"),"Not Found")</f>
        <v>#REF!</v>
      </c>
      <c r="BQ4" s="30" t="e" cm="1">
        <f t="array" aca="1" ref="BQ4" ca="1">_xlfn.XLOOKUP($D4,INDIRECT("'"&amp;$D4&amp;"'!"&amp;"$C$9"),INDIRECT("'"&amp;$D4&amp;"'!"&amp;"$K$3"),"Not Found")</f>
        <v>#REF!</v>
      </c>
      <c r="BR4" s="33" t="e" cm="1">
        <f t="array" aca="1" ref="BR4" ca="1">_xlfn.XLOOKUP($D4,INDIRECT("'"&amp;$D4&amp;"'!"&amp;"$C$9"),INDIRECT("'"&amp;$D4&amp;"'!"&amp;"$L$3"),"Not Found")</f>
        <v>#REF!</v>
      </c>
      <c r="BS4" s="43" t="e" cm="1">
        <f t="array" aca="1" ref="BS4" ca="1">_xlfn.XLOOKUP($D4,INDIRECT("'"&amp;$D4&amp;"'!"&amp;"$C$9"),INDIRECT("'"&amp;$D4&amp;"'!"&amp;"$J$1"),"Not Found")</f>
        <v>#REF!</v>
      </c>
      <c r="BT4" s="26" t="e">
        <f>VLOOKUP($D4,#REF!,3,FALSE)</f>
        <v>#REF!</v>
      </c>
      <c r="BU4" s="26" t="e">
        <f>VLOOKUP($D4,#REF!,4,FALSE)</f>
        <v>#REF!</v>
      </c>
      <c r="BV4" s="27" t="e">
        <f>VLOOKUP($D4,#REF!,5,FALSE)</f>
        <v>#REF!</v>
      </c>
      <c r="BW4" s="27" t="e">
        <f>VLOOKUP($D4,#REF!,6,FALSE)</f>
        <v>#REF!</v>
      </c>
      <c r="BX4" s="27" t="e">
        <f>VLOOKUP($D4,#REF!,7,FALSE)</f>
        <v>#REF!</v>
      </c>
      <c r="BY4" s="27" t="e">
        <f>VLOOKUP($D4,#REF!,8,FALSE)</f>
        <v>#REF!</v>
      </c>
      <c r="BZ4" s="34" t="e">
        <f>VLOOKUP($D4,#REF!,9,FALSE)</f>
        <v>#REF!</v>
      </c>
      <c r="CA4" s="35" t="e">
        <f>VLOOKUP($D4,#REF!,10,FALSE)</f>
        <v>#REF!</v>
      </c>
      <c r="CB4" s="36" t="e">
        <f>VLOOKUP($D4,#REF!,11,FALSE)</f>
        <v>#REF!</v>
      </c>
      <c r="CC4" s="37" t="e">
        <f>VLOOKUP($D4,#REF!,12,FALSE)</f>
        <v>#REF!</v>
      </c>
      <c r="CD4" s="38" t="e">
        <f>VLOOKUP($D4,#REF!,13,FALSE)</f>
        <v>#REF!</v>
      </c>
      <c r="CE4" s="36" t="e">
        <f>VLOOKUP($D4,#REF!,14,FALSE)</f>
        <v>#REF!</v>
      </c>
      <c r="CF4" s="37" t="e">
        <f>VLOOKUP($D4,#REF!,15,FALSE)</f>
        <v>#REF!</v>
      </c>
      <c r="CG4" s="37" t="e">
        <f>VLOOKUP($D4,#REF!,16,FALSE)</f>
        <v>#REF!</v>
      </c>
      <c r="CH4" s="39" t="e">
        <f>VLOOKUP($D4,#REF!,17,FALSE)</f>
        <v>#REF!</v>
      </c>
      <c r="CI4" s="43" t="e">
        <f>_xlfn.XLOOKUP($D4,#REF!,$B$5:$B$14,"",0)</f>
        <v>#REF!</v>
      </c>
      <c r="CJ4" s="30" t="e" cm="1">
        <f t="array" aca="1" ref="CJ4" ca="1">_xlfn.XLOOKUP($D4,INDIRECT("'"&amp;$D4&amp;"'!"&amp;"$C$9"),INDIRECT("'"&amp;$D4&amp;"'!"&amp;"$F$6"),"Not Found")</f>
        <v>#REF!</v>
      </c>
      <c r="CK4" s="26" t="e" cm="1">
        <f t="array" aca="1" ref="CK4" ca="1">_xlfn.XLOOKUP($D4,INDIRECT("'"&amp;$D4&amp;"'!"&amp;"$C$9"),INDIRECT("'"&amp;$D4&amp;"'!"&amp;"_6._Additional_Comments"),"Not Found")</f>
        <v>#REF!</v>
      </c>
    </row>
    <row r="5" spans="1:93" ht="20.149999999999999" customHeight="1" x14ac:dyDescent="0.25">
      <c r="A5" s="26">
        <f>'Narrative Summary'!$C$11</f>
        <v>0</v>
      </c>
      <c r="B5" s="26">
        <f>'Narrative Summary'!$G$11</f>
        <v>0</v>
      </c>
      <c r="C5" s="26" t="e">
        <f>#REF!</f>
        <v>#REF!</v>
      </c>
      <c r="D5" s="27" t="e">
        <f>#REF!</f>
        <v>#REF!</v>
      </c>
      <c r="E5" s="28" t="e" cm="1">
        <f t="array" aca="1" ref="E5" ca="1">_xlfn.XLOOKUP($D5,INDIRECT("'"&amp;$D5&amp;"'!"&amp;"$C$9"),INDIRECT("'"&amp;$D5&amp;"'!"&amp;"$E$9"),"Not Found")</f>
        <v>#REF!</v>
      </c>
      <c r="F5" s="27" t="e" cm="1">
        <f t="array" aca="1" ref="F5" ca="1">_xlfn.XLOOKUP($D5,INDIRECT("'"&amp;$D5&amp;"'!"&amp;"$C$9"),INDIRECT("'"&amp;$D5&amp;"'!"&amp;"$C$10"),"Not Found")</f>
        <v>#REF!</v>
      </c>
      <c r="G5" s="26" t="e">
        <f>VLOOKUP($D5,#REF!,2,FALSE)</f>
        <v>#REF!</v>
      </c>
      <c r="H5" s="27" t="e" cm="1">
        <f t="array" aca="1" ref="H5" ca="1">_xlfn.XLOOKUP($D5,INDIRECT("'"&amp;$D5&amp;"'!"&amp;"$C$9"),INDIRECT("'"&amp;$D5&amp;"'!"&amp;"$C$11"),"Not Found")</f>
        <v>#REF!</v>
      </c>
      <c r="I5" s="27" t="e" cm="1">
        <f t="array" aca="1" ref="I5" ca="1">_xlfn.XLOOKUP($D5,INDIRECT("'"&amp;$D5&amp;"'!"&amp;"$C$9"),INDIRECT("'"&amp;$D5&amp;"'!"&amp;"$E$11"),"Not Found")</f>
        <v>#REF!</v>
      </c>
      <c r="J5" s="27" t="e" cm="1">
        <f t="array" aca="1" ref="J5" ca="1">_xlfn.XLOOKUP($D5,INDIRECT("'"&amp;$D5&amp;"'!"&amp;"$C$9"),INDIRECT("'"&amp;$D5&amp;"'!"&amp;"$C$12"),"Not Found")</f>
        <v>#REF!</v>
      </c>
      <c r="K5" s="29" t="e" cm="1">
        <f t="array" aca="1" ref="K5" ca="1">_xlfn.XLOOKUP($D5,INDIRECT("'"&amp;$D5&amp;"'!"&amp;"$C$9"),INDIRECT("'"&amp;$D5&amp;"'!"&amp;"$E$12"),"Not Found")</f>
        <v>#REF!</v>
      </c>
      <c r="L5" s="29" t="e" cm="1">
        <f t="array" aca="1" ref="L5" ca="1">_xlfn.XLOOKUP($D5,INDIRECT("'"&amp;$D5&amp;"'!"&amp;"$C$9"),INDIRECT("'"&amp;$D5&amp;"'!"&amp;"$C$13"),"Not Found")</f>
        <v>#REF!</v>
      </c>
      <c r="M5" s="29" t="e" cm="1">
        <f t="array" aca="1" ref="M5" ca="1">_xlfn.XLOOKUP($D5,INDIRECT("'"&amp;$D5&amp;"'!"&amp;"$C$9"),INDIRECT("'"&amp;$D5&amp;"'!"&amp;"$E$13"),"Not Found")</f>
        <v>#REF!</v>
      </c>
      <c r="N5" s="30" t="e" cm="1">
        <f t="array" aca="1" ref="N5" ca="1">_xlfn.XLOOKUP($D5,INDIRECT("'"&amp;$D5&amp;"'!"&amp;"$C$9"),INDIRECT("'"&amp;$D5&amp;"'!"&amp;"$L$12"),"Not Found")</f>
        <v>#REF!</v>
      </c>
      <c r="O5" s="42" t="e" cm="1">
        <f t="array" aca="1" ref="O5" ca="1">_xlfn.XLOOKUP($D5,INDIRECT("'"&amp;$D5&amp;"'!"&amp;"$C$9"),INDIRECT("'"&amp;$D5&amp;"'!"&amp;"$M$12"),"Not Found")</f>
        <v>#REF!</v>
      </c>
      <c r="P5" s="31" t="e" cm="1">
        <f t="array" aca="1" ref="P5" ca="1">_xlfn.XLOOKUP($D5,INDIRECT("'"&amp;$D5&amp;"'!"&amp;"$C$9"),INDIRECT("'"&amp;$D5&amp;"'!"&amp;"$K$12"),"Not Found")</f>
        <v>#REF!</v>
      </c>
      <c r="Q5" s="31" t="e" cm="1">
        <f t="array" aca="1" ref="Q5" ca="1">_xlfn.XLOOKUP($D5,INDIRECT("'"&amp;$D5&amp;"'!"&amp;"$C$9"),INDIRECT("'"&amp;$D5&amp;"'!"&amp;"$K$13"),"Not Found")</f>
        <v>#REF!</v>
      </c>
      <c r="R5" s="32" t="e" cm="1">
        <f t="array" aca="1" ref="R5" ca="1">_xlfn.XLOOKUP($D5,INDIRECT("'"&amp;$D5&amp;"'!"&amp;"$C$9"),INDIRECT("'"&amp;$D5&amp;"'!"&amp;"$L$13"),"Not Found")</f>
        <v>#REF!</v>
      </c>
      <c r="S5" s="32" t="e" cm="1">
        <f t="array" aca="1" ref="S5" ca="1">_xlfn.XLOOKUP($D5,INDIRECT("'"&amp;$D5&amp;"'!"&amp;"$C$9"),INDIRECT("'"&amp;$D5&amp;"'!"&amp;"$M$13"),"Not Found")</f>
        <v>#REF!</v>
      </c>
      <c r="T5" s="31" t="e" cm="1">
        <f t="array" aca="1" ref="T5" ca="1">_xlfn.XLOOKUP($D5,INDIRECT("'"&amp;$D5&amp;"'!"&amp;"$C$9"),INDIRECT("'"&amp;$D5&amp;"'!"&amp;"$K$14"),"Not Found")</f>
        <v>#REF!</v>
      </c>
      <c r="U5" s="30" t="e" cm="1">
        <f t="array" aca="1" ref="U5" ca="1">_xlfn.XLOOKUP($D5,INDIRECT("'"&amp;$D5&amp;"'!"&amp;"$C$9"),INDIRECT("'"&amp;$D5&amp;"'!"&amp;"$L$14"),"Not Found")</f>
        <v>#REF!</v>
      </c>
      <c r="V5" s="30" t="e" cm="1">
        <f t="array" aca="1" ref="V5" ca="1">_xlfn.XLOOKUP($D5,INDIRECT("'"&amp;$D5&amp;"'!"&amp;"$C$9"),INDIRECT("'"&amp;$D5&amp;"'!"&amp;"$M$14"),"Not Found")</f>
        <v>#REF!</v>
      </c>
      <c r="W5" s="31" t="e" cm="1">
        <f t="array" aca="1" ref="W5" ca="1">_xlfn.XLOOKUP($D5,INDIRECT("'"&amp;$D5&amp;"'!"&amp;"$C$9"),INDIRECT("'"&amp;$D5&amp;"'!"&amp;"$K$15"),"Not Found")</f>
        <v>#REF!</v>
      </c>
      <c r="X5" s="30" t="e" cm="1">
        <f t="array" aca="1" ref="X5" ca="1">_xlfn.XLOOKUP($D5,INDIRECT("'"&amp;$D5&amp;"'!"&amp;"$C$9"),INDIRECT("'"&amp;$D5&amp;"'!"&amp;"$L$15"),"Not Found")</f>
        <v>#REF!</v>
      </c>
      <c r="Y5" s="30" t="e" cm="1">
        <f t="array" aca="1" ref="Y5" ca="1">_xlfn.XLOOKUP($D5,INDIRECT("'"&amp;$D5&amp;"'!"&amp;"$C$9"),INDIRECT("'"&amp;$D5&amp;"'!"&amp;"$M$15"),"Not Found")</f>
        <v>#REF!</v>
      </c>
      <c r="Z5" s="31" t="e" cm="1">
        <f t="array" aca="1" ref="Z5" ca="1">_xlfn.XLOOKUP($D5,INDIRECT("'"&amp;$D5&amp;"'!"&amp;"$C$9"),INDIRECT("'"&amp;$D5&amp;"'!"&amp;"$K$16"),"Not Found")</f>
        <v>#REF!</v>
      </c>
      <c r="AA5" s="30" t="e" cm="1">
        <f t="array" aca="1" ref="AA5" ca="1">_xlfn.XLOOKUP($D5,INDIRECT("'"&amp;$D5&amp;"'!"&amp;"$C$9"),INDIRECT("'"&amp;$D5&amp;"'!"&amp;"$L$16"),"Not Found")</f>
        <v>#REF!</v>
      </c>
      <c r="AB5" s="30" t="e" cm="1">
        <f t="array" aca="1" ref="AB5" ca="1">_xlfn.XLOOKUP($D5,INDIRECT("'"&amp;$D5&amp;"'!"&amp;"$C$9"),INDIRECT("'"&amp;$D5&amp;"'!"&amp;"$M$16"),"Not Found")</f>
        <v>#REF!</v>
      </c>
      <c r="AC5" s="31" t="e" cm="1">
        <f t="array" aca="1" ref="AC5" ca="1">_xlfn.XLOOKUP($D5,INDIRECT("'"&amp;$D5&amp;"'!"&amp;"$C$9"),INDIRECT("'"&amp;$D5&amp;"'!"&amp;"$K$17"),"Not Found")</f>
        <v>#REF!</v>
      </c>
      <c r="AD5" s="30" t="e" cm="1">
        <f t="array" aca="1" ref="AD5" ca="1">_xlfn.XLOOKUP($D5,INDIRECT("'"&amp;$D5&amp;"'!"&amp;"$C$9"),INDIRECT("'"&amp;$D5&amp;"'!"&amp;"$L$17"),"Not Found")</f>
        <v>#REF!</v>
      </c>
      <c r="AE5" s="30" t="e" cm="1">
        <f t="array" aca="1" ref="AE5" ca="1">_xlfn.XLOOKUP($D5,INDIRECT("'"&amp;$D5&amp;"'!"&amp;"$C$9"),INDIRECT("'"&amp;$D5&amp;"'!"&amp;"$M$17"),"Not Found")</f>
        <v>#REF!</v>
      </c>
      <c r="AF5" s="31" t="e" cm="1">
        <f t="array" aca="1" ref="AF5" ca="1">_xlfn.XLOOKUP($D5,INDIRECT("'"&amp;$D5&amp;"'!"&amp;"$C$9"),INDIRECT("'"&amp;$D5&amp;"'!"&amp;"$K$5"),"Not Found")</f>
        <v>#REF!</v>
      </c>
      <c r="AG5" s="31" t="e" cm="1">
        <f t="array" aca="1" ref="AG5" ca="1">_xlfn.XLOOKUP($D5,INDIRECT("'"&amp;$D5&amp;"'!"&amp;"$C$9"),INDIRECT("'"&amp;$D5&amp;"'!"&amp;"$N$5"),"Not Found")</f>
        <v>#REF!</v>
      </c>
      <c r="AH5" s="31" t="e" cm="1">
        <f t="array" aca="1" ref="AH5" ca="1">_xlfn.XLOOKUP($D5,INDIRECT("'"&amp;$D5&amp;"'!"&amp;"$C$9"),INDIRECT("'"&amp;$D5&amp;"'!"&amp;"$O$5"),"Not Found")</f>
        <v>#REF!</v>
      </c>
      <c r="AI5" s="31" t="e" cm="1">
        <f t="array" aca="1" ref="AI5" ca="1">_xlfn.XLOOKUP($D5,INDIRECT("'"&amp;$D5&amp;"'!"&amp;"$C$9"),INDIRECT("'"&amp;$D5&amp;"'!"&amp;"$P$5"),"Not Found")</f>
        <v>#REF!</v>
      </c>
      <c r="AJ5" s="31" t="e" cm="1">
        <f t="array" aca="1" ref="AJ5" ca="1">_xlfn.XLOOKUP($D5,INDIRECT("'"&amp;$D5&amp;"'!"&amp;"$C$9"),INDIRECT("'"&amp;$D5&amp;"'!"&amp;"$Q$5"),"Not Found")</f>
        <v>#REF!</v>
      </c>
      <c r="AK5" s="31" t="e" cm="1">
        <f t="array" aca="1" ref="AK5" ca="1">_xlfn.XLOOKUP($D5,INDIRECT("'"&amp;$D5&amp;"'!"&amp;"$C$9"),INDIRECT("'"&amp;$D5&amp;"'!"&amp;"$K$6"),"Not Found")</f>
        <v>#REF!</v>
      </c>
      <c r="AL5" s="31" t="e" cm="1">
        <f t="array" aca="1" ref="AL5" ca="1">_xlfn.XLOOKUP($D5,INDIRECT("'"&amp;$D5&amp;"'!"&amp;"$C$9"),INDIRECT("'"&amp;$D5&amp;"'!"&amp;"$N$6"),"Not Found")</f>
        <v>#REF!</v>
      </c>
      <c r="AM5" s="31" t="e" cm="1">
        <f t="array" aca="1" ref="AM5" ca="1">_xlfn.XLOOKUP($D5,INDIRECT("'"&amp;$D5&amp;"'!"&amp;"$C$9"),INDIRECT("'"&amp;$D5&amp;"'!"&amp;"$O$6"),"Not Found")</f>
        <v>#REF!</v>
      </c>
      <c r="AN5" s="31" t="e" cm="1">
        <f t="array" aca="1" ref="AN5" ca="1">_xlfn.XLOOKUP($D5,INDIRECT("'"&amp;$D5&amp;"'!"&amp;"$C$9"),INDIRECT("'"&amp;$D5&amp;"'!"&amp;"$P$6"),"Not Found")</f>
        <v>#REF!</v>
      </c>
      <c r="AO5" s="31" t="e" cm="1">
        <f t="array" aca="1" ref="AO5" ca="1">_xlfn.XLOOKUP($D5,INDIRECT("'"&amp;$D5&amp;"'!"&amp;"$C$9"),INDIRECT("'"&amp;$D5&amp;"'!"&amp;"$Q$6"),"Not Found")</f>
        <v>#REF!</v>
      </c>
      <c r="AP5" s="31" t="e" cm="1">
        <f t="array" aca="1" ref="AP5" ca="1">_xlfn.XLOOKUP($D5,INDIRECT("'"&amp;$D5&amp;"'!"&amp;"$C$9"),INDIRECT("'"&amp;$D5&amp;"'!"&amp;"$K$7"),"Not Found")</f>
        <v>#REF!</v>
      </c>
      <c r="AQ5" s="31" t="e" cm="1">
        <f t="array" aca="1" ref="AQ5" ca="1">_xlfn.XLOOKUP($D5,INDIRECT("'"&amp;$D5&amp;"'!"&amp;"$C$9"),INDIRECT("'"&amp;$D5&amp;"'!"&amp;"$N$7"),"Not Found")</f>
        <v>#REF!</v>
      </c>
      <c r="AR5" s="31" t="e" cm="1">
        <f t="array" aca="1" ref="AR5" ca="1">_xlfn.XLOOKUP($D5,INDIRECT("'"&amp;$D5&amp;"'!"&amp;"$C$9"),INDIRECT("'"&amp;$D5&amp;"'!"&amp;"$O$7"),"Not Found")</f>
        <v>#REF!</v>
      </c>
      <c r="AS5" s="31" t="e" cm="1">
        <f t="array" aca="1" ref="AS5" ca="1">_xlfn.XLOOKUP($D5,INDIRECT("'"&amp;$D5&amp;"'!"&amp;"$C$9"),INDIRECT("'"&amp;$D5&amp;"'!"&amp;"$P$7"),"Not Found")</f>
        <v>#REF!</v>
      </c>
      <c r="AT5" s="31" t="e" cm="1">
        <f t="array" aca="1" ref="AT5" ca="1">_xlfn.XLOOKUP($D5,INDIRECT("'"&amp;$D5&amp;"'!"&amp;"$C$9"),INDIRECT("'"&amp;$D5&amp;"'!"&amp;"$Q$7"),"Not Found")</f>
        <v>#REF!</v>
      </c>
      <c r="AU5" s="31" t="e" cm="1">
        <f t="array" aca="1" ref="AU5" ca="1">_xlfn.XLOOKUP($D5,INDIRECT("'"&amp;$D5&amp;"'!"&amp;"$C$9"),INDIRECT("'"&amp;$D5&amp;"'!"&amp;"$K$8"),"Not Found")</f>
        <v>#REF!</v>
      </c>
      <c r="AV5" s="31" t="e" cm="1">
        <f t="array" aca="1" ref="AV5" ca="1">_xlfn.XLOOKUP($D5,INDIRECT("'"&amp;$D5&amp;"'!"&amp;"$C$9"),INDIRECT("'"&amp;$D5&amp;"'!"&amp;"$N$8"),"Not Found")</f>
        <v>#REF!</v>
      </c>
      <c r="AW5" s="31" t="e" cm="1">
        <f t="array" aca="1" ref="AW5" ca="1">_xlfn.XLOOKUP($D5,INDIRECT("'"&amp;$D5&amp;"'!"&amp;"$C$9"),INDIRECT("'"&amp;$D5&amp;"'!"&amp;"$O$8"),"Not Found")</f>
        <v>#REF!</v>
      </c>
      <c r="AX5" s="31" t="e" cm="1">
        <f t="array" aca="1" ref="AX5" ca="1">_xlfn.XLOOKUP($D5,INDIRECT("'"&amp;$D5&amp;"'!"&amp;"$C$9"),INDIRECT("'"&amp;$D5&amp;"'!"&amp;"$P$8"),"Not Found")</f>
        <v>#REF!</v>
      </c>
      <c r="AY5" s="31" t="e" cm="1">
        <f t="array" aca="1" ref="AY5" ca="1">_xlfn.XLOOKUP($D5,INDIRECT("'"&amp;$D5&amp;"'!"&amp;"$C$9"),INDIRECT("'"&amp;$D5&amp;"'!"&amp;"$Q$8"),"Not Found")</f>
        <v>#REF!</v>
      </c>
      <c r="AZ5" s="31" t="e" cm="1">
        <f t="array" aca="1" ref="AZ5" ca="1">_xlfn.XLOOKUP($D5,INDIRECT("'"&amp;$D5&amp;"'!"&amp;"$C$9"),INDIRECT("'"&amp;$D5&amp;"'!"&amp;"$K$9"),"Not Found")</f>
        <v>#REF!</v>
      </c>
      <c r="BA5" s="31" t="e" cm="1">
        <f t="array" aca="1" ref="BA5" ca="1">_xlfn.XLOOKUP($D5,INDIRECT("'"&amp;$D5&amp;"'!"&amp;"$C$9"),INDIRECT("'"&amp;$D5&amp;"'!"&amp;"$N$9"),"Not Found")</f>
        <v>#REF!</v>
      </c>
      <c r="BB5" s="31" t="e" cm="1">
        <f t="array" aca="1" ref="BB5" ca="1">_xlfn.XLOOKUP($D5,INDIRECT("'"&amp;$D5&amp;"'!"&amp;"$C$9"),INDIRECT("'"&amp;$D5&amp;"'!"&amp;"$O$9"),"Not Found")</f>
        <v>#REF!</v>
      </c>
      <c r="BC5" s="31" t="e" cm="1">
        <f t="array" aca="1" ref="BC5" ca="1">_xlfn.XLOOKUP($D5,INDIRECT("'"&amp;$D5&amp;"'!"&amp;"$C$9"),INDIRECT("'"&amp;$D5&amp;"'!"&amp;"$P$9"),"Not Found")</f>
        <v>#REF!</v>
      </c>
      <c r="BD5" s="31" t="e" cm="1">
        <f t="array" aca="1" ref="BD5" ca="1">_xlfn.XLOOKUP($D5,INDIRECT("'"&amp;$D5&amp;"'!"&amp;"$C$9"),INDIRECT("'"&amp;$D5&amp;"'!"&amp;"$Q$9"),"Not Found")</f>
        <v>#REF!</v>
      </c>
      <c r="BE5" s="31" t="e" cm="1">
        <f t="array" aca="1" ref="BE5" ca="1">_xlfn.XLOOKUP($D5,INDIRECT("'"&amp;$D5&amp;"'!"&amp;"$C$9"),INDIRECT("'"&amp;$D5&amp;"'!"&amp;"$K$10"),"Not Found")</f>
        <v>#REF!</v>
      </c>
      <c r="BF5" s="31" t="e" cm="1">
        <f t="array" aca="1" ref="BF5" ca="1">_xlfn.XLOOKUP($D5,INDIRECT("'"&amp;$D5&amp;"'!"&amp;"$C$9"),INDIRECT("'"&amp;$D5&amp;"'!"&amp;"$N$10"),"Not Found")</f>
        <v>#REF!</v>
      </c>
      <c r="BG5" s="31" t="e" cm="1">
        <f t="array" aca="1" ref="BG5" ca="1">_xlfn.XLOOKUP($D5,INDIRECT("'"&amp;$D5&amp;"'!"&amp;"$C$9"),INDIRECT("'"&amp;$D5&amp;"'!"&amp;"$O$10"),"Not Found")</f>
        <v>#REF!</v>
      </c>
      <c r="BH5" s="31" t="e" cm="1">
        <f t="array" aca="1" ref="BH5" ca="1">_xlfn.XLOOKUP($D5,INDIRECT("'"&amp;$D5&amp;"'!"&amp;"$C$9"),INDIRECT("'"&amp;$D5&amp;"'!"&amp;"$P$10"),"Not Found")</f>
        <v>#REF!</v>
      </c>
      <c r="BI5" s="31" t="e" cm="1">
        <f t="array" aca="1" ref="BI5" ca="1">_xlfn.XLOOKUP($D5,INDIRECT("'"&amp;$D5&amp;"'!"&amp;"$C$9"),INDIRECT("'"&amp;$D5&amp;"'!"&amp;"$Q$10"),"Not Found")</f>
        <v>#REF!</v>
      </c>
      <c r="BJ5" s="31" t="e" cm="1">
        <f t="array" aca="1" ref="BJ5" ca="1">_xlfn.XLOOKUP($D5,INDIRECT("'"&amp;$D5&amp;"'!"&amp;"$C$9"),INDIRECT("'"&amp;$D5&amp;"'!"&amp;"$K$11"),"Not Found")</f>
        <v>#REF!</v>
      </c>
      <c r="BK5" s="31" t="e" cm="1">
        <f t="array" aca="1" ref="BK5" ca="1">_xlfn.XLOOKUP($D5,INDIRECT("'"&amp;$D5&amp;"'!"&amp;"$C$9"),INDIRECT("'"&amp;$D5&amp;"'!"&amp;"$N$11"),"Not Found")</f>
        <v>#REF!</v>
      </c>
      <c r="BL5" s="31" t="e" cm="1">
        <f t="array" aca="1" ref="BL5" ca="1">_xlfn.XLOOKUP($D5,INDIRECT("'"&amp;$D5&amp;"'!"&amp;"$C$9"),INDIRECT("'"&amp;$D5&amp;"'!"&amp;"$O$11"),"Not Found")</f>
        <v>#REF!</v>
      </c>
      <c r="BM5" s="31" t="e" cm="1">
        <f t="array" aca="1" ref="BM5" ca="1">_xlfn.XLOOKUP($D5,INDIRECT("'"&amp;$D5&amp;"'!"&amp;"$C$9"),INDIRECT("'"&amp;$D5&amp;"'!"&amp;"$P$11"),"Not Found")</f>
        <v>#REF!</v>
      </c>
      <c r="BN5" s="31" t="e" cm="1">
        <f t="array" aca="1" ref="BN5" ca="1">_xlfn.XLOOKUP($D5,INDIRECT("'"&amp;$D5&amp;"'!"&amp;"$C$9"),INDIRECT("'"&amp;$D5&amp;"'!"&amp;"$Q$11"),"Not Found")</f>
        <v>#REF!</v>
      </c>
      <c r="BO5" s="30" t="e" cm="1">
        <f t="array" aca="1" ref="BO5" ca="1">_xlfn.XLOOKUP($D5,INDIRECT("'"&amp;$D5&amp;"'!"&amp;"$C$9"),INDIRECT("'"&amp;$D5&amp;"'!"&amp;"$K$2"),"Not Found")</f>
        <v>#REF!</v>
      </c>
      <c r="BP5" s="33" t="e" cm="1">
        <f t="array" aca="1" ref="BP5" ca="1">_xlfn.XLOOKUP($D5,INDIRECT("'"&amp;$D5&amp;"'!"&amp;"$C$9"),INDIRECT("'"&amp;$D5&amp;"'!"&amp;"$L$2"),"Not Found")</f>
        <v>#REF!</v>
      </c>
      <c r="BQ5" s="30" t="e" cm="1">
        <f t="array" aca="1" ref="BQ5" ca="1">_xlfn.XLOOKUP($D5,INDIRECT("'"&amp;$D5&amp;"'!"&amp;"$C$9"),INDIRECT("'"&amp;$D5&amp;"'!"&amp;"$K$3"),"Not Found")</f>
        <v>#REF!</v>
      </c>
      <c r="BR5" s="33" t="e" cm="1">
        <f t="array" aca="1" ref="BR5" ca="1">_xlfn.XLOOKUP($D5,INDIRECT("'"&amp;$D5&amp;"'!"&amp;"$C$9"),INDIRECT("'"&amp;$D5&amp;"'!"&amp;"$L$3"),"Not Found")</f>
        <v>#REF!</v>
      </c>
      <c r="BS5" s="43" t="e" cm="1">
        <f t="array" aca="1" ref="BS5" ca="1">_xlfn.XLOOKUP($D5,INDIRECT("'"&amp;$D5&amp;"'!"&amp;"$C$9"),INDIRECT("'"&amp;$D5&amp;"'!"&amp;"$J$1"),"Not Found")</f>
        <v>#REF!</v>
      </c>
      <c r="BT5" s="26" t="e">
        <f>VLOOKUP($D5,#REF!,3,FALSE)</f>
        <v>#REF!</v>
      </c>
      <c r="BU5" s="26" t="e">
        <f>VLOOKUP($D5,#REF!,4,FALSE)</f>
        <v>#REF!</v>
      </c>
      <c r="BV5" s="27" t="e">
        <f>VLOOKUP($D5,#REF!,5,FALSE)</f>
        <v>#REF!</v>
      </c>
      <c r="BW5" s="27" t="e">
        <f>VLOOKUP($D5,#REF!,6,FALSE)</f>
        <v>#REF!</v>
      </c>
      <c r="BX5" s="27" t="e">
        <f>VLOOKUP($D5,#REF!,7,FALSE)</f>
        <v>#REF!</v>
      </c>
      <c r="BY5" s="27" t="e">
        <f>VLOOKUP($D5,#REF!,8,FALSE)</f>
        <v>#REF!</v>
      </c>
      <c r="BZ5" s="34" t="e">
        <f>VLOOKUP($D5,#REF!,9,FALSE)</f>
        <v>#REF!</v>
      </c>
      <c r="CA5" s="35" t="e">
        <f>VLOOKUP($D5,#REF!,10,FALSE)</f>
        <v>#REF!</v>
      </c>
      <c r="CB5" s="36" t="e">
        <f>VLOOKUP($D5,#REF!,11,FALSE)</f>
        <v>#REF!</v>
      </c>
      <c r="CC5" s="37" t="e">
        <f>VLOOKUP($D5,#REF!,12,FALSE)</f>
        <v>#REF!</v>
      </c>
      <c r="CD5" s="38" t="e">
        <f>VLOOKUP($D5,#REF!,13,FALSE)</f>
        <v>#REF!</v>
      </c>
      <c r="CE5" s="36" t="e">
        <f>VLOOKUP($D5,#REF!,14,FALSE)</f>
        <v>#REF!</v>
      </c>
      <c r="CF5" s="37" t="e">
        <f>VLOOKUP($D5,#REF!,15,FALSE)</f>
        <v>#REF!</v>
      </c>
      <c r="CG5" s="37" t="e">
        <f>VLOOKUP($D5,#REF!,16,FALSE)</f>
        <v>#REF!</v>
      </c>
      <c r="CH5" s="39" t="e">
        <f>VLOOKUP($D5,#REF!,17,FALSE)</f>
        <v>#REF!</v>
      </c>
      <c r="CI5" s="43" t="e">
        <f>_xlfn.XLOOKUP($D5,#REF!,$B$5:$B$14,"",0)</f>
        <v>#REF!</v>
      </c>
      <c r="CJ5" s="30" t="e" cm="1">
        <f t="array" aca="1" ref="CJ5" ca="1">_xlfn.XLOOKUP($D5,INDIRECT("'"&amp;$D5&amp;"'!"&amp;"$C$9"),INDIRECT("'"&amp;$D5&amp;"'!"&amp;"$F$6"),"Not Found")</f>
        <v>#REF!</v>
      </c>
      <c r="CK5" s="26" t="e" cm="1">
        <f t="array" aca="1" ref="CK5" ca="1">_xlfn.XLOOKUP($D5,INDIRECT("'"&amp;$D5&amp;"'!"&amp;"$C$9"),INDIRECT("'"&amp;$D5&amp;"'!"&amp;"_6._Additional_Comments"),"Not Found")</f>
        <v>#REF!</v>
      </c>
    </row>
    <row r="6" spans="1:93" ht="20.149999999999999" customHeight="1" x14ac:dyDescent="0.25">
      <c r="A6" s="26">
        <f>'Narrative Summary'!$C$11</f>
        <v>0</v>
      </c>
      <c r="B6" s="26">
        <f>'Narrative Summary'!$G$11</f>
        <v>0</v>
      </c>
      <c r="C6" s="26" t="e">
        <f>#REF!</f>
        <v>#REF!</v>
      </c>
      <c r="D6" s="27" t="e">
        <f>#REF!</f>
        <v>#REF!</v>
      </c>
      <c r="E6" s="28" t="e" cm="1">
        <f t="array" aca="1" ref="E6" ca="1">_xlfn.XLOOKUP($D6,INDIRECT("'"&amp;$D6&amp;"'!"&amp;"$C$9"),INDIRECT("'"&amp;$D6&amp;"'!"&amp;"$E$9"),"Not Found")</f>
        <v>#REF!</v>
      </c>
      <c r="F6" s="27" t="e" cm="1">
        <f t="array" aca="1" ref="F6" ca="1">_xlfn.XLOOKUP($D6,INDIRECT("'"&amp;$D6&amp;"'!"&amp;"$C$9"),INDIRECT("'"&amp;$D6&amp;"'!"&amp;"$C$10"),"Not Found")</f>
        <v>#REF!</v>
      </c>
      <c r="G6" s="26" t="e">
        <f>VLOOKUP($D6,#REF!,2,FALSE)</f>
        <v>#REF!</v>
      </c>
      <c r="H6" s="27" t="e" cm="1">
        <f t="array" aca="1" ref="H6" ca="1">_xlfn.XLOOKUP($D6,INDIRECT("'"&amp;$D6&amp;"'!"&amp;"$C$9"),INDIRECT("'"&amp;$D6&amp;"'!"&amp;"$C$11"),"Not Found")</f>
        <v>#REF!</v>
      </c>
      <c r="I6" s="27" t="e" cm="1">
        <f t="array" aca="1" ref="I6" ca="1">_xlfn.XLOOKUP($D6,INDIRECT("'"&amp;$D6&amp;"'!"&amp;"$C$9"),INDIRECT("'"&amp;$D6&amp;"'!"&amp;"$E$11"),"Not Found")</f>
        <v>#REF!</v>
      </c>
      <c r="J6" s="27" t="e" cm="1">
        <f t="array" aca="1" ref="J6" ca="1">_xlfn.XLOOKUP($D6,INDIRECT("'"&amp;$D6&amp;"'!"&amp;"$C$9"),INDIRECT("'"&amp;$D6&amp;"'!"&amp;"$C$12"),"Not Found")</f>
        <v>#REF!</v>
      </c>
      <c r="K6" s="29" t="e" cm="1">
        <f t="array" aca="1" ref="K6" ca="1">_xlfn.XLOOKUP($D6,INDIRECT("'"&amp;$D6&amp;"'!"&amp;"$C$9"),INDIRECT("'"&amp;$D6&amp;"'!"&amp;"$E$12"),"Not Found")</f>
        <v>#REF!</v>
      </c>
      <c r="L6" s="29" t="e" cm="1">
        <f t="array" aca="1" ref="L6" ca="1">_xlfn.XLOOKUP($D6,INDIRECT("'"&amp;$D6&amp;"'!"&amp;"$C$9"),INDIRECT("'"&amp;$D6&amp;"'!"&amp;"$C$13"),"Not Found")</f>
        <v>#REF!</v>
      </c>
      <c r="M6" s="29" t="e" cm="1">
        <f t="array" aca="1" ref="M6" ca="1">_xlfn.XLOOKUP($D6,INDIRECT("'"&amp;$D6&amp;"'!"&amp;"$C$9"),INDIRECT("'"&amp;$D6&amp;"'!"&amp;"$E$13"),"Not Found")</f>
        <v>#REF!</v>
      </c>
      <c r="N6" s="30" t="e" cm="1">
        <f t="array" aca="1" ref="N6" ca="1">_xlfn.XLOOKUP($D6,INDIRECT("'"&amp;$D6&amp;"'!"&amp;"$C$9"),INDIRECT("'"&amp;$D6&amp;"'!"&amp;"$L$12"),"Not Found")</f>
        <v>#REF!</v>
      </c>
      <c r="O6" s="42" t="e" cm="1">
        <f t="array" aca="1" ref="O6" ca="1">_xlfn.XLOOKUP($D6,INDIRECT("'"&amp;$D6&amp;"'!"&amp;"$C$9"),INDIRECT("'"&amp;$D6&amp;"'!"&amp;"$M$12"),"Not Found")</f>
        <v>#REF!</v>
      </c>
      <c r="P6" s="31" t="e" cm="1">
        <f t="array" aca="1" ref="P6" ca="1">_xlfn.XLOOKUP($D6,INDIRECT("'"&amp;$D6&amp;"'!"&amp;"$C$9"),INDIRECT("'"&amp;$D6&amp;"'!"&amp;"$K$12"),"Not Found")</f>
        <v>#REF!</v>
      </c>
      <c r="Q6" s="31" t="e" cm="1">
        <f t="array" aca="1" ref="Q6" ca="1">_xlfn.XLOOKUP($D6,INDIRECT("'"&amp;$D6&amp;"'!"&amp;"$C$9"),INDIRECT("'"&amp;$D6&amp;"'!"&amp;"$K$13"),"Not Found")</f>
        <v>#REF!</v>
      </c>
      <c r="R6" s="32" t="e" cm="1">
        <f t="array" aca="1" ref="R6" ca="1">_xlfn.XLOOKUP($D6,INDIRECT("'"&amp;$D6&amp;"'!"&amp;"$C$9"),INDIRECT("'"&amp;$D6&amp;"'!"&amp;"$L$13"),"Not Found")</f>
        <v>#REF!</v>
      </c>
      <c r="S6" s="32" t="e" cm="1">
        <f t="array" aca="1" ref="S6" ca="1">_xlfn.XLOOKUP($D6,INDIRECT("'"&amp;$D6&amp;"'!"&amp;"$C$9"),INDIRECT("'"&amp;$D6&amp;"'!"&amp;"$M$13"),"Not Found")</f>
        <v>#REF!</v>
      </c>
      <c r="T6" s="31" t="e" cm="1">
        <f t="array" aca="1" ref="T6" ca="1">_xlfn.XLOOKUP($D6,INDIRECT("'"&amp;$D6&amp;"'!"&amp;"$C$9"),INDIRECT("'"&amp;$D6&amp;"'!"&amp;"$K$14"),"Not Found")</f>
        <v>#REF!</v>
      </c>
      <c r="U6" s="30" t="e" cm="1">
        <f t="array" aca="1" ref="U6" ca="1">_xlfn.XLOOKUP($D6,INDIRECT("'"&amp;$D6&amp;"'!"&amp;"$C$9"),INDIRECT("'"&amp;$D6&amp;"'!"&amp;"$L$14"),"Not Found")</f>
        <v>#REF!</v>
      </c>
      <c r="V6" s="30" t="e" cm="1">
        <f t="array" aca="1" ref="V6" ca="1">_xlfn.XLOOKUP($D6,INDIRECT("'"&amp;$D6&amp;"'!"&amp;"$C$9"),INDIRECT("'"&amp;$D6&amp;"'!"&amp;"$M$14"),"Not Found")</f>
        <v>#REF!</v>
      </c>
      <c r="W6" s="31" t="e" cm="1">
        <f t="array" aca="1" ref="W6" ca="1">_xlfn.XLOOKUP($D6,INDIRECT("'"&amp;$D6&amp;"'!"&amp;"$C$9"),INDIRECT("'"&amp;$D6&amp;"'!"&amp;"$K$15"),"Not Found")</f>
        <v>#REF!</v>
      </c>
      <c r="X6" s="30" t="e" cm="1">
        <f t="array" aca="1" ref="X6" ca="1">_xlfn.XLOOKUP($D6,INDIRECT("'"&amp;$D6&amp;"'!"&amp;"$C$9"),INDIRECT("'"&amp;$D6&amp;"'!"&amp;"$L$15"),"Not Found")</f>
        <v>#REF!</v>
      </c>
      <c r="Y6" s="30" t="e" cm="1">
        <f t="array" aca="1" ref="Y6" ca="1">_xlfn.XLOOKUP($D6,INDIRECT("'"&amp;$D6&amp;"'!"&amp;"$C$9"),INDIRECT("'"&amp;$D6&amp;"'!"&amp;"$M$15"),"Not Found")</f>
        <v>#REF!</v>
      </c>
      <c r="Z6" s="31" t="e" cm="1">
        <f t="array" aca="1" ref="Z6" ca="1">_xlfn.XLOOKUP($D6,INDIRECT("'"&amp;$D6&amp;"'!"&amp;"$C$9"),INDIRECT("'"&amp;$D6&amp;"'!"&amp;"$K$16"),"Not Found")</f>
        <v>#REF!</v>
      </c>
      <c r="AA6" s="30" t="e" cm="1">
        <f t="array" aca="1" ref="AA6" ca="1">_xlfn.XLOOKUP($D6,INDIRECT("'"&amp;$D6&amp;"'!"&amp;"$C$9"),INDIRECT("'"&amp;$D6&amp;"'!"&amp;"$L$16"),"Not Found")</f>
        <v>#REF!</v>
      </c>
      <c r="AB6" s="30" t="e" cm="1">
        <f t="array" aca="1" ref="AB6" ca="1">_xlfn.XLOOKUP($D6,INDIRECT("'"&amp;$D6&amp;"'!"&amp;"$C$9"),INDIRECT("'"&amp;$D6&amp;"'!"&amp;"$M$16"),"Not Found")</f>
        <v>#REF!</v>
      </c>
      <c r="AC6" s="31" t="e" cm="1">
        <f t="array" aca="1" ref="AC6" ca="1">_xlfn.XLOOKUP($D6,INDIRECT("'"&amp;$D6&amp;"'!"&amp;"$C$9"),INDIRECT("'"&amp;$D6&amp;"'!"&amp;"$K$17"),"Not Found")</f>
        <v>#REF!</v>
      </c>
      <c r="AD6" s="30" t="e" cm="1">
        <f t="array" aca="1" ref="AD6" ca="1">_xlfn.XLOOKUP($D6,INDIRECT("'"&amp;$D6&amp;"'!"&amp;"$C$9"),INDIRECT("'"&amp;$D6&amp;"'!"&amp;"$L$17"),"Not Found")</f>
        <v>#REF!</v>
      </c>
      <c r="AE6" s="30" t="e" cm="1">
        <f t="array" aca="1" ref="AE6" ca="1">_xlfn.XLOOKUP($D6,INDIRECT("'"&amp;$D6&amp;"'!"&amp;"$C$9"),INDIRECT("'"&amp;$D6&amp;"'!"&amp;"$M$17"),"Not Found")</f>
        <v>#REF!</v>
      </c>
      <c r="AF6" s="31" t="e" cm="1">
        <f t="array" aca="1" ref="AF6" ca="1">_xlfn.XLOOKUP($D6,INDIRECT("'"&amp;$D6&amp;"'!"&amp;"$C$9"),INDIRECT("'"&amp;$D6&amp;"'!"&amp;"$K$5"),"Not Found")</f>
        <v>#REF!</v>
      </c>
      <c r="AG6" s="31" t="e" cm="1">
        <f t="array" aca="1" ref="AG6" ca="1">_xlfn.XLOOKUP($D6,INDIRECT("'"&amp;$D6&amp;"'!"&amp;"$C$9"),INDIRECT("'"&amp;$D6&amp;"'!"&amp;"$N$5"),"Not Found")</f>
        <v>#REF!</v>
      </c>
      <c r="AH6" s="31" t="e" cm="1">
        <f t="array" aca="1" ref="AH6" ca="1">_xlfn.XLOOKUP($D6,INDIRECT("'"&amp;$D6&amp;"'!"&amp;"$C$9"),INDIRECT("'"&amp;$D6&amp;"'!"&amp;"$O$5"),"Not Found")</f>
        <v>#REF!</v>
      </c>
      <c r="AI6" s="31" t="e" cm="1">
        <f t="array" aca="1" ref="AI6" ca="1">_xlfn.XLOOKUP($D6,INDIRECT("'"&amp;$D6&amp;"'!"&amp;"$C$9"),INDIRECT("'"&amp;$D6&amp;"'!"&amp;"$P$5"),"Not Found")</f>
        <v>#REF!</v>
      </c>
      <c r="AJ6" s="31" t="e" cm="1">
        <f t="array" aca="1" ref="AJ6" ca="1">_xlfn.XLOOKUP($D6,INDIRECT("'"&amp;$D6&amp;"'!"&amp;"$C$9"),INDIRECT("'"&amp;$D6&amp;"'!"&amp;"$Q$5"),"Not Found")</f>
        <v>#REF!</v>
      </c>
      <c r="AK6" s="31" t="e" cm="1">
        <f t="array" aca="1" ref="AK6" ca="1">_xlfn.XLOOKUP($D6,INDIRECT("'"&amp;$D6&amp;"'!"&amp;"$C$9"),INDIRECT("'"&amp;$D6&amp;"'!"&amp;"$K$6"),"Not Found")</f>
        <v>#REF!</v>
      </c>
      <c r="AL6" s="31" t="e" cm="1">
        <f t="array" aca="1" ref="AL6" ca="1">_xlfn.XLOOKUP($D6,INDIRECT("'"&amp;$D6&amp;"'!"&amp;"$C$9"),INDIRECT("'"&amp;$D6&amp;"'!"&amp;"$N$6"),"Not Found")</f>
        <v>#REF!</v>
      </c>
      <c r="AM6" s="31" t="e" cm="1">
        <f t="array" aca="1" ref="AM6" ca="1">_xlfn.XLOOKUP($D6,INDIRECT("'"&amp;$D6&amp;"'!"&amp;"$C$9"),INDIRECT("'"&amp;$D6&amp;"'!"&amp;"$O$6"),"Not Found")</f>
        <v>#REF!</v>
      </c>
      <c r="AN6" s="31" t="e" cm="1">
        <f t="array" aca="1" ref="AN6" ca="1">_xlfn.XLOOKUP($D6,INDIRECT("'"&amp;$D6&amp;"'!"&amp;"$C$9"),INDIRECT("'"&amp;$D6&amp;"'!"&amp;"$P$6"),"Not Found")</f>
        <v>#REF!</v>
      </c>
      <c r="AO6" s="31" t="e" cm="1">
        <f t="array" aca="1" ref="AO6" ca="1">_xlfn.XLOOKUP($D6,INDIRECT("'"&amp;$D6&amp;"'!"&amp;"$C$9"),INDIRECT("'"&amp;$D6&amp;"'!"&amp;"$Q$6"),"Not Found")</f>
        <v>#REF!</v>
      </c>
      <c r="AP6" s="31" t="e" cm="1">
        <f t="array" aca="1" ref="AP6" ca="1">_xlfn.XLOOKUP($D6,INDIRECT("'"&amp;$D6&amp;"'!"&amp;"$C$9"),INDIRECT("'"&amp;$D6&amp;"'!"&amp;"$K$7"),"Not Found")</f>
        <v>#REF!</v>
      </c>
      <c r="AQ6" s="31" t="e" cm="1">
        <f t="array" aca="1" ref="AQ6" ca="1">_xlfn.XLOOKUP($D6,INDIRECT("'"&amp;$D6&amp;"'!"&amp;"$C$9"),INDIRECT("'"&amp;$D6&amp;"'!"&amp;"$N$7"),"Not Found")</f>
        <v>#REF!</v>
      </c>
      <c r="AR6" s="31" t="e" cm="1">
        <f t="array" aca="1" ref="AR6" ca="1">_xlfn.XLOOKUP($D6,INDIRECT("'"&amp;$D6&amp;"'!"&amp;"$C$9"),INDIRECT("'"&amp;$D6&amp;"'!"&amp;"$O$7"),"Not Found")</f>
        <v>#REF!</v>
      </c>
      <c r="AS6" s="31" t="e" cm="1">
        <f t="array" aca="1" ref="AS6" ca="1">_xlfn.XLOOKUP($D6,INDIRECT("'"&amp;$D6&amp;"'!"&amp;"$C$9"),INDIRECT("'"&amp;$D6&amp;"'!"&amp;"$P$7"),"Not Found")</f>
        <v>#REF!</v>
      </c>
      <c r="AT6" s="31" t="e" cm="1">
        <f t="array" aca="1" ref="AT6" ca="1">_xlfn.XLOOKUP($D6,INDIRECT("'"&amp;$D6&amp;"'!"&amp;"$C$9"),INDIRECT("'"&amp;$D6&amp;"'!"&amp;"$Q$7"),"Not Found")</f>
        <v>#REF!</v>
      </c>
      <c r="AU6" s="31" t="e" cm="1">
        <f t="array" aca="1" ref="AU6" ca="1">_xlfn.XLOOKUP($D6,INDIRECT("'"&amp;$D6&amp;"'!"&amp;"$C$9"),INDIRECT("'"&amp;$D6&amp;"'!"&amp;"$K$8"),"Not Found")</f>
        <v>#REF!</v>
      </c>
      <c r="AV6" s="31" t="e" cm="1">
        <f t="array" aca="1" ref="AV6" ca="1">_xlfn.XLOOKUP($D6,INDIRECT("'"&amp;$D6&amp;"'!"&amp;"$C$9"),INDIRECT("'"&amp;$D6&amp;"'!"&amp;"$N$8"),"Not Found")</f>
        <v>#REF!</v>
      </c>
      <c r="AW6" s="31" t="e" cm="1">
        <f t="array" aca="1" ref="AW6" ca="1">_xlfn.XLOOKUP($D6,INDIRECT("'"&amp;$D6&amp;"'!"&amp;"$C$9"),INDIRECT("'"&amp;$D6&amp;"'!"&amp;"$O$8"),"Not Found")</f>
        <v>#REF!</v>
      </c>
      <c r="AX6" s="31" t="e" cm="1">
        <f t="array" aca="1" ref="AX6" ca="1">_xlfn.XLOOKUP($D6,INDIRECT("'"&amp;$D6&amp;"'!"&amp;"$C$9"),INDIRECT("'"&amp;$D6&amp;"'!"&amp;"$P$8"),"Not Found")</f>
        <v>#REF!</v>
      </c>
      <c r="AY6" s="31" t="e" cm="1">
        <f t="array" aca="1" ref="AY6" ca="1">_xlfn.XLOOKUP($D6,INDIRECT("'"&amp;$D6&amp;"'!"&amp;"$C$9"),INDIRECT("'"&amp;$D6&amp;"'!"&amp;"$Q$8"),"Not Found")</f>
        <v>#REF!</v>
      </c>
      <c r="AZ6" s="31" t="e" cm="1">
        <f t="array" aca="1" ref="AZ6" ca="1">_xlfn.XLOOKUP($D6,INDIRECT("'"&amp;$D6&amp;"'!"&amp;"$C$9"),INDIRECT("'"&amp;$D6&amp;"'!"&amp;"$K$9"),"Not Found")</f>
        <v>#REF!</v>
      </c>
      <c r="BA6" s="31" t="e" cm="1">
        <f t="array" aca="1" ref="BA6" ca="1">_xlfn.XLOOKUP($D6,INDIRECT("'"&amp;$D6&amp;"'!"&amp;"$C$9"),INDIRECT("'"&amp;$D6&amp;"'!"&amp;"$N$9"),"Not Found")</f>
        <v>#REF!</v>
      </c>
      <c r="BB6" s="31" t="e" cm="1">
        <f t="array" aca="1" ref="BB6" ca="1">_xlfn.XLOOKUP($D6,INDIRECT("'"&amp;$D6&amp;"'!"&amp;"$C$9"),INDIRECT("'"&amp;$D6&amp;"'!"&amp;"$O$9"),"Not Found")</f>
        <v>#REF!</v>
      </c>
      <c r="BC6" s="31" t="e" cm="1">
        <f t="array" aca="1" ref="BC6" ca="1">_xlfn.XLOOKUP($D6,INDIRECT("'"&amp;$D6&amp;"'!"&amp;"$C$9"),INDIRECT("'"&amp;$D6&amp;"'!"&amp;"$P$9"),"Not Found")</f>
        <v>#REF!</v>
      </c>
      <c r="BD6" s="31" t="e" cm="1">
        <f t="array" aca="1" ref="BD6" ca="1">_xlfn.XLOOKUP($D6,INDIRECT("'"&amp;$D6&amp;"'!"&amp;"$C$9"),INDIRECT("'"&amp;$D6&amp;"'!"&amp;"$Q$9"),"Not Found")</f>
        <v>#REF!</v>
      </c>
      <c r="BE6" s="31" t="e" cm="1">
        <f t="array" aca="1" ref="BE6" ca="1">_xlfn.XLOOKUP($D6,INDIRECT("'"&amp;$D6&amp;"'!"&amp;"$C$9"),INDIRECT("'"&amp;$D6&amp;"'!"&amp;"$K$10"),"Not Found")</f>
        <v>#REF!</v>
      </c>
      <c r="BF6" s="31" t="e" cm="1">
        <f t="array" aca="1" ref="BF6" ca="1">_xlfn.XLOOKUP($D6,INDIRECT("'"&amp;$D6&amp;"'!"&amp;"$C$9"),INDIRECT("'"&amp;$D6&amp;"'!"&amp;"$N$10"),"Not Found")</f>
        <v>#REF!</v>
      </c>
      <c r="BG6" s="31" t="e" cm="1">
        <f t="array" aca="1" ref="BG6" ca="1">_xlfn.XLOOKUP($D6,INDIRECT("'"&amp;$D6&amp;"'!"&amp;"$C$9"),INDIRECT("'"&amp;$D6&amp;"'!"&amp;"$O$10"),"Not Found")</f>
        <v>#REF!</v>
      </c>
      <c r="BH6" s="31" t="e" cm="1">
        <f t="array" aca="1" ref="BH6" ca="1">_xlfn.XLOOKUP($D6,INDIRECT("'"&amp;$D6&amp;"'!"&amp;"$C$9"),INDIRECT("'"&amp;$D6&amp;"'!"&amp;"$P$10"),"Not Found")</f>
        <v>#REF!</v>
      </c>
      <c r="BI6" s="31" t="e" cm="1">
        <f t="array" aca="1" ref="BI6" ca="1">_xlfn.XLOOKUP($D6,INDIRECT("'"&amp;$D6&amp;"'!"&amp;"$C$9"),INDIRECT("'"&amp;$D6&amp;"'!"&amp;"$Q$10"),"Not Found")</f>
        <v>#REF!</v>
      </c>
      <c r="BJ6" s="31" t="e" cm="1">
        <f t="array" aca="1" ref="BJ6" ca="1">_xlfn.XLOOKUP($D6,INDIRECT("'"&amp;$D6&amp;"'!"&amp;"$C$9"),INDIRECT("'"&amp;$D6&amp;"'!"&amp;"$K$11"),"Not Found")</f>
        <v>#REF!</v>
      </c>
      <c r="BK6" s="31" t="e" cm="1">
        <f t="array" aca="1" ref="BK6" ca="1">_xlfn.XLOOKUP($D6,INDIRECT("'"&amp;$D6&amp;"'!"&amp;"$C$9"),INDIRECT("'"&amp;$D6&amp;"'!"&amp;"$N$11"),"Not Found")</f>
        <v>#REF!</v>
      </c>
      <c r="BL6" s="31" t="e" cm="1">
        <f t="array" aca="1" ref="BL6" ca="1">_xlfn.XLOOKUP($D6,INDIRECT("'"&amp;$D6&amp;"'!"&amp;"$C$9"),INDIRECT("'"&amp;$D6&amp;"'!"&amp;"$O$11"),"Not Found")</f>
        <v>#REF!</v>
      </c>
      <c r="BM6" s="31" t="e" cm="1">
        <f t="array" aca="1" ref="BM6" ca="1">_xlfn.XLOOKUP($D6,INDIRECT("'"&amp;$D6&amp;"'!"&amp;"$C$9"),INDIRECT("'"&amp;$D6&amp;"'!"&amp;"$P$11"),"Not Found")</f>
        <v>#REF!</v>
      </c>
      <c r="BN6" s="31" t="e" cm="1">
        <f t="array" aca="1" ref="BN6" ca="1">_xlfn.XLOOKUP($D6,INDIRECT("'"&amp;$D6&amp;"'!"&amp;"$C$9"),INDIRECT("'"&amp;$D6&amp;"'!"&amp;"$Q$11"),"Not Found")</f>
        <v>#REF!</v>
      </c>
      <c r="BO6" s="30" t="e" cm="1">
        <f t="array" aca="1" ref="BO6" ca="1">_xlfn.XLOOKUP($D6,INDIRECT("'"&amp;$D6&amp;"'!"&amp;"$C$9"),INDIRECT("'"&amp;$D6&amp;"'!"&amp;"$K$2"),"Not Found")</f>
        <v>#REF!</v>
      </c>
      <c r="BP6" s="33" t="e" cm="1">
        <f t="array" aca="1" ref="BP6" ca="1">_xlfn.XLOOKUP($D6,INDIRECT("'"&amp;$D6&amp;"'!"&amp;"$C$9"),INDIRECT("'"&amp;$D6&amp;"'!"&amp;"$L$2"),"Not Found")</f>
        <v>#REF!</v>
      </c>
      <c r="BQ6" s="30" t="e" cm="1">
        <f t="array" aca="1" ref="BQ6" ca="1">_xlfn.XLOOKUP($D6,INDIRECT("'"&amp;$D6&amp;"'!"&amp;"$C$9"),INDIRECT("'"&amp;$D6&amp;"'!"&amp;"$K$3"),"Not Found")</f>
        <v>#REF!</v>
      </c>
      <c r="BR6" s="33" t="e" cm="1">
        <f t="array" aca="1" ref="BR6" ca="1">_xlfn.XLOOKUP($D6,INDIRECT("'"&amp;$D6&amp;"'!"&amp;"$C$9"),INDIRECT("'"&amp;$D6&amp;"'!"&amp;"$L$3"),"Not Found")</f>
        <v>#REF!</v>
      </c>
      <c r="BS6" s="43" t="e" cm="1">
        <f t="array" aca="1" ref="BS6" ca="1">_xlfn.XLOOKUP($D6,INDIRECT("'"&amp;$D6&amp;"'!"&amp;"$C$9"),INDIRECT("'"&amp;$D6&amp;"'!"&amp;"$J$1"),"Not Found")</f>
        <v>#REF!</v>
      </c>
      <c r="BT6" s="26" t="e">
        <f>VLOOKUP($D6,#REF!,3,FALSE)</f>
        <v>#REF!</v>
      </c>
      <c r="BU6" s="26" t="e">
        <f>VLOOKUP($D6,#REF!,4,FALSE)</f>
        <v>#REF!</v>
      </c>
      <c r="BV6" s="27" t="e">
        <f>VLOOKUP($D6,#REF!,5,FALSE)</f>
        <v>#REF!</v>
      </c>
      <c r="BW6" s="27" t="e">
        <f>VLOOKUP($D6,#REF!,6,FALSE)</f>
        <v>#REF!</v>
      </c>
      <c r="BX6" s="27" t="e">
        <f>VLOOKUP($D6,#REF!,7,FALSE)</f>
        <v>#REF!</v>
      </c>
      <c r="BY6" s="27" t="e">
        <f>VLOOKUP($D6,#REF!,8,FALSE)</f>
        <v>#REF!</v>
      </c>
      <c r="BZ6" s="34" t="e">
        <f>VLOOKUP($D6,#REF!,9,FALSE)</f>
        <v>#REF!</v>
      </c>
      <c r="CA6" s="35" t="e">
        <f>VLOOKUP($D6,#REF!,10,FALSE)</f>
        <v>#REF!</v>
      </c>
      <c r="CB6" s="36" t="e">
        <f>VLOOKUP($D6,#REF!,11,FALSE)</f>
        <v>#REF!</v>
      </c>
      <c r="CC6" s="37" t="e">
        <f>VLOOKUP($D6,#REF!,12,FALSE)</f>
        <v>#REF!</v>
      </c>
      <c r="CD6" s="38" t="e">
        <f>VLOOKUP($D6,#REF!,13,FALSE)</f>
        <v>#REF!</v>
      </c>
      <c r="CE6" s="36" t="e">
        <f>VLOOKUP($D6,#REF!,14,FALSE)</f>
        <v>#REF!</v>
      </c>
      <c r="CF6" s="37" t="e">
        <f>VLOOKUP($D6,#REF!,15,FALSE)</f>
        <v>#REF!</v>
      </c>
      <c r="CG6" s="37" t="e">
        <f>VLOOKUP($D6,#REF!,16,FALSE)</f>
        <v>#REF!</v>
      </c>
      <c r="CH6" s="39" t="e">
        <f>VLOOKUP($D6,#REF!,17,FALSE)</f>
        <v>#REF!</v>
      </c>
      <c r="CI6" s="43" t="e">
        <f>_xlfn.XLOOKUP($D6,#REF!,$B$5:$B$14,"",0)</f>
        <v>#REF!</v>
      </c>
      <c r="CJ6" s="30" t="e" cm="1">
        <f t="array" aca="1" ref="CJ6" ca="1">_xlfn.XLOOKUP($D6,INDIRECT("'"&amp;$D6&amp;"'!"&amp;"$C$9"),INDIRECT("'"&amp;$D6&amp;"'!"&amp;"$F$6"),"Not Found")</f>
        <v>#REF!</v>
      </c>
      <c r="CK6" s="26" t="e" cm="1">
        <f t="array" aca="1" ref="CK6" ca="1">_xlfn.XLOOKUP($D6,INDIRECT("'"&amp;$D6&amp;"'!"&amp;"$C$9"),INDIRECT("'"&amp;$D6&amp;"'!"&amp;"_6._Additional_Comments"),"Not Found")</f>
        <v>#REF!</v>
      </c>
    </row>
    <row r="7" spans="1:93" ht="20.149999999999999" customHeight="1" x14ac:dyDescent="0.25">
      <c r="A7" s="26">
        <f>'Narrative Summary'!$C$11</f>
        <v>0</v>
      </c>
      <c r="B7" s="26">
        <f>'Narrative Summary'!$G$11</f>
        <v>0</v>
      </c>
      <c r="C7" s="26" t="e">
        <f>#REF!</f>
        <v>#REF!</v>
      </c>
      <c r="D7" s="27" t="e">
        <f>#REF!</f>
        <v>#REF!</v>
      </c>
      <c r="E7" s="28" t="e" cm="1">
        <f t="array" aca="1" ref="E7" ca="1">_xlfn.XLOOKUP($D7,INDIRECT("'"&amp;$D7&amp;"'!"&amp;"$C$9"),INDIRECT("'"&amp;$D7&amp;"'!"&amp;"$E$9"),"Not Found")</f>
        <v>#REF!</v>
      </c>
      <c r="F7" s="27" t="e" cm="1">
        <f t="array" aca="1" ref="F7" ca="1">_xlfn.XLOOKUP($D7,INDIRECT("'"&amp;$D7&amp;"'!"&amp;"$C$9"),INDIRECT("'"&amp;$D7&amp;"'!"&amp;"$C$10"),"Not Found")</f>
        <v>#REF!</v>
      </c>
      <c r="G7" s="26" t="e">
        <f>VLOOKUP($D7,#REF!,2,FALSE)</f>
        <v>#REF!</v>
      </c>
      <c r="H7" s="27" t="e" cm="1">
        <f t="array" aca="1" ref="H7" ca="1">_xlfn.XLOOKUP($D7,INDIRECT("'"&amp;$D7&amp;"'!"&amp;"$C$9"),INDIRECT("'"&amp;$D7&amp;"'!"&amp;"$C$11"),"Not Found")</f>
        <v>#REF!</v>
      </c>
      <c r="I7" s="27" t="e" cm="1">
        <f t="array" aca="1" ref="I7" ca="1">_xlfn.XLOOKUP($D7,INDIRECT("'"&amp;$D7&amp;"'!"&amp;"$C$9"),INDIRECT("'"&amp;$D7&amp;"'!"&amp;"$E$11"),"Not Found")</f>
        <v>#REF!</v>
      </c>
      <c r="J7" s="27" t="e" cm="1">
        <f t="array" aca="1" ref="J7" ca="1">_xlfn.XLOOKUP($D7,INDIRECT("'"&amp;$D7&amp;"'!"&amp;"$C$9"),INDIRECT("'"&amp;$D7&amp;"'!"&amp;"$C$12"),"Not Found")</f>
        <v>#REF!</v>
      </c>
      <c r="K7" s="29" t="e" cm="1">
        <f t="array" aca="1" ref="K7" ca="1">_xlfn.XLOOKUP($D7,INDIRECT("'"&amp;$D7&amp;"'!"&amp;"$C$9"),INDIRECT("'"&amp;$D7&amp;"'!"&amp;"$E$12"),"Not Found")</f>
        <v>#REF!</v>
      </c>
      <c r="L7" s="29" t="e" cm="1">
        <f t="array" aca="1" ref="L7" ca="1">_xlfn.XLOOKUP($D7,INDIRECT("'"&amp;$D7&amp;"'!"&amp;"$C$9"),INDIRECT("'"&amp;$D7&amp;"'!"&amp;"$C$13"),"Not Found")</f>
        <v>#REF!</v>
      </c>
      <c r="M7" s="29" t="e" cm="1">
        <f t="array" aca="1" ref="M7" ca="1">_xlfn.XLOOKUP($D7,INDIRECT("'"&amp;$D7&amp;"'!"&amp;"$C$9"),INDIRECT("'"&amp;$D7&amp;"'!"&amp;"$E$13"),"Not Found")</f>
        <v>#REF!</v>
      </c>
      <c r="N7" s="30" t="e" cm="1">
        <f t="array" aca="1" ref="N7" ca="1">_xlfn.XLOOKUP($D7,INDIRECT("'"&amp;$D7&amp;"'!"&amp;"$C$9"),INDIRECT("'"&amp;$D7&amp;"'!"&amp;"$L$12"),"Not Found")</f>
        <v>#REF!</v>
      </c>
      <c r="O7" s="42" t="e" cm="1">
        <f t="array" aca="1" ref="O7" ca="1">_xlfn.XLOOKUP($D7,INDIRECT("'"&amp;$D7&amp;"'!"&amp;"$C$9"),INDIRECT("'"&amp;$D7&amp;"'!"&amp;"$M$12"),"Not Found")</f>
        <v>#REF!</v>
      </c>
      <c r="P7" s="31" t="e" cm="1">
        <f t="array" aca="1" ref="P7" ca="1">_xlfn.XLOOKUP($D7,INDIRECT("'"&amp;$D7&amp;"'!"&amp;"$C$9"),INDIRECT("'"&amp;$D7&amp;"'!"&amp;"$K$12"),"Not Found")</f>
        <v>#REF!</v>
      </c>
      <c r="Q7" s="31" t="e" cm="1">
        <f t="array" aca="1" ref="Q7" ca="1">_xlfn.XLOOKUP($D7,INDIRECT("'"&amp;$D7&amp;"'!"&amp;"$C$9"),INDIRECT("'"&amp;$D7&amp;"'!"&amp;"$K$13"),"Not Found")</f>
        <v>#REF!</v>
      </c>
      <c r="R7" s="32" t="e" cm="1">
        <f t="array" aca="1" ref="R7" ca="1">_xlfn.XLOOKUP($D7,INDIRECT("'"&amp;$D7&amp;"'!"&amp;"$C$9"),INDIRECT("'"&amp;$D7&amp;"'!"&amp;"$L$13"),"Not Found")</f>
        <v>#REF!</v>
      </c>
      <c r="S7" s="32" t="e" cm="1">
        <f t="array" aca="1" ref="S7" ca="1">_xlfn.XLOOKUP($D7,INDIRECT("'"&amp;$D7&amp;"'!"&amp;"$C$9"),INDIRECT("'"&amp;$D7&amp;"'!"&amp;"$M$13"),"Not Found")</f>
        <v>#REF!</v>
      </c>
      <c r="T7" s="31" t="e" cm="1">
        <f t="array" aca="1" ref="T7" ca="1">_xlfn.XLOOKUP($D7,INDIRECT("'"&amp;$D7&amp;"'!"&amp;"$C$9"),INDIRECT("'"&amp;$D7&amp;"'!"&amp;"$K$14"),"Not Found")</f>
        <v>#REF!</v>
      </c>
      <c r="U7" s="30" t="e" cm="1">
        <f t="array" aca="1" ref="U7" ca="1">_xlfn.XLOOKUP($D7,INDIRECT("'"&amp;$D7&amp;"'!"&amp;"$C$9"),INDIRECT("'"&amp;$D7&amp;"'!"&amp;"$L$14"),"Not Found")</f>
        <v>#REF!</v>
      </c>
      <c r="V7" s="30" t="e" cm="1">
        <f t="array" aca="1" ref="V7" ca="1">_xlfn.XLOOKUP($D7,INDIRECT("'"&amp;$D7&amp;"'!"&amp;"$C$9"),INDIRECT("'"&amp;$D7&amp;"'!"&amp;"$M$14"),"Not Found")</f>
        <v>#REF!</v>
      </c>
      <c r="W7" s="31" t="e" cm="1">
        <f t="array" aca="1" ref="W7" ca="1">_xlfn.XLOOKUP($D7,INDIRECT("'"&amp;$D7&amp;"'!"&amp;"$C$9"),INDIRECT("'"&amp;$D7&amp;"'!"&amp;"$K$15"),"Not Found")</f>
        <v>#REF!</v>
      </c>
      <c r="X7" s="30" t="e" cm="1">
        <f t="array" aca="1" ref="X7" ca="1">_xlfn.XLOOKUP($D7,INDIRECT("'"&amp;$D7&amp;"'!"&amp;"$C$9"),INDIRECT("'"&amp;$D7&amp;"'!"&amp;"$L$15"),"Not Found")</f>
        <v>#REF!</v>
      </c>
      <c r="Y7" s="30" t="e" cm="1">
        <f t="array" aca="1" ref="Y7" ca="1">_xlfn.XLOOKUP($D7,INDIRECT("'"&amp;$D7&amp;"'!"&amp;"$C$9"),INDIRECT("'"&amp;$D7&amp;"'!"&amp;"$M$15"),"Not Found")</f>
        <v>#REF!</v>
      </c>
      <c r="Z7" s="31" t="e" cm="1">
        <f t="array" aca="1" ref="Z7" ca="1">_xlfn.XLOOKUP($D7,INDIRECT("'"&amp;$D7&amp;"'!"&amp;"$C$9"),INDIRECT("'"&amp;$D7&amp;"'!"&amp;"$K$16"),"Not Found")</f>
        <v>#REF!</v>
      </c>
      <c r="AA7" s="30" t="e" cm="1">
        <f t="array" aca="1" ref="AA7" ca="1">_xlfn.XLOOKUP($D7,INDIRECT("'"&amp;$D7&amp;"'!"&amp;"$C$9"),INDIRECT("'"&amp;$D7&amp;"'!"&amp;"$L$16"),"Not Found")</f>
        <v>#REF!</v>
      </c>
      <c r="AB7" s="30" t="e" cm="1">
        <f t="array" aca="1" ref="AB7" ca="1">_xlfn.XLOOKUP($D7,INDIRECT("'"&amp;$D7&amp;"'!"&amp;"$C$9"),INDIRECT("'"&amp;$D7&amp;"'!"&amp;"$M$16"),"Not Found")</f>
        <v>#REF!</v>
      </c>
      <c r="AC7" s="31" t="e" cm="1">
        <f t="array" aca="1" ref="AC7" ca="1">_xlfn.XLOOKUP($D7,INDIRECT("'"&amp;$D7&amp;"'!"&amp;"$C$9"),INDIRECT("'"&amp;$D7&amp;"'!"&amp;"$K$17"),"Not Found")</f>
        <v>#REF!</v>
      </c>
      <c r="AD7" s="30" t="e" cm="1">
        <f t="array" aca="1" ref="AD7" ca="1">_xlfn.XLOOKUP($D7,INDIRECT("'"&amp;$D7&amp;"'!"&amp;"$C$9"),INDIRECT("'"&amp;$D7&amp;"'!"&amp;"$L$17"),"Not Found")</f>
        <v>#REF!</v>
      </c>
      <c r="AE7" s="30" t="e" cm="1">
        <f t="array" aca="1" ref="AE7" ca="1">_xlfn.XLOOKUP($D7,INDIRECT("'"&amp;$D7&amp;"'!"&amp;"$C$9"),INDIRECT("'"&amp;$D7&amp;"'!"&amp;"$M$17"),"Not Found")</f>
        <v>#REF!</v>
      </c>
      <c r="AF7" s="31" t="e" cm="1">
        <f t="array" aca="1" ref="AF7" ca="1">_xlfn.XLOOKUP($D7,INDIRECT("'"&amp;$D7&amp;"'!"&amp;"$C$9"),INDIRECT("'"&amp;$D7&amp;"'!"&amp;"$K$5"),"Not Found")</f>
        <v>#REF!</v>
      </c>
      <c r="AG7" s="31" t="e" cm="1">
        <f t="array" aca="1" ref="AG7" ca="1">_xlfn.XLOOKUP($D7,INDIRECT("'"&amp;$D7&amp;"'!"&amp;"$C$9"),INDIRECT("'"&amp;$D7&amp;"'!"&amp;"$N$5"),"Not Found")</f>
        <v>#REF!</v>
      </c>
      <c r="AH7" s="31" t="e" cm="1">
        <f t="array" aca="1" ref="AH7" ca="1">_xlfn.XLOOKUP($D7,INDIRECT("'"&amp;$D7&amp;"'!"&amp;"$C$9"),INDIRECT("'"&amp;$D7&amp;"'!"&amp;"$O$5"),"Not Found")</f>
        <v>#REF!</v>
      </c>
      <c r="AI7" s="31" t="e" cm="1">
        <f t="array" aca="1" ref="AI7" ca="1">_xlfn.XLOOKUP($D7,INDIRECT("'"&amp;$D7&amp;"'!"&amp;"$C$9"),INDIRECT("'"&amp;$D7&amp;"'!"&amp;"$P$5"),"Not Found")</f>
        <v>#REF!</v>
      </c>
      <c r="AJ7" s="31" t="e" cm="1">
        <f t="array" aca="1" ref="AJ7" ca="1">_xlfn.XLOOKUP($D7,INDIRECT("'"&amp;$D7&amp;"'!"&amp;"$C$9"),INDIRECT("'"&amp;$D7&amp;"'!"&amp;"$Q$5"),"Not Found")</f>
        <v>#REF!</v>
      </c>
      <c r="AK7" s="31" t="e" cm="1">
        <f t="array" aca="1" ref="AK7" ca="1">_xlfn.XLOOKUP($D7,INDIRECT("'"&amp;$D7&amp;"'!"&amp;"$C$9"),INDIRECT("'"&amp;$D7&amp;"'!"&amp;"$K$6"),"Not Found")</f>
        <v>#REF!</v>
      </c>
      <c r="AL7" s="31" t="e" cm="1">
        <f t="array" aca="1" ref="AL7" ca="1">_xlfn.XLOOKUP($D7,INDIRECT("'"&amp;$D7&amp;"'!"&amp;"$C$9"),INDIRECT("'"&amp;$D7&amp;"'!"&amp;"$N$6"),"Not Found")</f>
        <v>#REF!</v>
      </c>
      <c r="AM7" s="31" t="e" cm="1">
        <f t="array" aca="1" ref="AM7" ca="1">_xlfn.XLOOKUP($D7,INDIRECT("'"&amp;$D7&amp;"'!"&amp;"$C$9"),INDIRECT("'"&amp;$D7&amp;"'!"&amp;"$O$6"),"Not Found")</f>
        <v>#REF!</v>
      </c>
      <c r="AN7" s="31" t="e" cm="1">
        <f t="array" aca="1" ref="AN7" ca="1">_xlfn.XLOOKUP($D7,INDIRECT("'"&amp;$D7&amp;"'!"&amp;"$C$9"),INDIRECT("'"&amp;$D7&amp;"'!"&amp;"$P$6"),"Not Found")</f>
        <v>#REF!</v>
      </c>
      <c r="AO7" s="31" t="e" cm="1">
        <f t="array" aca="1" ref="AO7" ca="1">_xlfn.XLOOKUP($D7,INDIRECT("'"&amp;$D7&amp;"'!"&amp;"$C$9"),INDIRECT("'"&amp;$D7&amp;"'!"&amp;"$Q$6"),"Not Found")</f>
        <v>#REF!</v>
      </c>
      <c r="AP7" s="31" t="e" cm="1">
        <f t="array" aca="1" ref="AP7" ca="1">_xlfn.XLOOKUP($D7,INDIRECT("'"&amp;$D7&amp;"'!"&amp;"$C$9"),INDIRECT("'"&amp;$D7&amp;"'!"&amp;"$K$7"),"Not Found")</f>
        <v>#REF!</v>
      </c>
      <c r="AQ7" s="31" t="e" cm="1">
        <f t="array" aca="1" ref="AQ7" ca="1">_xlfn.XLOOKUP($D7,INDIRECT("'"&amp;$D7&amp;"'!"&amp;"$C$9"),INDIRECT("'"&amp;$D7&amp;"'!"&amp;"$N$7"),"Not Found")</f>
        <v>#REF!</v>
      </c>
      <c r="AR7" s="31" t="e" cm="1">
        <f t="array" aca="1" ref="AR7" ca="1">_xlfn.XLOOKUP($D7,INDIRECT("'"&amp;$D7&amp;"'!"&amp;"$C$9"),INDIRECT("'"&amp;$D7&amp;"'!"&amp;"$O$7"),"Not Found")</f>
        <v>#REF!</v>
      </c>
      <c r="AS7" s="31" t="e" cm="1">
        <f t="array" aca="1" ref="AS7" ca="1">_xlfn.XLOOKUP($D7,INDIRECT("'"&amp;$D7&amp;"'!"&amp;"$C$9"),INDIRECT("'"&amp;$D7&amp;"'!"&amp;"$P$7"),"Not Found")</f>
        <v>#REF!</v>
      </c>
      <c r="AT7" s="31" t="e" cm="1">
        <f t="array" aca="1" ref="AT7" ca="1">_xlfn.XLOOKUP($D7,INDIRECT("'"&amp;$D7&amp;"'!"&amp;"$C$9"),INDIRECT("'"&amp;$D7&amp;"'!"&amp;"$Q$7"),"Not Found")</f>
        <v>#REF!</v>
      </c>
      <c r="AU7" s="31" t="e" cm="1">
        <f t="array" aca="1" ref="AU7" ca="1">_xlfn.XLOOKUP($D7,INDIRECT("'"&amp;$D7&amp;"'!"&amp;"$C$9"),INDIRECT("'"&amp;$D7&amp;"'!"&amp;"$K$8"),"Not Found")</f>
        <v>#REF!</v>
      </c>
      <c r="AV7" s="31" t="e" cm="1">
        <f t="array" aca="1" ref="AV7" ca="1">_xlfn.XLOOKUP($D7,INDIRECT("'"&amp;$D7&amp;"'!"&amp;"$C$9"),INDIRECT("'"&amp;$D7&amp;"'!"&amp;"$N$8"),"Not Found")</f>
        <v>#REF!</v>
      </c>
      <c r="AW7" s="31" t="e" cm="1">
        <f t="array" aca="1" ref="AW7" ca="1">_xlfn.XLOOKUP($D7,INDIRECT("'"&amp;$D7&amp;"'!"&amp;"$C$9"),INDIRECT("'"&amp;$D7&amp;"'!"&amp;"$O$8"),"Not Found")</f>
        <v>#REF!</v>
      </c>
      <c r="AX7" s="31" t="e" cm="1">
        <f t="array" aca="1" ref="AX7" ca="1">_xlfn.XLOOKUP($D7,INDIRECT("'"&amp;$D7&amp;"'!"&amp;"$C$9"),INDIRECT("'"&amp;$D7&amp;"'!"&amp;"$P$8"),"Not Found")</f>
        <v>#REF!</v>
      </c>
      <c r="AY7" s="31" t="e" cm="1">
        <f t="array" aca="1" ref="AY7" ca="1">_xlfn.XLOOKUP($D7,INDIRECT("'"&amp;$D7&amp;"'!"&amp;"$C$9"),INDIRECT("'"&amp;$D7&amp;"'!"&amp;"$Q$8"),"Not Found")</f>
        <v>#REF!</v>
      </c>
      <c r="AZ7" s="31" t="e" cm="1">
        <f t="array" aca="1" ref="AZ7" ca="1">_xlfn.XLOOKUP($D7,INDIRECT("'"&amp;$D7&amp;"'!"&amp;"$C$9"),INDIRECT("'"&amp;$D7&amp;"'!"&amp;"$K$9"),"Not Found")</f>
        <v>#REF!</v>
      </c>
      <c r="BA7" s="31" t="e" cm="1">
        <f t="array" aca="1" ref="BA7" ca="1">_xlfn.XLOOKUP($D7,INDIRECT("'"&amp;$D7&amp;"'!"&amp;"$C$9"),INDIRECT("'"&amp;$D7&amp;"'!"&amp;"$N$9"),"Not Found")</f>
        <v>#REF!</v>
      </c>
      <c r="BB7" s="31" t="e" cm="1">
        <f t="array" aca="1" ref="BB7" ca="1">_xlfn.XLOOKUP($D7,INDIRECT("'"&amp;$D7&amp;"'!"&amp;"$C$9"),INDIRECT("'"&amp;$D7&amp;"'!"&amp;"$O$9"),"Not Found")</f>
        <v>#REF!</v>
      </c>
      <c r="BC7" s="31" t="e" cm="1">
        <f t="array" aca="1" ref="BC7" ca="1">_xlfn.XLOOKUP($D7,INDIRECT("'"&amp;$D7&amp;"'!"&amp;"$C$9"),INDIRECT("'"&amp;$D7&amp;"'!"&amp;"$P$9"),"Not Found")</f>
        <v>#REF!</v>
      </c>
      <c r="BD7" s="31" t="e" cm="1">
        <f t="array" aca="1" ref="BD7" ca="1">_xlfn.XLOOKUP($D7,INDIRECT("'"&amp;$D7&amp;"'!"&amp;"$C$9"),INDIRECT("'"&amp;$D7&amp;"'!"&amp;"$Q$9"),"Not Found")</f>
        <v>#REF!</v>
      </c>
      <c r="BE7" s="31" t="e" cm="1">
        <f t="array" aca="1" ref="BE7" ca="1">_xlfn.XLOOKUP($D7,INDIRECT("'"&amp;$D7&amp;"'!"&amp;"$C$9"),INDIRECT("'"&amp;$D7&amp;"'!"&amp;"$K$10"),"Not Found")</f>
        <v>#REF!</v>
      </c>
      <c r="BF7" s="31" t="e" cm="1">
        <f t="array" aca="1" ref="BF7" ca="1">_xlfn.XLOOKUP($D7,INDIRECT("'"&amp;$D7&amp;"'!"&amp;"$C$9"),INDIRECT("'"&amp;$D7&amp;"'!"&amp;"$N$10"),"Not Found")</f>
        <v>#REF!</v>
      </c>
      <c r="BG7" s="31" t="e" cm="1">
        <f t="array" aca="1" ref="BG7" ca="1">_xlfn.XLOOKUP($D7,INDIRECT("'"&amp;$D7&amp;"'!"&amp;"$C$9"),INDIRECT("'"&amp;$D7&amp;"'!"&amp;"$O$10"),"Not Found")</f>
        <v>#REF!</v>
      </c>
      <c r="BH7" s="31" t="e" cm="1">
        <f t="array" aca="1" ref="BH7" ca="1">_xlfn.XLOOKUP($D7,INDIRECT("'"&amp;$D7&amp;"'!"&amp;"$C$9"),INDIRECT("'"&amp;$D7&amp;"'!"&amp;"$P$10"),"Not Found")</f>
        <v>#REF!</v>
      </c>
      <c r="BI7" s="31" t="e" cm="1">
        <f t="array" aca="1" ref="BI7" ca="1">_xlfn.XLOOKUP($D7,INDIRECT("'"&amp;$D7&amp;"'!"&amp;"$C$9"),INDIRECT("'"&amp;$D7&amp;"'!"&amp;"$Q$10"),"Not Found")</f>
        <v>#REF!</v>
      </c>
      <c r="BJ7" s="31" t="e" cm="1">
        <f t="array" aca="1" ref="BJ7" ca="1">_xlfn.XLOOKUP($D7,INDIRECT("'"&amp;$D7&amp;"'!"&amp;"$C$9"),INDIRECT("'"&amp;$D7&amp;"'!"&amp;"$K$11"),"Not Found")</f>
        <v>#REF!</v>
      </c>
      <c r="BK7" s="31" t="e" cm="1">
        <f t="array" aca="1" ref="BK7" ca="1">_xlfn.XLOOKUP($D7,INDIRECT("'"&amp;$D7&amp;"'!"&amp;"$C$9"),INDIRECT("'"&amp;$D7&amp;"'!"&amp;"$N$11"),"Not Found")</f>
        <v>#REF!</v>
      </c>
      <c r="BL7" s="31" t="e" cm="1">
        <f t="array" aca="1" ref="BL7" ca="1">_xlfn.XLOOKUP($D7,INDIRECT("'"&amp;$D7&amp;"'!"&amp;"$C$9"),INDIRECT("'"&amp;$D7&amp;"'!"&amp;"$O$11"),"Not Found")</f>
        <v>#REF!</v>
      </c>
      <c r="BM7" s="31" t="e" cm="1">
        <f t="array" aca="1" ref="BM7" ca="1">_xlfn.XLOOKUP($D7,INDIRECT("'"&amp;$D7&amp;"'!"&amp;"$C$9"),INDIRECT("'"&amp;$D7&amp;"'!"&amp;"$P$11"),"Not Found")</f>
        <v>#REF!</v>
      </c>
      <c r="BN7" s="31" t="e" cm="1">
        <f t="array" aca="1" ref="BN7" ca="1">_xlfn.XLOOKUP($D7,INDIRECT("'"&amp;$D7&amp;"'!"&amp;"$C$9"),INDIRECT("'"&amp;$D7&amp;"'!"&amp;"$Q$11"),"Not Found")</f>
        <v>#REF!</v>
      </c>
      <c r="BO7" s="30" t="e" cm="1">
        <f t="array" aca="1" ref="BO7" ca="1">_xlfn.XLOOKUP($D7,INDIRECT("'"&amp;$D7&amp;"'!"&amp;"$C$9"),INDIRECT("'"&amp;$D7&amp;"'!"&amp;"$K$2"),"Not Found")</f>
        <v>#REF!</v>
      </c>
      <c r="BP7" s="33" t="e" cm="1">
        <f t="array" aca="1" ref="BP7" ca="1">_xlfn.XLOOKUP($D7,INDIRECT("'"&amp;$D7&amp;"'!"&amp;"$C$9"),INDIRECT("'"&amp;$D7&amp;"'!"&amp;"$L$2"),"Not Found")</f>
        <v>#REF!</v>
      </c>
      <c r="BQ7" s="30" t="e" cm="1">
        <f t="array" aca="1" ref="BQ7" ca="1">_xlfn.XLOOKUP($D7,INDIRECT("'"&amp;$D7&amp;"'!"&amp;"$C$9"),INDIRECT("'"&amp;$D7&amp;"'!"&amp;"$K$3"),"Not Found")</f>
        <v>#REF!</v>
      </c>
      <c r="BR7" s="33" t="e" cm="1">
        <f t="array" aca="1" ref="BR7" ca="1">_xlfn.XLOOKUP($D7,INDIRECT("'"&amp;$D7&amp;"'!"&amp;"$C$9"),INDIRECT("'"&amp;$D7&amp;"'!"&amp;"$L$3"),"Not Found")</f>
        <v>#REF!</v>
      </c>
      <c r="BS7" s="43" t="e" cm="1">
        <f t="array" aca="1" ref="BS7" ca="1">_xlfn.XLOOKUP($D7,INDIRECT("'"&amp;$D7&amp;"'!"&amp;"$C$9"),INDIRECT("'"&amp;$D7&amp;"'!"&amp;"$J$1"),"Not Found")</f>
        <v>#REF!</v>
      </c>
      <c r="BT7" s="26" t="e">
        <f>VLOOKUP($D7,#REF!,3,FALSE)</f>
        <v>#REF!</v>
      </c>
      <c r="BU7" s="26" t="e">
        <f>VLOOKUP($D7,#REF!,4,FALSE)</f>
        <v>#REF!</v>
      </c>
      <c r="BV7" s="27" t="e">
        <f>VLOOKUP($D7,#REF!,5,FALSE)</f>
        <v>#REF!</v>
      </c>
      <c r="BW7" s="27" t="e">
        <f>VLOOKUP($D7,#REF!,6,FALSE)</f>
        <v>#REF!</v>
      </c>
      <c r="BX7" s="27" t="e">
        <f>VLOOKUP($D7,#REF!,7,FALSE)</f>
        <v>#REF!</v>
      </c>
      <c r="BY7" s="27" t="e">
        <f>VLOOKUP($D7,#REF!,8,FALSE)</f>
        <v>#REF!</v>
      </c>
      <c r="BZ7" s="34" t="e">
        <f>VLOOKUP($D7,#REF!,9,FALSE)</f>
        <v>#REF!</v>
      </c>
      <c r="CA7" s="35" t="e">
        <f>VLOOKUP($D7,#REF!,10,FALSE)</f>
        <v>#REF!</v>
      </c>
      <c r="CB7" s="36" t="e">
        <f>VLOOKUP($D7,#REF!,11,FALSE)</f>
        <v>#REF!</v>
      </c>
      <c r="CC7" s="37" t="e">
        <f>VLOOKUP($D7,#REF!,12,FALSE)</f>
        <v>#REF!</v>
      </c>
      <c r="CD7" s="38" t="e">
        <f>VLOOKUP($D7,#REF!,13,FALSE)</f>
        <v>#REF!</v>
      </c>
      <c r="CE7" s="36" t="e">
        <f>VLOOKUP($D7,#REF!,14,FALSE)</f>
        <v>#REF!</v>
      </c>
      <c r="CF7" s="37" t="e">
        <f>VLOOKUP($D7,#REF!,15,FALSE)</f>
        <v>#REF!</v>
      </c>
      <c r="CG7" s="37" t="e">
        <f>VLOOKUP($D7,#REF!,16,FALSE)</f>
        <v>#REF!</v>
      </c>
      <c r="CH7" s="39" t="e">
        <f>VLOOKUP($D7,#REF!,17,FALSE)</f>
        <v>#REF!</v>
      </c>
      <c r="CI7" s="43" t="e">
        <f>_xlfn.XLOOKUP($D7,#REF!,$B$5:$B$14,"",0)</f>
        <v>#REF!</v>
      </c>
      <c r="CJ7" s="30" t="e" cm="1">
        <f t="array" aca="1" ref="CJ7" ca="1">_xlfn.XLOOKUP($D7,INDIRECT("'"&amp;$D7&amp;"'!"&amp;"$C$9"),INDIRECT("'"&amp;$D7&amp;"'!"&amp;"$F$6"),"Not Found")</f>
        <v>#REF!</v>
      </c>
      <c r="CK7" s="26" t="e" cm="1">
        <f t="array" aca="1" ref="CK7" ca="1">_xlfn.XLOOKUP($D7,INDIRECT("'"&amp;$D7&amp;"'!"&amp;"$C$9"),INDIRECT("'"&amp;$D7&amp;"'!"&amp;"_6._Additional_Comments"),"Not Found")</f>
        <v>#REF!</v>
      </c>
    </row>
    <row r="8" spans="1:93" ht="20.149999999999999" customHeight="1" x14ac:dyDescent="0.25">
      <c r="A8" s="26">
        <f>'Narrative Summary'!$C$11</f>
        <v>0</v>
      </c>
      <c r="B8" s="26">
        <f>'Narrative Summary'!$G$11</f>
        <v>0</v>
      </c>
      <c r="C8" s="26" t="e">
        <f>#REF!</f>
        <v>#REF!</v>
      </c>
      <c r="D8" s="27" t="e">
        <f>#REF!</f>
        <v>#REF!</v>
      </c>
      <c r="E8" s="28" t="e" cm="1">
        <f t="array" aca="1" ref="E8" ca="1">_xlfn.XLOOKUP($D8,INDIRECT("'"&amp;$D8&amp;"'!"&amp;"$C$9"),INDIRECT("'"&amp;$D8&amp;"'!"&amp;"$E$9"),"Not Found")</f>
        <v>#REF!</v>
      </c>
      <c r="F8" s="27" t="e" cm="1">
        <f t="array" aca="1" ref="F8" ca="1">_xlfn.XLOOKUP($D8,INDIRECT("'"&amp;$D8&amp;"'!"&amp;"$C$9"),INDIRECT("'"&amp;$D8&amp;"'!"&amp;"$C$10"),"Not Found")</f>
        <v>#REF!</v>
      </c>
      <c r="G8" s="26" t="e">
        <f>VLOOKUP($D8,#REF!,2,FALSE)</f>
        <v>#REF!</v>
      </c>
      <c r="H8" s="27" t="e" cm="1">
        <f t="array" aca="1" ref="H8" ca="1">_xlfn.XLOOKUP($D8,INDIRECT("'"&amp;$D8&amp;"'!"&amp;"$C$9"),INDIRECT("'"&amp;$D8&amp;"'!"&amp;"$C$11"),"Not Found")</f>
        <v>#REF!</v>
      </c>
      <c r="I8" s="27" t="e" cm="1">
        <f t="array" aca="1" ref="I8" ca="1">_xlfn.XLOOKUP($D8,INDIRECT("'"&amp;$D8&amp;"'!"&amp;"$C$9"),INDIRECT("'"&amp;$D8&amp;"'!"&amp;"$E$11"),"Not Found")</f>
        <v>#REF!</v>
      </c>
      <c r="J8" s="27" t="e" cm="1">
        <f t="array" aca="1" ref="J8" ca="1">_xlfn.XLOOKUP($D8,INDIRECT("'"&amp;$D8&amp;"'!"&amp;"$C$9"),INDIRECT("'"&amp;$D8&amp;"'!"&amp;"$C$12"),"Not Found")</f>
        <v>#REF!</v>
      </c>
      <c r="K8" s="29" t="e" cm="1">
        <f t="array" aca="1" ref="K8" ca="1">_xlfn.XLOOKUP($D8,INDIRECT("'"&amp;$D8&amp;"'!"&amp;"$C$9"),INDIRECT("'"&amp;$D8&amp;"'!"&amp;"$E$12"),"Not Found")</f>
        <v>#REF!</v>
      </c>
      <c r="L8" s="29" t="e" cm="1">
        <f t="array" aca="1" ref="L8" ca="1">_xlfn.XLOOKUP($D8,INDIRECT("'"&amp;$D8&amp;"'!"&amp;"$C$9"),INDIRECT("'"&amp;$D8&amp;"'!"&amp;"$C$13"),"Not Found")</f>
        <v>#REF!</v>
      </c>
      <c r="M8" s="29" t="e" cm="1">
        <f t="array" aca="1" ref="M8" ca="1">_xlfn.XLOOKUP($D8,INDIRECT("'"&amp;$D8&amp;"'!"&amp;"$C$9"),INDIRECT("'"&amp;$D8&amp;"'!"&amp;"$E$13"),"Not Found")</f>
        <v>#REF!</v>
      </c>
      <c r="N8" s="30" t="e" cm="1">
        <f t="array" aca="1" ref="N8" ca="1">_xlfn.XLOOKUP($D8,INDIRECT("'"&amp;$D8&amp;"'!"&amp;"$C$9"),INDIRECT("'"&amp;$D8&amp;"'!"&amp;"$L$12"),"Not Found")</f>
        <v>#REF!</v>
      </c>
      <c r="O8" s="42" t="e" cm="1">
        <f t="array" aca="1" ref="O8" ca="1">_xlfn.XLOOKUP($D8,INDIRECT("'"&amp;$D8&amp;"'!"&amp;"$C$9"),INDIRECT("'"&amp;$D8&amp;"'!"&amp;"$M$12"),"Not Found")</f>
        <v>#REF!</v>
      </c>
      <c r="P8" s="31" t="e" cm="1">
        <f t="array" aca="1" ref="P8" ca="1">_xlfn.XLOOKUP($D8,INDIRECT("'"&amp;$D8&amp;"'!"&amp;"$C$9"),INDIRECT("'"&amp;$D8&amp;"'!"&amp;"$K$12"),"Not Found")</f>
        <v>#REF!</v>
      </c>
      <c r="Q8" s="31" t="e" cm="1">
        <f t="array" aca="1" ref="Q8" ca="1">_xlfn.XLOOKUP($D8,INDIRECT("'"&amp;$D8&amp;"'!"&amp;"$C$9"),INDIRECT("'"&amp;$D8&amp;"'!"&amp;"$K$13"),"Not Found")</f>
        <v>#REF!</v>
      </c>
      <c r="R8" s="32" t="e" cm="1">
        <f t="array" aca="1" ref="R8" ca="1">_xlfn.XLOOKUP($D8,INDIRECT("'"&amp;$D8&amp;"'!"&amp;"$C$9"),INDIRECT("'"&amp;$D8&amp;"'!"&amp;"$L$13"),"Not Found")</f>
        <v>#REF!</v>
      </c>
      <c r="S8" s="32" t="e" cm="1">
        <f t="array" aca="1" ref="S8" ca="1">_xlfn.XLOOKUP($D8,INDIRECT("'"&amp;$D8&amp;"'!"&amp;"$C$9"),INDIRECT("'"&amp;$D8&amp;"'!"&amp;"$M$13"),"Not Found")</f>
        <v>#REF!</v>
      </c>
      <c r="T8" s="31" t="e" cm="1">
        <f t="array" aca="1" ref="T8" ca="1">_xlfn.XLOOKUP($D8,INDIRECT("'"&amp;$D8&amp;"'!"&amp;"$C$9"),INDIRECT("'"&amp;$D8&amp;"'!"&amp;"$K$14"),"Not Found")</f>
        <v>#REF!</v>
      </c>
      <c r="U8" s="30" t="e" cm="1">
        <f t="array" aca="1" ref="U8" ca="1">_xlfn.XLOOKUP($D8,INDIRECT("'"&amp;$D8&amp;"'!"&amp;"$C$9"),INDIRECT("'"&amp;$D8&amp;"'!"&amp;"$L$14"),"Not Found")</f>
        <v>#REF!</v>
      </c>
      <c r="V8" s="30" t="e" cm="1">
        <f t="array" aca="1" ref="V8" ca="1">_xlfn.XLOOKUP($D8,INDIRECT("'"&amp;$D8&amp;"'!"&amp;"$C$9"),INDIRECT("'"&amp;$D8&amp;"'!"&amp;"$M$14"),"Not Found")</f>
        <v>#REF!</v>
      </c>
      <c r="W8" s="31" t="e" cm="1">
        <f t="array" aca="1" ref="W8" ca="1">_xlfn.XLOOKUP($D8,INDIRECT("'"&amp;$D8&amp;"'!"&amp;"$C$9"),INDIRECT("'"&amp;$D8&amp;"'!"&amp;"$K$15"),"Not Found")</f>
        <v>#REF!</v>
      </c>
      <c r="X8" s="30" t="e" cm="1">
        <f t="array" aca="1" ref="X8" ca="1">_xlfn.XLOOKUP($D8,INDIRECT("'"&amp;$D8&amp;"'!"&amp;"$C$9"),INDIRECT("'"&amp;$D8&amp;"'!"&amp;"$L$15"),"Not Found")</f>
        <v>#REF!</v>
      </c>
      <c r="Y8" s="30" t="e" cm="1">
        <f t="array" aca="1" ref="Y8" ca="1">_xlfn.XLOOKUP($D8,INDIRECT("'"&amp;$D8&amp;"'!"&amp;"$C$9"),INDIRECT("'"&amp;$D8&amp;"'!"&amp;"$M$15"),"Not Found")</f>
        <v>#REF!</v>
      </c>
      <c r="Z8" s="31" t="e" cm="1">
        <f t="array" aca="1" ref="Z8" ca="1">_xlfn.XLOOKUP($D8,INDIRECT("'"&amp;$D8&amp;"'!"&amp;"$C$9"),INDIRECT("'"&amp;$D8&amp;"'!"&amp;"$K$16"),"Not Found")</f>
        <v>#REF!</v>
      </c>
      <c r="AA8" s="30" t="e" cm="1">
        <f t="array" aca="1" ref="AA8" ca="1">_xlfn.XLOOKUP($D8,INDIRECT("'"&amp;$D8&amp;"'!"&amp;"$C$9"),INDIRECT("'"&amp;$D8&amp;"'!"&amp;"$L$16"),"Not Found")</f>
        <v>#REF!</v>
      </c>
      <c r="AB8" s="30" t="e" cm="1">
        <f t="array" aca="1" ref="AB8" ca="1">_xlfn.XLOOKUP($D8,INDIRECT("'"&amp;$D8&amp;"'!"&amp;"$C$9"),INDIRECT("'"&amp;$D8&amp;"'!"&amp;"$M$16"),"Not Found")</f>
        <v>#REF!</v>
      </c>
      <c r="AC8" s="31" t="e" cm="1">
        <f t="array" aca="1" ref="AC8" ca="1">_xlfn.XLOOKUP($D8,INDIRECT("'"&amp;$D8&amp;"'!"&amp;"$C$9"),INDIRECT("'"&amp;$D8&amp;"'!"&amp;"$K$17"),"Not Found")</f>
        <v>#REF!</v>
      </c>
      <c r="AD8" s="30" t="e" cm="1">
        <f t="array" aca="1" ref="AD8" ca="1">_xlfn.XLOOKUP($D8,INDIRECT("'"&amp;$D8&amp;"'!"&amp;"$C$9"),INDIRECT("'"&amp;$D8&amp;"'!"&amp;"$L$17"),"Not Found")</f>
        <v>#REF!</v>
      </c>
      <c r="AE8" s="30" t="e" cm="1">
        <f t="array" aca="1" ref="AE8" ca="1">_xlfn.XLOOKUP($D8,INDIRECT("'"&amp;$D8&amp;"'!"&amp;"$C$9"),INDIRECT("'"&amp;$D8&amp;"'!"&amp;"$M$17"),"Not Found")</f>
        <v>#REF!</v>
      </c>
      <c r="AF8" s="31" t="e" cm="1">
        <f t="array" aca="1" ref="AF8" ca="1">_xlfn.XLOOKUP($D8,INDIRECT("'"&amp;$D8&amp;"'!"&amp;"$C$9"),INDIRECT("'"&amp;$D8&amp;"'!"&amp;"$K$5"),"Not Found")</f>
        <v>#REF!</v>
      </c>
      <c r="AG8" s="31" t="e" cm="1">
        <f t="array" aca="1" ref="AG8" ca="1">_xlfn.XLOOKUP($D8,INDIRECT("'"&amp;$D8&amp;"'!"&amp;"$C$9"),INDIRECT("'"&amp;$D8&amp;"'!"&amp;"$N$5"),"Not Found")</f>
        <v>#REF!</v>
      </c>
      <c r="AH8" s="31" t="e" cm="1">
        <f t="array" aca="1" ref="AH8" ca="1">_xlfn.XLOOKUP($D8,INDIRECT("'"&amp;$D8&amp;"'!"&amp;"$C$9"),INDIRECT("'"&amp;$D8&amp;"'!"&amp;"$O$5"),"Not Found")</f>
        <v>#REF!</v>
      </c>
      <c r="AI8" s="31" t="e" cm="1">
        <f t="array" aca="1" ref="AI8" ca="1">_xlfn.XLOOKUP($D8,INDIRECT("'"&amp;$D8&amp;"'!"&amp;"$C$9"),INDIRECT("'"&amp;$D8&amp;"'!"&amp;"$P$5"),"Not Found")</f>
        <v>#REF!</v>
      </c>
      <c r="AJ8" s="31" t="e" cm="1">
        <f t="array" aca="1" ref="AJ8" ca="1">_xlfn.XLOOKUP($D8,INDIRECT("'"&amp;$D8&amp;"'!"&amp;"$C$9"),INDIRECT("'"&amp;$D8&amp;"'!"&amp;"$Q$5"),"Not Found")</f>
        <v>#REF!</v>
      </c>
      <c r="AK8" s="31" t="e" cm="1">
        <f t="array" aca="1" ref="AK8" ca="1">_xlfn.XLOOKUP($D8,INDIRECT("'"&amp;$D8&amp;"'!"&amp;"$C$9"),INDIRECT("'"&amp;$D8&amp;"'!"&amp;"$K$6"),"Not Found")</f>
        <v>#REF!</v>
      </c>
      <c r="AL8" s="31" t="e" cm="1">
        <f t="array" aca="1" ref="AL8" ca="1">_xlfn.XLOOKUP($D8,INDIRECT("'"&amp;$D8&amp;"'!"&amp;"$C$9"),INDIRECT("'"&amp;$D8&amp;"'!"&amp;"$N$6"),"Not Found")</f>
        <v>#REF!</v>
      </c>
      <c r="AM8" s="31" t="e" cm="1">
        <f t="array" aca="1" ref="AM8" ca="1">_xlfn.XLOOKUP($D8,INDIRECT("'"&amp;$D8&amp;"'!"&amp;"$C$9"),INDIRECT("'"&amp;$D8&amp;"'!"&amp;"$O$6"),"Not Found")</f>
        <v>#REF!</v>
      </c>
      <c r="AN8" s="31" t="e" cm="1">
        <f t="array" aca="1" ref="AN8" ca="1">_xlfn.XLOOKUP($D8,INDIRECT("'"&amp;$D8&amp;"'!"&amp;"$C$9"),INDIRECT("'"&amp;$D8&amp;"'!"&amp;"$P$6"),"Not Found")</f>
        <v>#REF!</v>
      </c>
      <c r="AO8" s="31" t="e" cm="1">
        <f t="array" aca="1" ref="AO8" ca="1">_xlfn.XLOOKUP($D8,INDIRECT("'"&amp;$D8&amp;"'!"&amp;"$C$9"),INDIRECT("'"&amp;$D8&amp;"'!"&amp;"$Q$6"),"Not Found")</f>
        <v>#REF!</v>
      </c>
      <c r="AP8" s="31" t="e" cm="1">
        <f t="array" aca="1" ref="AP8" ca="1">_xlfn.XLOOKUP($D8,INDIRECT("'"&amp;$D8&amp;"'!"&amp;"$C$9"),INDIRECT("'"&amp;$D8&amp;"'!"&amp;"$K$7"),"Not Found")</f>
        <v>#REF!</v>
      </c>
      <c r="AQ8" s="31" t="e" cm="1">
        <f t="array" aca="1" ref="AQ8" ca="1">_xlfn.XLOOKUP($D8,INDIRECT("'"&amp;$D8&amp;"'!"&amp;"$C$9"),INDIRECT("'"&amp;$D8&amp;"'!"&amp;"$N$7"),"Not Found")</f>
        <v>#REF!</v>
      </c>
      <c r="AR8" s="31" t="e" cm="1">
        <f t="array" aca="1" ref="AR8" ca="1">_xlfn.XLOOKUP($D8,INDIRECT("'"&amp;$D8&amp;"'!"&amp;"$C$9"),INDIRECT("'"&amp;$D8&amp;"'!"&amp;"$O$7"),"Not Found")</f>
        <v>#REF!</v>
      </c>
      <c r="AS8" s="31" t="e" cm="1">
        <f t="array" aca="1" ref="AS8" ca="1">_xlfn.XLOOKUP($D8,INDIRECT("'"&amp;$D8&amp;"'!"&amp;"$C$9"),INDIRECT("'"&amp;$D8&amp;"'!"&amp;"$P$7"),"Not Found")</f>
        <v>#REF!</v>
      </c>
      <c r="AT8" s="31" t="e" cm="1">
        <f t="array" aca="1" ref="AT8" ca="1">_xlfn.XLOOKUP($D8,INDIRECT("'"&amp;$D8&amp;"'!"&amp;"$C$9"),INDIRECT("'"&amp;$D8&amp;"'!"&amp;"$Q$7"),"Not Found")</f>
        <v>#REF!</v>
      </c>
      <c r="AU8" s="31" t="e" cm="1">
        <f t="array" aca="1" ref="AU8" ca="1">_xlfn.XLOOKUP($D8,INDIRECT("'"&amp;$D8&amp;"'!"&amp;"$C$9"),INDIRECT("'"&amp;$D8&amp;"'!"&amp;"$K$8"),"Not Found")</f>
        <v>#REF!</v>
      </c>
      <c r="AV8" s="31" t="e" cm="1">
        <f t="array" aca="1" ref="AV8" ca="1">_xlfn.XLOOKUP($D8,INDIRECT("'"&amp;$D8&amp;"'!"&amp;"$C$9"),INDIRECT("'"&amp;$D8&amp;"'!"&amp;"$N$8"),"Not Found")</f>
        <v>#REF!</v>
      </c>
      <c r="AW8" s="31" t="e" cm="1">
        <f t="array" aca="1" ref="AW8" ca="1">_xlfn.XLOOKUP($D8,INDIRECT("'"&amp;$D8&amp;"'!"&amp;"$C$9"),INDIRECT("'"&amp;$D8&amp;"'!"&amp;"$O$8"),"Not Found")</f>
        <v>#REF!</v>
      </c>
      <c r="AX8" s="31" t="e" cm="1">
        <f t="array" aca="1" ref="AX8" ca="1">_xlfn.XLOOKUP($D8,INDIRECT("'"&amp;$D8&amp;"'!"&amp;"$C$9"),INDIRECT("'"&amp;$D8&amp;"'!"&amp;"$P$8"),"Not Found")</f>
        <v>#REF!</v>
      </c>
      <c r="AY8" s="31" t="e" cm="1">
        <f t="array" aca="1" ref="AY8" ca="1">_xlfn.XLOOKUP($D8,INDIRECT("'"&amp;$D8&amp;"'!"&amp;"$C$9"),INDIRECT("'"&amp;$D8&amp;"'!"&amp;"$Q$8"),"Not Found")</f>
        <v>#REF!</v>
      </c>
      <c r="AZ8" s="31" t="e" cm="1">
        <f t="array" aca="1" ref="AZ8" ca="1">_xlfn.XLOOKUP($D8,INDIRECT("'"&amp;$D8&amp;"'!"&amp;"$C$9"),INDIRECT("'"&amp;$D8&amp;"'!"&amp;"$K$9"),"Not Found")</f>
        <v>#REF!</v>
      </c>
      <c r="BA8" s="31" t="e" cm="1">
        <f t="array" aca="1" ref="BA8" ca="1">_xlfn.XLOOKUP($D8,INDIRECT("'"&amp;$D8&amp;"'!"&amp;"$C$9"),INDIRECT("'"&amp;$D8&amp;"'!"&amp;"$N$9"),"Not Found")</f>
        <v>#REF!</v>
      </c>
      <c r="BB8" s="31" t="e" cm="1">
        <f t="array" aca="1" ref="BB8" ca="1">_xlfn.XLOOKUP($D8,INDIRECT("'"&amp;$D8&amp;"'!"&amp;"$C$9"),INDIRECT("'"&amp;$D8&amp;"'!"&amp;"$O$9"),"Not Found")</f>
        <v>#REF!</v>
      </c>
      <c r="BC8" s="31" t="e" cm="1">
        <f t="array" aca="1" ref="BC8" ca="1">_xlfn.XLOOKUP($D8,INDIRECT("'"&amp;$D8&amp;"'!"&amp;"$C$9"),INDIRECT("'"&amp;$D8&amp;"'!"&amp;"$P$9"),"Not Found")</f>
        <v>#REF!</v>
      </c>
      <c r="BD8" s="31" t="e" cm="1">
        <f t="array" aca="1" ref="BD8" ca="1">_xlfn.XLOOKUP($D8,INDIRECT("'"&amp;$D8&amp;"'!"&amp;"$C$9"),INDIRECT("'"&amp;$D8&amp;"'!"&amp;"$Q$9"),"Not Found")</f>
        <v>#REF!</v>
      </c>
      <c r="BE8" s="31" t="e" cm="1">
        <f t="array" aca="1" ref="BE8" ca="1">_xlfn.XLOOKUP($D8,INDIRECT("'"&amp;$D8&amp;"'!"&amp;"$C$9"),INDIRECT("'"&amp;$D8&amp;"'!"&amp;"$K$10"),"Not Found")</f>
        <v>#REF!</v>
      </c>
      <c r="BF8" s="31" t="e" cm="1">
        <f t="array" aca="1" ref="BF8" ca="1">_xlfn.XLOOKUP($D8,INDIRECT("'"&amp;$D8&amp;"'!"&amp;"$C$9"),INDIRECT("'"&amp;$D8&amp;"'!"&amp;"$N$10"),"Not Found")</f>
        <v>#REF!</v>
      </c>
      <c r="BG8" s="31" t="e" cm="1">
        <f t="array" aca="1" ref="BG8" ca="1">_xlfn.XLOOKUP($D8,INDIRECT("'"&amp;$D8&amp;"'!"&amp;"$C$9"),INDIRECT("'"&amp;$D8&amp;"'!"&amp;"$O$10"),"Not Found")</f>
        <v>#REF!</v>
      </c>
      <c r="BH8" s="31" t="e" cm="1">
        <f t="array" aca="1" ref="BH8" ca="1">_xlfn.XLOOKUP($D8,INDIRECT("'"&amp;$D8&amp;"'!"&amp;"$C$9"),INDIRECT("'"&amp;$D8&amp;"'!"&amp;"$P$10"),"Not Found")</f>
        <v>#REF!</v>
      </c>
      <c r="BI8" s="31" t="e" cm="1">
        <f t="array" aca="1" ref="BI8" ca="1">_xlfn.XLOOKUP($D8,INDIRECT("'"&amp;$D8&amp;"'!"&amp;"$C$9"),INDIRECT("'"&amp;$D8&amp;"'!"&amp;"$Q$10"),"Not Found")</f>
        <v>#REF!</v>
      </c>
      <c r="BJ8" s="31" t="e" cm="1">
        <f t="array" aca="1" ref="BJ8" ca="1">_xlfn.XLOOKUP($D8,INDIRECT("'"&amp;$D8&amp;"'!"&amp;"$C$9"),INDIRECT("'"&amp;$D8&amp;"'!"&amp;"$K$11"),"Not Found")</f>
        <v>#REF!</v>
      </c>
      <c r="BK8" s="31" t="e" cm="1">
        <f t="array" aca="1" ref="BK8" ca="1">_xlfn.XLOOKUP($D8,INDIRECT("'"&amp;$D8&amp;"'!"&amp;"$C$9"),INDIRECT("'"&amp;$D8&amp;"'!"&amp;"$N$11"),"Not Found")</f>
        <v>#REF!</v>
      </c>
      <c r="BL8" s="31" t="e" cm="1">
        <f t="array" aca="1" ref="BL8" ca="1">_xlfn.XLOOKUP($D8,INDIRECT("'"&amp;$D8&amp;"'!"&amp;"$C$9"),INDIRECT("'"&amp;$D8&amp;"'!"&amp;"$O$11"),"Not Found")</f>
        <v>#REF!</v>
      </c>
      <c r="BM8" s="31" t="e" cm="1">
        <f t="array" aca="1" ref="BM8" ca="1">_xlfn.XLOOKUP($D8,INDIRECT("'"&amp;$D8&amp;"'!"&amp;"$C$9"),INDIRECT("'"&amp;$D8&amp;"'!"&amp;"$P$11"),"Not Found")</f>
        <v>#REF!</v>
      </c>
      <c r="BN8" s="31" t="e" cm="1">
        <f t="array" aca="1" ref="BN8" ca="1">_xlfn.XLOOKUP($D8,INDIRECT("'"&amp;$D8&amp;"'!"&amp;"$C$9"),INDIRECT("'"&amp;$D8&amp;"'!"&amp;"$Q$11"),"Not Found")</f>
        <v>#REF!</v>
      </c>
      <c r="BO8" s="30" t="e" cm="1">
        <f t="array" aca="1" ref="BO8" ca="1">_xlfn.XLOOKUP($D8,INDIRECT("'"&amp;$D8&amp;"'!"&amp;"$C$9"),INDIRECT("'"&amp;$D8&amp;"'!"&amp;"$K$2"),"Not Found")</f>
        <v>#REF!</v>
      </c>
      <c r="BP8" s="33" t="e" cm="1">
        <f t="array" aca="1" ref="BP8" ca="1">_xlfn.XLOOKUP($D8,INDIRECT("'"&amp;$D8&amp;"'!"&amp;"$C$9"),INDIRECT("'"&amp;$D8&amp;"'!"&amp;"$L$2"),"Not Found")</f>
        <v>#REF!</v>
      </c>
      <c r="BQ8" s="30" t="e" cm="1">
        <f t="array" aca="1" ref="BQ8" ca="1">_xlfn.XLOOKUP($D8,INDIRECT("'"&amp;$D8&amp;"'!"&amp;"$C$9"),INDIRECT("'"&amp;$D8&amp;"'!"&amp;"$K$3"),"Not Found")</f>
        <v>#REF!</v>
      </c>
      <c r="BR8" s="33" t="e" cm="1">
        <f t="array" aca="1" ref="BR8" ca="1">_xlfn.XLOOKUP($D8,INDIRECT("'"&amp;$D8&amp;"'!"&amp;"$C$9"),INDIRECT("'"&amp;$D8&amp;"'!"&amp;"$L$3"),"Not Found")</f>
        <v>#REF!</v>
      </c>
      <c r="BS8" s="43" t="e" cm="1">
        <f t="array" aca="1" ref="BS8" ca="1">_xlfn.XLOOKUP($D8,INDIRECT("'"&amp;$D8&amp;"'!"&amp;"$C$9"),INDIRECT("'"&amp;$D8&amp;"'!"&amp;"$J$1"),"Not Found")</f>
        <v>#REF!</v>
      </c>
      <c r="BT8" s="26" t="e">
        <f>VLOOKUP($D8,#REF!,3,FALSE)</f>
        <v>#REF!</v>
      </c>
      <c r="BU8" s="26" t="e">
        <f>VLOOKUP($D8,#REF!,4,FALSE)</f>
        <v>#REF!</v>
      </c>
      <c r="BV8" s="27" t="e">
        <f>VLOOKUP($D8,#REF!,5,FALSE)</f>
        <v>#REF!</v>
      </c>
      <c r="BW8" s="27" t="e">
        <f>VLOOKUP($D8,#REF!,6,FALSE)</f>
        <v>#REF!</v>
      </c>
      <c r="BX8" s="27" t="e">
        <f>VLOOKUP($D8,#REF!,7,FALSE)</f>
        <v>#REF!</v>
      </c>
      <c r="BY8" s="27" t="e">
        <f>VLOOKUP($D8,#REF!,8,FALSE)</f>
        <v>#REF!</v>
      </c>
      <c r="BZ8" s="34" t="e">
        <f>VLOOKUP($D8,#REF!,9,FALSE)</f>
        <v>#REF!</v>
      </c>
      <c r="CA8" s="35" t="e">
        <f>VLOOKUP($D8,#REF!,10,FALSE)</f>
        <v>#REF!</v>
      </c>
      <c r="CB8" s="36" t="e">
        <f>VLOOKUP($D8,#REF!,11,FALSE)</f>
        <v>#REF!</v>
      </c>
      <c r="CC8" s="37" t="e">
        <f>VLOOKUP($D8,#REF!,12,FALSE)</f>
        <v>#REF!</v>
      </c>
      <c r="CD8" s="38" t="e">
        <f>VLOOKUP($D8,#REF!,13,FALSE)</f>
        <v>#REF!</v>
      </c>
      <c r="CE8" s="36" t="e">
        <f>VLOOKUP($D8,#REF!,14,FALSE)</f>
        <v>#REF!</v>
      </c>
      <c r="CF8" s="37" t="e">
        <f>VLOOKUP($D8,#REF!,15,FALSE)</f>
        <v>#REF!</v>
      </c>
      <c r="CG8" s="37" t="e">
        <f>VLOOKUP($D8,#REF!,16,FALSE)</f>
        <v>#REF!</v>
      </c>
      <c r="CH8" s="39" t="e">
        <f>VLOOKUP($D8,#REF!,17,FALSE)</f>
        <v>#REF!</v>
      </c>
      <c r="CI8" s="43" t="e">
        <f>_xlfn.XLOOKUP($D8,#REF!,$B$5:$B$14,"",0)</f>
        <v>#REF!</v>
      </c>
      <c r="CJ8" s="30" t="e" cm="1">
        <f t="array" aca="1" ref="CJ8" ca="1">_xlfn.XLOOKUP($D8,INDIRECT("'"&amp;$D8&amp;"'!"&amp;"$C$9"),INDIRECT("'"&amp;$D8&amp;"'!"&amp;"$F$6"),"Not Found")</f>
        <v>#REF!</v>
      </c>
      <c r="CK8" s="26" t="e" cm="1">
        <f t="array" aca="1" ref="CK8" ca="1">_xlfn.XLOOKUP($D8,INDIRECT("'"&amp;$D8&amp;"'!"&amp;"$C$9"),INDIRECT("'"&amp;$D8&amp;"'!"&amp;"_6._Additional_Comments"),"Not Found")</f>
        <v>#REF!</v>
      </c>
    </row>
    <row r="9" spans="1:93" ht="20.149999999999999" customHeight="1" x14ac:dyDescent="0.25">
      <c r="A9" s="26">
        <f>'Narrative Summary'!$C$11</f>
        <v>0</v>
      </c>
      <c r="B9" s="26">
        <f>'Narrative Summary'!$G$11</f>
        <v>0</v>
      </c>
      <c r="C9" s="26" t="e">
        <f>#REF!</f>
        <v>#REF!</v>
      </c>
      <c r="D9" s="27" t="e">
        <f>#REF!</f>
        <v>#REF!</v>
      </c>
      <c r="E9" s="28" t="e" cm="1">
        <f t="array" aca="1" ref="E9" ca="1">_xlfn.XLOOKUP($D9,INDIRECT("'"&amp;$D9&amp;"'!"&amp;"$C$9"),INDIRECT("'"&amp;$D9&amp;"'!"&amp;"$E$9"),"Not Found")</f>
        <v>#REF!</v>
      </c>
      <c r="F9" s="27" t="e" cm="1">
        <f t="array" aca="1" ref="F9" ca="1">_xlfn.XLOOKUP($D9,INDIRECT("'"&amp;$D9&amp;"'!"&amp;"$C$9"),INDIRECT("'"&amp;$D9&amp;"'!"&amp;"$C$10"),"Not Found")</f>
        <v>#REF!</v>
      </c>
      <c r="G9" s="26" t="e">
        <f>VLOOKUP($D9,#REF!,2,FALSE)</f>
        <v>#REF!</v>
      </c>
      <c r="H9" s="27" t="e" cm="1">
        <f t="array" aca="1" ref="H9" ca="1">_xlfn.XLOOKUP($D9,INDIRECT("'"&amp;$D9&amp;"'!"&amp;"$C$9"),INDIRECT("'"&amp;$D9&amp;"'!"&amp;"$C$11"),"Not Found")</f>
        <v>#REF!</v>
      </c>
      <c r="I9" s="27" t="e" cm="1">
        <f t="array" aca="1" ref="I9" ca="1">_xlfn.XLOOKUP($D9,INDIRECT("'"&amp;$D9&amp;"'!"&amp;"$C$9"),INDIRECT("'"&amp;$D9&amp;"'!"&amp;"$E$11"),"Not Found")</f>
        <v>#REF!</v>
      </c>
      <c r="J9" s="27" t="e" cm="1">
        <f t="array" aca="1" ref="J9" ca="1">_xlfn.XLOOKUP($D9,INDIRECT("'"&amp;$D9&amp;"'!"&amp;"$C$9"),INDIRECT("'"&amp;$D9&amp;"'!"&amp;"$C$12"),"Not Found")</f>
        <v>#REF!</v>
      </c>
      <c r="K9" s="29" t="e" cm="1">
        <f t="array" aca="1" ref="K9" ca="1">_xlfn.XLOOKUP($D9,INDIRECT("'"&amp;$D9&amp;"'!"&amp;"$C$9"),INDIRECT("'"&amp;$D9&amp;"'!"&amp;"$E$12"),"Not Found")</f>
        <v>#REF!</v>
      </c>
      <c r="L9" s="29" t="e" cm="1">
        <f t="array" aca="1" ref="L9" ca="1">_xlfn.XLOOKUP($D9,INDIRECT("'"&amp;$D9&amp;"'!"&amp;"$C$9"),INDIRECT("'"&amp;$D9&amp;"'!"&amp;"$C$13"),"Not Found")</f>
        <v>#REF!</v>
      </c>
      <c r="M9" s="29" t="e" cm="1">
        <f t="array" aca="1" ref="M9" ca="1">_xlfn.XLOOKUP($D9,INDIRECT("'"&amp;$D9&amp;"'!"&amp;"$C$9"),INDIRECT("'"&amp;$D9&amp;"'!"&amp;"$E$13"),"Not Found")</f>
        <v>#REF!</v>
      </c>
      <c r="N9" s="30" t="e" cm="1">
        <f t="array" aca="1" ref="N9" ca="1">_xlfn.XLOOKUP($D9,INDIRECT("'"&amp;$D9&amp;"'!"&amp;"$C$9"),INDIRECT("'"&amp;$D9&amp;"'!"&amp;"$L$12"),"Not Found")</f>
        <v>#REF!</v>
      </c>
      <c r="O9" s="42" t="e" cm="1">
        <f t="array" aca="1" ref="O9" ca="1">_xlfn.XLOOKUP($D9,INDIRECT("'"&amp;$D9&amp;"'!"&amp;"$C$9"),INDIRECT("'"&amp;$D9&amp;"'!"&amp;"$M$12"),"Not Found")</f>
        <v>#REF!</v>
      </c>
      <c r="P9" s="31" t="e" cm="1">
        <f t="array" aca="1" ref="P9" ca="1">_xlfn.XLOOKUP($D9,INDIRECT("'"&amp;$D9&amp;"'!"&amp;"$C$9"),INDIRECT("'"&amp;$D9&amp;"'!"&amp;"$K$12"),"Not Found")</f>
        <v>#REF!</v>
      </c>
      <c r="Q9" s="31" t="e" cm="1">
        <f t="array" aca="1" ref="Q9" ca="1">_xlfn.XLOOKUP($D9,INDIRECT("'"&amp;$D9&amp;"'!"&amp;"$C$9"),INDIRECT("'"&amp;$D9&amp;"'!"&amp;"$K$13"),"Not Found")</f>
        <v>#REF!</v>
      </c>
      <c r="R9" s="32" t="e" cm="1">
        <f t="array" aca="1" ref="R9" ca="1">_xlfn.XLOOKUP($D9,INDIRECT("'"&amp;$D9&amp;"'!"&amp;"$C$9"),INDIRECT("'"&amp;$D9&amp;"'!"&amp;"$L$13"),"Not Found")</f>
        <v>#REF!</v>
      </c>
      <c r="S9" s="32" t="e" cm="1">
        <f t="array" aca="1" ref="S9" ca="1">_xlfn.XLOOKUP($D9,INDIRECT("'"&amp;$D9&amp;"'!"&amp;"$C$9"),INDIRECT("'"&amp;$D9&amp;"'!"&amp;"$M$13"),"Not Found")</f>
        <v>#REF!</v>
      </c>
      <c r="T9" s="31" t="e" cm="1">
        <f t="array" aca="1" ref="T9" ca="1">_xlfn.XLOOKUP($D9,INDIRECT("'"&amp;$D9&amp;"'!"&amp;"$C$9"),INDIRECT("'"&amp;$D9&amp;"'!"&amp;"$K$14"),"Not Found")</f>
        <v>#REF!</v>
      </c>
      <c r="U9" s="30" t="e" cm="1">
        <f t="array" aca="1" ref="U9" ca="1">_xlfn.XLOOKUP($D9,INDIRECT("'"&amp;$D9&amp;"'!"&amp;"$C$9"),INDIRECT("'"&amp;$D9&amp;"'!"&amp;"$L$14"),"Not Found")</f>
        <v>#REF!</v>
      </c>
      <c r="V9" s="30" t="e" cm="1">
        <f t="array" aca="1" ref="V9" ca="1">_xlfn.XLOOKUP($D9,INDIRECT("'"&amp;$D9&amp;"'!"&amp;"$C$9"),INDIRECT("'"&amp;$D9&amp;"'!"&amp;"$M$14"),"Not Found")</f>
        <v>#REF!</v>
      </c>
      <c r="W9" s="31" t="e" cm="1">
        <f t="array" aca="1" ref="W9" ca="1">_xlfn.XLOOKUP($D9,INDIRECT("'"&amp;$D9&amp;"'!"&amp;"$C$9"),INDIRECT("'"&amp;$D9&amp;"'!"&amp;"$K$15"),"Not Found")</f>
        <v>#REF!</v>
      </c>
      <c r="X9" s="30" t="e" cm="1">
        <f t="array" aca="1" ref="X9" ca="1">_xlfn.XLOOKUP($D9,INDIRECT("'"&amp;$D9&amp;"'!"&amp;"$C$9"),INDIRECT("'"&amp;$D9&amp;"'!"&amp;"$L$15"),"Not Found")</f>
        <v>#REF!</v>
      </c>
      <c r="Y9" s="30" t="e" cm="1">
        <f t="array" aca="1" ref="Y9" ca="1">_xlfn.XLOOKUP($D9,INDIRECT("'"&amp;$D9&amp;"'!"&amp;"$C$9"),INDIRECT("'"&amp;$D9&amp;"'!"&amp;"$M$15"),"Not Found")</f>
        <v>#REF!</v>
      </c>
      <c r="Z9" s="31" t="e" cm="1">
        <f t="array" aca="1" ref="Z9" ca="1">_xlfn.XLOOKUP($D9,INDIRECT("'"&amp;$D9&amp;"'!"&amp;"$C$9"),INDIRECT("'"&amp;$D9&amp;"'!"&amp;"$K$16"),"Not Found")</f>
        <v>#REF!</v>
      </c>
      <c r="AA9" s="30" t="e" cm="1">
        <f t="array" aca="1" ref="AA9" ca="1">_xlfn.XLOOKUP($D9,INDIRECT("'"&amp;$D9&amp;"'!"&amp;"$C$9"),INDIRECT("'"&amp;$D9&amp;"'!"&amp;"$L$16"),"Not Found")</f>
        <v>#REF!</v>
      </c>
      <c r="AB9" s="30" t="e" cm="1">
        <f t="array" aca="1" ref="AB9" ca="1">_xlfn.XLOOKUP($D9,INDIRECT("'"&amp;$D9&amp;"'!"&amp;"$C$9"),INDIRECT("'"&amp;$D9&amp;"'!"&amp;"$M$16"),"Not Found")</f>
        <v>#REF!</v>
      </c>
      <c r="AC9" s="31" t="e" cm="1">
        <f t="array" aca="1" ref="AC9" ca="1">_xlfn.XLOOKUP($D9,INDIRECT("'"&amp;$D9&amp;"'!"&amp;"$C$9"),INDIRECT("'"&amp;$D9&amp;"'!"&amp;"$K$17"),"Not Found")</f>
        <v>#REF!</v>
      </c>
      <c r="AD9" s="30" t="e" cm="1">
        <f t="array" aca="1" ref="AD9" ca="1">_xlfn.XLOOKUP($D9,INDIRECT("'"&amp;$D9&amp;"'!"&amp;"$C$9"),INDIRECT("'"&amp;$D9&amp;"'!"&amp;"$L$17"),"Not Found")</f>
        <v>#REF!</v>
      </c>
      <c r="AE9" s="30" t="e" cm="1">
        <f t="array" aca="1" ref="AE9" ca="1">_xlfn.XLOOKUP($D9,INDIRECT("'"&amp;$D9&amp;"'!"&amp;"$C$9"),INDIRECT("'"&amp;$D9&amp;"'!"&amp;"$M$17"),"Not Found")</f>
        <v>#REF!</v>
      </c>
      <c r="AF9" s="31" t="e" cm="1">
        <f t="array" aca="1" ref="AF9" ca="1">_xlfn.XLOOKUP($D9,INDIRECT("'"&amp;$D9&amp;"'!"&amp;"$C$9"),INDIRECT("'"&amp;$D9&amp;"'!"&amp;"$K$5"),"Not Found")</f>
        <v>#REF!</v>
      </c>
      <c r="AG9" s="31" t="e" cm="1">
        <f t="array" aca="1" ref="AG9" ca="1">_xlfn.XLOOKUP($D9,INDIRECT("'"&amp;$D9&amp;"'!"&amp;"$C$9"),INDIRECT("'"&amp;$D9&amp;"'!"&amp;"$N$5"),"Not Found")</f>
        <v>#REF!</v>
      </c>
      <c r="AH9" s="31" t="e" cm="1">
        <f t="array" aca="1" ref="AH9" ca="1">_xlfn.XLOOKUP($D9,INDIRECT("'"&amp;$D9&amp;"'!"&amp;"$C$9"),INDIRECT("'"&amp;$D9&amp;"'!"&amp;"$O$5"),"Not Found")</f>
        <v>#REF!</v>
      </c>
      <c r="AI9" s="31" t="e" cm="1">
        <f t="array" aca="1" ref="AI9" ca="1">_xlfn.XLOOKUP($D9,INDIRECT("'"&amp;$D9&amp;"'!"&amp;"$C$9"),INDIRECT("'"&amp;$D9&amp;"'!"&amp;"$P$5"),"Not Found")</f>
        <v>#REF!</v>
      </c>
      <c r="AJ9" s="31" t="e" cm="1">
        <f t="array" aca="1" ref="AJ9" ca="1">_xlfn.XLOOKUP($D9,INDIRECT("'"&amp;$D9&amp;"'!"&amp;"$C$9"),INDIRECT("'"&amp;$D9&amp;"'!"&amp;"$Q$5"),"Not Found")</f>
        <v>#REF!</v>
      </c>
      <c r="AK9" s="31" t="e" cm="1">
        <f t="array" aca="1" ref="AK9" ca="1">_xlfn.XLOOKUP($D9,INDIRECT("'"&amp;$D9&amp;"'!"&amp;"$C$9"),INDIRECT("'"&amp;$D9&amp;"'!"&amp;"$K$6"),"Not Found")</f>
        <v>#REF!</v>
      </c>
      <c r="AL9" s="31" t="e" cm="1">
        <f t="array" aca="1" ref="AL9" ca="1">_xlfn.XLOOKUP($D9,INDIRECT("'"&amp;$D9&amp;"'!"&amp;"$C$9"),INDIRECT("'"&amp;$D9&amp;"'!"&amp;"$N$6"),"Not Found")</f>
        <v>#REF!</v>
      </c>
      <c r="AM9" s="31" t="e" cm="1">
        <f t="array" aca="1" ref="AM9" ca="1">_xlfn.XLOOKUP($D9,INDIRECT("'"&amp;$D9&amp;"'!"&amp;"$C$9"),INDIRECT("'"&amp;$D9&amp;"'!"&amp;"$O$6"),"Not Found")</f>
        <v>#REF!</v>
      </c>
      <c r="AN9" s="31" t="e" cm="1">
        <f t="array" aca="1" ref="AN9" ca="1">_xlfn.XLOOKUP($D9,INDIRECT("'"&amp;$D9&amp;"'!"&amp;"$C$9"),INDIRECT("'"&amp;$D9&amp;"'!"&amp;"$P$6"),"Not Found")</f>
        <v>#REF!</v>
      </c>
      <c r="AO9" s="31" t="e" cm="1">
        <f t="array" aca="1" ref="AO9" ca="1">_xlfn.XLOOKUP($D9,INDIRECT("'"&amp;$D9&amp;"'!"&amp;"$C$9"),INDIRECT("'"&amp;$D9&amp;"'!"&amp;"$Q$6"),"Not Found")</f>
        <v>#REF!</v>
      </c>
      <c r="AP9" s="31" t="e" cm="1">
        <f t="array" aca="1" ref="AP9" ca="1">_xlfn.XLOOKUP($D9,INDIRECT("'"&amp;$D9&amp;"'!"&amp;"$C$9"),INDIRECT("'"&amp;$D9&amp;"'!"&amp;"$K$7"),"Not Found")</f>
        <v>#REF!</v>
      </c>
      <c r="AQ9" s="31" t="e" cm="1">
        <f t="array" aca="1" ref="AQ9" ca="1">_xlfn.XLOOKUP($D9,INDIRECT("'"&amp;$D9&amp;"'!"&amp;"$C$9"),INDIRECT("'"&amp;$D9&amp;"'!"&amp;"$N$7"),"Not Found")</f>
        <v>#REF!</v>
      </c>
      <c r="AR9" s="31" t="e" cm="1">
        <f t="array" aca="1" ref="AR9" ca="1">_xlfn.XLOOKUP($D9,INDIRECT("'"&amp;$D9&amp;"'!"&amp;"$C$9"),INDIRECT("'"&amp;$D9&amp;"'!"&amp;"$O$7"),"Not Found")</f>
        <v>#REF!</v>
      </c>
      <c r="AS9" s="31" t="e" cm="1">
        <f t="array" aca="1" ref="AS9" ca="1">_xlfn.XLOOKUP($D9,INDIRECT("'"&amp;$D9&amp;"'!"&amp;"$C$9"),INDIRECT("'"&amp;$D9&amp;"'!"&amp;"$P$7"),"Not Found")</f>
        <v>#REF!</v>
      </c>
      <c r="AT9" s="31" t="e" cm="1">
        <f t="array" aca="1" ref="AT9" ca="1">_xlfn.XLOOKUP($D9,INDIRECT("'"&amp;$D9&amp;"'!"&amp;"$C$9"),INDIRECT("'"&amp;$D9&amp;"'!"&amp;"$Q$7"),"Not Found")</f>
        <v>#REF!</v>
      </c>
      <c r="AU9" s="31" t="e" cm="1">
        <f t="array" aca="1" ref="AU9" ca="1">_xlfn.XLOOKUP($D9,INDIRECT("'"&amp;$D9&amp;"'!"&amp;"$C$9"),INDIRECT("'"&amp;$D9&amp;"'!"&amp;"$K$8"),"Not Found")</f>
        <v>#REF!</v>
      </c>
      <c r="AV9" s="31" t="e" cm="1">
        <f t="array" aca="1" ref="AV9" ca="1">_xlfn.XLOOKUP($D9,INDIRECT("'"&amp;$D9&amp;"'!"&amp;"$C$9"),INDIRECT("'"&amp;$D9&amp;"'!"&amp;"$N$8"),"Not Found")</f>
        <v>#REF!</v>
      </c>
      <c r="AW9" s="31" t="e" cm="1">
        <f t="array" aca="1" ref="AW9" ca="1">_xlfn.XLOOKUP($D9,INDIRECT("'"&amp;$D9&amp;"'!"&amp;"$C$9"),INDIRECT("'"&amp;$D9&amp;"'!"&amp;"$O$8"),"Not Found")</f>
        <v>#REF!</v>
      </c>
      <c r="AX9" s="31" t="e" cm="1">
        <f t="array" aca="1" ref="AX9" ca="1">_xlfn.XLOOKUP($D9,INDIRECT("'"&amp;$D9&amp;"'!"&amp;"$C$9"),INDIRECT("'"&amp;$D9&amp;"'!"&amp;"$P$8"),"Not Found")</f>
        <v>#REF!</v>
      </c>
      <c r="AY9" s="31" t="e" cm="1">
        <f t="array" aca="1" ref="AY9" ca="1">_xlfn.XLOOKUP($D9,INDIRECT("'"&amp;$D9&amp;"'!"&amp;"$C$9"),INDIRECT("'"&amp;$D9&amp;"'!"&amp;"$Q$8"),"Not Found")</f>
        <v>#REF!</v>
      </c>
      <c r="AZ9" s="31" t="e" cm="1">
        <f t="array" aca="1" ref="AZ9" ca="1">_xlfn.XLOOKUP($D9,INDIRECT("'"&amp;$D9&amp;"'!"&amp;"$C$9"),INDIRECT("'"&amp;$D9&amp;"'!"&amp;"$K$9"),"Not Found")</f>
        <v>#REF!</v>
      </c>
      <c r="BA9" s="31" t="e" cm="1">
        <f t="array" aca="1" ref="BA9" ca="1">_xlfn.XLOOKUP($D9,INDIRECT("'"&amp;$D9&amp;"'!"&amp;"$C$9"),INDIRECT("'"&amp;$D9&amp;"'!"&amp;"$N$9"),"Not Found")</f>
        <v>#REF!</v>
      </c>
      <c r="BB9" s="31" t="e" cm="1">
        <f t="array" aca="1" ref="BB9" ca="1">_xlfn.XLOOKUP($D9,INDIRECT("'"&amp;$D9&amp;"'!"&amp;"$C$9"),INDIRECT("'"&amp;$D9&amp;"'!"&amp;"$O$9"),"Not Found")</f>
        <v>#REF!</v>
      </c>
      <c r="BC9" s="31" t="e" cm="1">
        <f t="array" aca="1" ref="BC9" ca="1">_xlfn.XLOOKUP($D9,INDIRECT("'"&amp;$D9&amp;"'!"&amp;"$C$9"),INDIRECT("'"&amp;$D9&amp;"'!"&amp;"$P$9"),"Not Found")</f>
        <v>#REF!</v>
      </c>
      <c r="BD9" s="31" t="e" cm="1">
        <f t="array" aca="1" ref="BD9" ca="1">_xlfn.XLOOKUP($D9,INDIRECT("'"&amp;$D9&amp;"'!"&amp;"$C$9"),INDIRECT("'"&amp;$D9&amp;"'!"&amp;"$Q$9"),"Not Found")</f>
        <v>#REF!</v>
      </c>
      <c r="BE9" s="31" t="e" cm="1">
        <f t="array" aca="1" ref="BE9" ca="1">_xlfn.XLOOKUP($D9,INDIRECT("'"&amp;$D9&amp;"'!"&amp;"$C$9"),INDIRECT("'"&amp;$D9&amp;"'!"&amp;"$K$10"),"Not Found")</f>
        <v>#REF!</v>
      </c>
      <c r="BF9" s="31" t="e" cm="1">
        <f t="array" aca="1" ref="BF9" ca="1">_xlfn.XLOOKUP($D9,INDIRECT("'"&amp;$D9&amp;"'!"&amp;"$C$9"),INDIRECT("'"&amp;$D9&amp;"'!"&amp;"$N$10"),"Not Found")</f>
        <v>#REF!</v>
      </c>
      <c r="BG9" s="31" t="e" cm="1">
        <f t="array" aca="1" ref="BG9" ca="1">_xlfn.XLOOKUP($D9,INDIRECT("'"&amp;$D9&amp;"'!"&amp;"$C$9"),INDIRECT("'"&amp;$D9&amp;"'!"&amp;"$O$10"),"Not Found")</f>
        <v>#REF!</v>
      </c>
      <c r="BH9" s="31" t="e" cm="1">
        <f t="array" aca="1" ref="BH9" ca="1">_xlfn.XLOOKUP($D9,INDIRECT("'"&amp;$D9&amp;"'!"&amp;"$C$9"),INDIRECT("'"&amp;$D9&amp;"'!"&amp;"$P$10"),"Not Found")</f>
        <v>#REF!</v>
      </c>
      <c r="BI9" s="31" t="e" cm="1">
        <f t="array" aca="1" ref="BI9" ca="1">_xlfn.XLOOKUP($D9,INDIRECT("'"&amp;$D9&amp;"'!"&amp;"$C$9"),INDIRECT("'"&amp;$D9&amp;"'!"&amp;"$Q$10"),"Not Found")</f>
        <v>#REF!</v>
      </c>
      <c r="BJ9" s="31" t="e" cm="1">
        <f t="array" aca="1" ref="BJ9" ca="1">_xlfn.XLOOKUP($D9,INDIRECT("'"&amp;$D9&amp;"'!"&amp;"$C$9"),INDIRECT("'"&amp;$D9&amp;"'!"&amp;"$K$11"),"Not Found")</f>
        <v>#REF!</v>
      </c>
      <c r="BK9" s="31" t="e" cm="1">
        <f t="array" aca="1" ref="BK9" ca="1">_xlfn.XLOOKUP($D9,INDIRECT("'"&amp;$D9&amp;"'!"&amp;"$C$9"),INDIRECT("'"&amp;$D9&amp;"'!"&amp;"$N$11"),"Not Found")</f>
        <v>#REF!</v>
      </c>
      <c r="BL9" s="31" t="e" cm="1">
        <f t="array" aca="1" ref="BL9" ca="1">_xlfn.XLOOKUP($D9,INDIRECT("'"&amp;$D9&amp;"'!"&amp;"$C$9"),INDIRECT("'"&amp;$D9&amp;"'!"&amp;"$O$11"),"Not Found")</f>
        <v>#REF!</v>
      </c>
      <c r="BM9" s="31" t="e" cm="1">
        <f t="array" aca="1" ref="BM9" ca="1">_xlfn.XLOOKUP($D9,INDIRECT("'"&amp;$D9&amp;"'!"&amp;"$C$9"),INDIRECT("'"&amp;$D9&amp;"'!"&amp;"$P$11"),"Not Found")</f>
        <v>#REF!</v>
      </c>
      <c r="BN9" s="31" t="e" cm="1">
        <f t="array" aca="1" ref="BN9" ca="1">_xlfn.XLOOKUP($D9,INDIRECT("'"&amp;$D9&amp;"'!"&amp;"$C$9"),INDIRECT("'"&amp;$D9&amp;"'!"&amp;"$Q$11"),"Not Found")</f>
        <v>#REF!</v>
      </c>
      <c r="BO9" s="30" t="e" cm="1">
        <f t="array" aca="1" ref="BO9" ca="1">_xlfn.XLOOKUP($D9,INDIRECT("'"&amp;$D9&amp;"'!"&amp;"$C$9"),INDIRECT("'"&amp;$D9&amp;"'!"&amp;"$K$2"),"Not Found")</f>
        <v>#REF!</v>
      </c>
      <c r="BP9" s="33" t="e" cm="1">
        <f t="array" aca="1" ref="BP9" ca="1">_xlfn.XLOOKUP($D9,INDIRECT("'"&amp;$D9&amp;"'!"&amp;"$C$9"),INDIRECT("'"&amp;$D9&amp;"'!"&amp;"$L$2"),"Not Found")</f>
        <v>#REF!</v>
      </c>
      <c r="BQ9" s="30" t="e" cm="1">
        <f t="array" aca="1" ref="BQ9" ca="1">_xlfn.XLOOKUP($D9,INDIRECT("'"&amp;$D9&amp;"'!"&amp;"$C$9"),INDIRECT("'"&amp;$D9&amp;"'!"&amp;"$K$3"),"Not Found")</f>
        <v>#REF!</v>
      </c>
      <c r="BR9" s="33" t="e" cm="1">
        <f t="array" aca="1" ref="BR9" ca="1">_xlfn.XLOOKUP($D9,INDIRECT("'"&amp;$D9&amp;"'!"&amp;"$C$9"),INDIRECT("'"&amp;$D9&amp;"'!"&amp;"$L$3"),"Not Found")</f>
        <v>#REF!</v>
      </c>
      <c r="BS9" s="43" t="e" cm="1">
        <f t="array" aca="1" ref="BS9" ca="1">_xlfn.XLOOKUP($D9,INDIRECT("'"&amp;$D9&amp;"'!"&amp;"$C$9"),INDIRECT("'"&amp;$D9&amp;"'!"&amp;"$J$1"),"Not Found")</f>
        <v>#REF!</v>
      </c>
      <c r="BT9" s="26" t="e">
        <f>VLOOKUP($D9,#REF!,3,FALSE)</f>
        <v>#REF!</v>
      </c>
      <c r="BU9" s="26" t="e">
        <f>VLOOKUP($D9,#REF!,4,FALSE)</f>
        <v>#REF!</v>
      </c>
      <c r="BV9" s="27" t="e">
        <f>VLOOKUP($D9,#REF!,5,FALSE)</f>
        <v>#REF!</v>
      </c>
      <c r="BW9" s="27" t="e">
        <f>VLOOKUP($D9,#REF!,6,FALSE)</f>
        <v>#REF!</v>
      </c>
      <c r="BX9" s="27" t="e">
        <f>VLOOKUP($D9,#REF!,7,FALSE)</f>
        <v>#REF!</v>
      </c>
      <c r="BY9" s="27" t="e">
        <f>VLOOKUP($D9,#REF!,8,FALSE)</f>
        <v>#REF!</v>
      </c>
      <c r="BZ9" s="34" t="e">
        <f>VLOOKUP($D9,#REF!,9,FALSE)</f>
        <v>#REF!</v>
      </c>
      <c r="CA9" s="35" t="e">
        <f>VLOOKUP($D9,#REF!,10,FALSE)</f>
        <v>#REF!</v>
      </c>
      <c r="CB9" s="36" t="e">
        <f>VLOOKUP($D9,#REF!,11,FALSE)</f>
        <v>#REF!</v>
      </c>
      <c r="CC9" s="37" t="e">
        <f>VLOOKUP($D9,#REF!,12,FALSE)</f>
        <v>#REF!</v>
      </c>
      <c r="CD9" s="38" t="e">
        <f>VLOOKUP($D9,#REF!,13,FALSE)</f>
        <v>#REF!</v>
      </c>
      <c r="CE9" s="36" t="e">
        <f>VLOOKUP($D9,#REF!,14,FALSE)</f>
        <v>#REF!</v>
      </c>
      <c r="CF9" s="37" t="e">
        <f>VLOOKUP($D9,#REF!,15,FALSE)</f>
        <v>#REF!</v>
      </c>
      <c r="CG9" s="37" t="e">
        <f>VLOOKUP($D9,#REF!,16,FALSE)</f>
        <v>#REF!</v>
      </c>
      <c r="CH9" s="39" t="e">
        <f>VLOOKUP($D9,#REF!,17,FALSE)</f>
        <v>#REF!</v>
      </c>
      <c r="CI9" s="43" t="e">
        <f>_xlfn.XLOOKUP($D9,#REF!,$B$5:$B$14,"",0)</f>
        <v>#REF!</v>
      </c>
      <c r="CJ9" s="30" t="e" cm="1">
        <f t="array" aca="1" ref="CJ9" ca="1">_xlfn.XLOOKUP($D9,INDIRECT("'"&amp;$D9&amp;"'!"&amp;"$C$9"),INDIRECT("'"&amp;$D9&amp;"'!"&amp;"$F$6"),"Not Found")</f>
        <v>#REF!</v>
      </c>
      <c r="CK9" s="26" t="e" cm="1">
        <f t="array" aca="1" ref="CK9" ca="1">_xlfn.XLOOKUP($D9,INDIRECT("'"&amp;$D9&amp;"'!"&amp;"$C$9"),INDIRECT("'"&amp;$D9&amp;"'!"&amp;"_6._Additional_Comments"),"Not Found")</f>
        <v>#REF!</v>
      </c>
    </row>
    <row r="10" spans="1:93" ht="20.149999999999999" customHeight="1" x14ac:dyDescent="0.25">
      <c r="A10" s="26">
        <f>'Narrative Summary'!$C$11</f>
        <v>0</v>
      </c>
      <c r="B10" s="26">
        <f>'Narrative Summary'!$G$11</f>
        <v>0</v>
      </c>
      <c r="C10" s="26" t="e">
        <f>#REF!</f>
        <v>#REF!</v>
      </c>
      <c r="D10" s="27" t="e">
        <f>#REF!</f>
        <v>#REF!</v>
      </c>
      <c r="E10" s="28" t="e" cm="1">
        <f t="array" aca="1" ref="E10" ca="1">_xlfn.XLOOKUP($D10,INDIRECT("'"&amp;$D10&amp;"'!"&amp;"$C$9"),INDIRECT("'"&amp;$D10&amp;"'!"&amp;"$E$9"),"Not Found")</f>
        <v>#REF!</v>
      </c>
      <c r="F10" s="27" t="e" cm="1">
        <f t="array" aca="1" ref="F10" ca="1">_xlfn.XLOOKUP($D10,INDIRECT("'"&amp;$D10&amp;"'!"&amp;"$C$9"),INDIRECT("'"&amp;$D10&amp;"'!"&amp;"$C$10"),"Not Found")</f>
        <v>#REF!</v>
      </c>
      <c r="G10" s="26" t="e">
        <f>VLOOKUP($D10,#REF!,2,FALSE)</f>
        <v>#REF!</v>
      </c>
      <c r="H10" s="27" t="e" cm="1">
        <f t="array" aca="1" ref="H10" ca="1">_xlfn.XLOOKUP($D10,INDIRECT("'"&amp;$D10&amp;"'!"&amp;"$C$9"),INDIRECT("'"&amp;$D10&amp;"'!"&amp;"$C$11"),"Not Found")</f>
        <v>#REF!</v>
      </c>
      <c r="I10" s="27" t="e" cm="1">
        <f t="array" aca="1" ref="I10" ca="1">_xlfn.XLOOKUP($D10,INDIRECT("'"&amp;$D10&amp;"'!"&amp;"$C$9"),INDIRECT("'"&amp;$D10&amp;"'!"&amp;"$E$11"),"Not Found")</f>
        <v>#REF!</v>
      </c>
      <c r="J10" s="27" t="e" cm="1">
        <f t="array" aca="1" ref="J10" ca="1">_xlfn.XLOOKUP($D10,INDIRECT("'"&amp;$D10&amp;"'!"&amp;"$C$9"),INDIRECT("'"&amp;$D10&amp;"'!"&amp;"$C$12"),"Not Found")</f>
        <v>#REF!</v>
      </c>
      <c r="K10" s="29" t="e" cm="1">
        <f t="array" aca="1" ref="K10" ca="1">_xlfn.XLOOKUP($D10,INDIRECT("'"&amp;$D10&amp;"'!"&amp;"$C$9"),INDIRECT("'"&amp;$D10&amp;"'!"&amp;"$E$12"),"Not Found")</f>
        <v>#REF!</v>
      </c>
      <c r="L10" s="29" t="e" cm="1">
        <f t="array" aca="1" ref="L10" ca="1">_xlfn.XLOOKUP($D10,INDIRECT("'"&amp;$D10&amp;"'!"&amp;"$C$9"),INDIRECT("'"&amp;$D10&amp;"'!"&amp;"$C$13"),"Not Found")</f>
        <v>#REF!</v>
      </c>
      <c r="M10" s="29" t="e" cm="1">
        <f t="array" aca="1" ref="M10" ca="1">_xlfn.XLOOKUP($D10,INDIRECT("'"&amp;$D10&amp;"'!"&amp;"$C$9"),INDIRECT("'"&amp;$D10&amp;"'!"&amp;"$E$13"),"Not Found")</f>
        <v>#REF!</v>
      </c>
      <c r="N10" s="30" t="e" cm="1">
        <f t="array" aca="1" ref="N10" ca="1">_xlfn.XLOOKUP($D10,INDIRECT("'"&amp;$D10&amp;"'!"&amp;"$C$9"),INDIRECT("'"&amp;$D10&amp;"'!"&amp;"$L$12"),"Not Found")</f>
        <v>#REF!</v>
      </c>
      <c r="O10" s="42" t="e" cm="1">
        <f t="array" aca="1" ref="O10" ca="1">_xlfn.XLOOKUP($D10,INDIRECT("'"&amp;$D10&amp;"'!"&amp;"$C$9"),INDIRECT("'"&amp;$D10&amp;"'!"&amp;"$M$12"),"Not Found")</f>
        <v>#REF!</v>
      </c>
      <c r="P10" s="31" t="e" cm="1">
        <f t="array" aca="1" ref="P10" ca="1">_xlfn.XLOOKUP($D10,INDIRECT("'"&amp;$D10&amp;"'!"&amp;"$C$9"),INDIRECT("'"&amp;$D10&amp;"'!"&amp;"$K$12"),"Not Found")</f>
        <v>#REF!</v>
      </c>
      <c r="Q10" s="31" t="e" cm="1">
        <f t="array" aca="1" ref="Q10" ca="1">_xlfn.XLOOKUP($D10,INDIRECT("'"&amp;$D10&amp;"'!"&amp;"$C$9"),INDIRECT("'"&amp;$D10&amp;"'!"&amp;"$K$13"),"Not Found")</f>
        <v>#REF!</v>
      </c>
      <c r="R10" s="32" t="e" cm="1">
        <f t="array" aca="1" ref="R10" ca="1">_xlfn.XLOOKUP($D10,INDIRECT("'"&amp;$D10&amp;"'!"&amp;"$C$9"),INDIRECT("'"&amp;$D10&amp;"'!"&amp;"$L$13"),"Not Found")</f>
        <v>#REF!</v>
      </c>
      <c r="S10" s="32" t="e" cm="1">
        <f t="array" aca="1" ref="S10" ca="1">_xlfn.XLOOKUP($D10,INDIRECT("'"&amp;$D10&amp;"'!"&amp;"$C$9"),INDIRECT("'"&amp;$D10&amp;"'!"&amp;"$M$13"),"Not Found")</f>
        <v>#REF!</v>
      </c>
      <c r="T10" s="31" t="e" cm="1">
        <f t="array" aca="1" ref="T10" ca="1">_xlfn.XLOOKUP($D10,INDIRECT("'"&amp;$D10&amp;"'!"&amp;"$C$9"),INDIRECT("'"&amp;$D10&amp;"'!"&amp;"$K$14"),"Not Found")</f>
        <v>#REF!</v>
      </c>
      <c r="U10" s="30" t="e" cm="1">
        <f t="array" aca="1" ref="U10" ca="1">_xlfn.XLOOKUP($D10,INDIRECT("'"&amp;$D10&amp;"'!"&amp;"$C$9"),INDIRECT("'"&amp;$D10&amp;"'!"&amp;"$L$14"),"Not Found")</f>
        <v>#REF!</v>
      </c>
      <c r="V10" s="30" t="e" cm="1">
        <f t="array" aca="1" ref="V10" ca="1">_xlfn.XLOOKUP($D10,INDIRECT("'"&amp;$D10&amp;"'!"&amp;"$C$9"),INDIRECT("'"&amp;$D10&amp;"'!"&amp;"$M$14"),"Not Found")</f>
        <v>#REF!</v>
      </c>
      <c r="W10" s="31" t="e" cm="1">
        <f t="array" aca="1" ref="W10" ca="1">_xlfn.XLOOKUP($D10,INDIRECT("'"&amp;$D10&amp;"'!"&amp;"$C$9"),INDIRECT("'"&amp;$D10&amp;"'!"&amp;"$K$15"),"Not Found")</f>
        <v>#REF!</v>
      </c>
      <c r="X10" s="30" t="e" cm="1">
        <f t="array" aca="1" ref="X10" ca="1">_xlfn.XLOOKUP($D10,INDIRECT("'"&amp;$D10&amp;"'!"&amp;"$C$9"),INDIRECT("'"&amp;$D10&amp;"'!"&amp;"$L$15"),"Not Found")</f>
        <v>#REF!</v>
      </c>
      <c r="Y10" s="30" t="e" cm="1">
        <f t="array" aca="1" ref="Y10" ca="1">_xlfn.XLOOKUP($D10,INDIRECT("'"&amp;$D10&amp;"'!"&amp;"$C$9"),INDIRECT("'"&amp;$D10&amp;"'!"&amp;"$M$15"),"Not Found")</f>
        <v>#REF!</v>
      </c>
      <c r="Z10" s="31" t="e" cm="1">
        <f t="array" aca="1" ref="Z10" ca="1">_xlfn.XLOOKUP($D10,INDIRECT("'"&amp;$D10&amp;"'!"&amp;"$C$9"),INDIRECT("'"&amp;$D10&amp;"'!"&amp;"$K$16"),"Not Found")</f>
        <v>#REF!</v>
      </c>
      <c r="AA10" s="30" t="e" cm="1">
        <f t="array" aca="1" ref="AA10" ca="1">_xlfn.XLOOKUP($D10,INDIRECT("'"&amp;$D10&amp;"'!"&amp;"$C$9"),INDIRECT("'"&amp;$D10&amp;"'!"&amp;"$L$16"),"Not Found")</f>
        <v>#REF!</v>
      </c>
      <c r="AB10" s="30" t="e" cm="1">
        <f t="array" aca="1" ref="AB10" ca="1">_xlfn.XLOOKUP($D10,INDIRECT("'"&amp;$D10&amp;"'!"&amp;"$C$9"),INDIRECT("'"&amp;$D10&amp;"'!"&amp;"$M$16"),"Not Found")</f>
        <v>#REF!</v>
      </c>
      <c r="AC10" s="31" t="e" cm="1">
        <f t="array" aca="1" ref="AC10" ca="1">_xlfn.XLOOKUP($D10,INDIRECT("'"&amp;$D10&amp;"'!"&amp;"$C$9"),INDIRECT("'"&amp;$D10&amp;"'!"&amp;"$K$17"),"Not Found")</f>
        <v>#REF!</v>
      </c>
      <c r="AD10" s="30" t="e" cm="1">
        <f t="array" aca="1" ref="AD10" ca="1">_xlfn.XLOOKUP($D10,INDIRECT("'"&amp;$D10&amp;"'!"&amp;"$C$9"),INDIRECT("'"&amp;$D10&amp;"'!"&amp;"$L$17"),"Not Found")</f>
        <v>#REF!</v>
      </c>
      <c r="AE10" s="30" t="e" cm="1">
        <f t="array" aca="1" ref="AE10" ca="1">_xlfn.XLOOKUP($D10,INDIRECT("'"&amp;$D10&amp;"'!"&amp;"$C$9"),INDIRECT("'"&amp;$D10&amp;"'!"&amp;"$M$17"),"Not Found")</f>
        <v>#REF!</v>
      </c>
      <c r="AF10" s="31" t="e" cm="1">
        <f t="array" aca="1" ref="AF10" ca="1">_xlfn.XLOOKUP($D10,INDIRECT("'"&amp;$D10&amp;"'!"&amp;"$C$9"),INDIRECT("'"&amp;$D10&amp;"'!"&amp;"$K$5"),"Not Found")</f>
        <v>#REF!</v>
      </c>
      <c r="AG10" s="31" t="e" cm="1">
        <f t="array" aca="1" ref="AG10" ca="1">_xlfn.XLOOKUP($D10,INDIRECT("'"&amp;$D10&amp;"'!"&amp;"$C$9"),INDIRECT("'"&amp;$D10&amp;"'!"&amp;"$N$5"),"Not Found")</f>
        <v>#REF!</v>
      </c>
      <c r="AH10" s="31" t="e" cm="1">
        <f t="array" aca="1" ref="AH10" ca="1">_xlfn.XLOOKUP($D10,INDIRECT("'"&amp;$D10&amp;"'!"&amp;"$C$9"),INDIRECT("'"&amp;$D10&amp;"'!"&amp;"$O$5"),"Not Found")</f>
        <v>#REF!</v>
      </c>
      <c r="AI10" s="31" t="e" cm="1">
        <f t="array" aca="1" ref="AI10" ca="1">_xlfn.XLOOKUP($D10,INDIRECT("'"&amp;$D10&amp;"'!"&amp;"$C$9"),INDIRECT("'"&amp;$D10&amp;"'!"&amp;"$P$5"),"Not Found")</f>
        <v>#REF!</v>
      </c>
      <c r="AJ10" s="31" t="e" cm="1">
        <f t="array" aca="1" ref="AJ10" ca="1">_xlfn.XLOOKUP($D10,INDIRECT("'"&amp;$D10&amp;"'!"&amp;"$C$9"),INDIRECT("'"&amp;$D10&amp;"'!"&amp;"$Q$5"),"Not Found")</f>
        <v>#REF!</v>
      </c>
      <c r="AK10" s="31" t="e" cm="1">
        <f t="array" aca="1" ref="AK10" ca="1">_xlfn.XLOOKUP($D10,INDIRECT("'"&amp;$D10&amp;"'!"&amp;"$C$9"),INDIRECT("'"&amp;$D10&amp;"'!"&amp;"$K$6"),"Not Found")</f>
        <v>#REF!</v>
      </c>
      <c r="AL10" s="31" t="e" cm="1">
        <f t="array" aca="1" ref="AL10" ca="1">_xlfn.XLOOKUP($D10,INDIRECT("'"&amp;$D10&amp;"'!"&amp;"$C$9"),INDIRECT("'"&amp;$D10&amp;"'!"&amp;"$N$6"),"Not Found")</f>
        <v>#REF!</v>
      </c>
      <c r="AM10" s="31" t="e" cm="1">
        <f t="array" aca="1" ref="AM10" ca="1">_xlfn.XLOOKUP($D10,INDIRECT("'"&amp;$D10&amp;"'!"&amp;"$C$9"),INDIRECT("'"&amp;$D10&amp;"'!"&amp;"$O$6"),"Not Found")</f>
        <v>#REF!</v>
      </c>
      <c r="AN10" s="31" t="e" cm="1">
        <f t="array" aca="1" ref="AN10" ca="1">_xlfn.XLOOKUP($D10,INDIRECT("'"&amp;$D10&amp;"'!"&amp;"$C$9"),INDIRECT("'"&amp;$D10&amp;"'!"&amp;"$P$6"),"Not Found")</f>
        <v>#REF!</v>
      </c>
      <c r="AO10" s="31" t="e" cm="1">
        <f t="array" aca="1" ref="AO10" ca="1">_xlfn.XLOOKUP($D10,INDIRECT("'"&amp;$D10&amp;"'!"&amp;"$C$9"),INDIRECT("'"&amp;$D10&amp;"'!"&amp;"$Q$6"),"Not Found")</f>
        <v>#REF!</v>
      </c>
      <c r="AP10" s="31" t="e" cm="1">
        <f t="array" aca="1" ref="AP10" ca="1">_xlfn.XLOOKUP($D10,INDIRECT("'"&amp;$D10&amp;"'!"&amp;"$C$9"),INDIRECT("'"&amp;$D10&amp;"'!"&amp;"$K$7"),"Not Found")</f>
        <v>#REF!</v>
      </c>
      <c r="AQ10" s="31" t="e" cm="1">
        <f t="array" aca="1" ref="AQ10" ca="1">_xlfn.XLOOKUP($D10,INDIRECT("'"&amp;$D10&amp;"'!"&amp;"$C$9"),INDIRECT("'"&amp;$D10&amp;"'!"&amp;"$N$7"),"Not Found")</f>
        <v>#REF!</v>
      </c>
      <c r="AR10" s="31" t="e" cm="1">
        <f t="array" aca="1" ref="AR10" ca="1">_xlfn.XLOOKUP($D10,INDIRECT("'"&amp;$D10&amp;"'!"&amp;"$C$9"),INDIRECT("'"&amp;$D10&amp;"'!"&amp;"$O$7"),"Not Found")</f>
        <v>#REF!</v>
      </c>
      <c r="AS10" s="31" t="e" cm="1">
        <f t="array" aca="1" ref="AS10" ca="1">_xlfn.XLOOKUP($D10,INDIRECT("'"&amp;$D10&amp;"'!"&amp;"$C$9"),INDIRECT("'"&amp;$D10&amp;"'!"&amp;"$P$7"),"Not Found")</f>
        <v>#REF!</v>
      </c>
      <c r="AT10" s="31" t="e" cm="1">
        <f t="array" aca="1" ref="AT10" ca="1">_xlfn.XLOOKUP($D10,INDIRECT("'"&amp;$D10&amp;"'!"&amp;"$C$9"),INDIRECT("'"&amp;$D10&amp;"'!"&amp;"$Q$7"),"Not Found")</f>
        <v>#REF!</v>
      </c>
      <c r="AU10" s="31" t="e" cm="1">
        <f t="array" aca="1" ref="AU10" ca="1">_xlfn.XLOOKUP($D10,INDIRECT("'"&amp;$D10&amp;"'!"&amp;"$C$9"),INDIRECT("'"&amp;$D10&amp;"'!"&amp;"$K$8"),"Not Found")</f>
        <v>#REF!</v>
      </c>
      <c r="AV10" s="31" t="e" cm="1">
        <f t="array" aca="1" ref="AV10" ca="1">_xlfn.XLOOKUP($D10,INDIRECT("'"&amp;$D10&amp;"'!"&amp;"$C$9"),INDIRECT("'"&amp;$D10&amp;"'!"&amp;"$N$8"),"Not Found")</f>
        <v>#REF!</v>
      </c>
      <c r="AW10" s="31" t="e" cm="1">
        <f t="array" aca="1" ref="AW10" ca="1">_xlfn.XLOOKUP($D10,INDIRECT("'"&amp;$D10&amp;"'!"&amp;"$C$9"),INDIRECT("'"&amp;$D10&amp;"'!"&amp;"$O$8"),"Not Found")</f>
        <v>#REF!</v>
      </c>
      <c r="AX10" s="31" t="e" cm="1">
        <f t="array" aca="1" ref="AX10" ca="1">_xlfn.XLOOKUP($D10,INDIRECT("'"&amp;$D10&amp;"'!"&amp;"$C$9"),INDIRECT("'"&amp;$D10&amp;"'!"&amp;"$P$8"),"Not Found")</f>
        <v>#REF!</v>
      </c>
      <c r="AY10" s="31" t="e" cm="1">
        <f t="array" aca="1" ref="AY10" ca="1">_xlfn.XLOOKUP($D10,INDIRECT("'"&amp;$D10&amp;"'!"&amp;"$C$9"),INDIRECT("'"&amp;$D10&amp;"'!"&amp;"$Q$8"),"Not Found")</f>
        <v>#REF!</v>
      </c>
      <c r="AZ10" s="31" t="e" cm="1">
        <f t="array" aca="1" ref="AZ10" ca="1">_xlfn.XLOOKUP($D10,INDIRECT("'"&amp;$D10&amp;"'!"&amp;"$C$9"),INDIRECT("'"&amp;$D10&amp;"'!"&amp;"$K$9"),"Not Found")</f>
        <v>#REF!</v>
      </c>
      <c r="BA10" s="31" t="e" cm="1">
        <f t="array" aca="1" ref="BA10" ca="1">_xlfn.XLOOKUP($D10,INDIRECT("'"&amp;$D10&amp;"'!"&amp;"$C$9"),INDIRECT("'"&amp;$D10&amp;"'!"&amp;"$N$9"),"Not Found")</f>
        <v>#REF!</v>
      </c>
      <c r="BB10" s="31" t="e" cm="1">
        <f t="array" aca="1" ref="BB10" ca="1">_xlfn.XLOOKUP($D10,INDIRECT("'"&amp;$D10&amp;"'!"&amp;"$C$9"),INDIRECT("'"&amp;$D10&amp;"'!"&amp;"$O$9"),"Not Found")</f>
        <v>#REF!</v>
      </c>
      <c r="BC10" s="31" t="e" cm="1">
        <f t="array" aca="1" ref="BC10" ca="1">_xlfn.XLOOKUP($D10,INDIRECT("'"&amp;$D10&amp;"'!"&amp;"$C$9"),INDIRECT("'"&amp;$D10&amp;"'!"&amp;"$P$9"),"Not Found")</f>
        <v>#REF!</v>
      </c>
      <c r="BD10" s="31" t="e" cm="1">
        <f t="array" aca="1" ref="BD10" ca="1">_xlfn.XLOOKUP($D10,INDIRECT("'"&amp;$D10&amp;"'!"&amp;"$C$9"),INDIRECT("'"&amp;$D10&amp;"'!"&amp;"$Q$9"),"Not Found")</f>
        <v>#REF!</v>
      </c>
      <c r="BE10" s="31" t="e" cm="1">
        <f t="array" aca="1" ref="BE10" ca="1">_xlfn.XLOOKUP($D10,INDIRECT("'"&amp;$D10&amp;"'!"&amp;"$C$9"),INDIRECT("'"&amp;$D10&amp;"'!"&amp;"$K$10"),"Not Found")</f>
        <v>#REF!</v>
      </c>
      <c r="BF10" s="31" t="e" cm="1">
        <f t="array" aca="1" ref="BF10" ca="1">_xlfn.XLOOKUP($D10,INDIRECT("'"&amp;$D10&amp;"'!"&amp;"$C$9"),INDIRECT("'"&amp;$D10&amp;"'!"&amp;"$N$10"),"Not Found")</f>
        <v>#REF!</v>
      </c>
      <c r="BG10" s="31" t="e" cm="1">
        <f t="array" aca="1" ref="BG10" ca="1">_xlfn.XLOOKUP($D10,INDIRECT("'"&amp;$D10&amp;"'!"&amp;"$C$9"),INDIRECT("'"&amp;$D10&amp;"'!"&amp;"$O$10"),"Not Found")</f>
        <v>#REF!</v>
      </c>
      <c r="BH10" s="31" t="e" cm="1">
        <f t="array" aca="1" ref="BH10" ca="1">_xlfn.XLOOKUP($D10,INDIRECT("'"&amp;$D10&amp;"'!"&amp;"$C$9"),INDIRECT("'"&amp;$D10&amp;"'!"&amp;"$P$10"),"Not Found")</f>
        <v>#REF!</v>
      </c>
      <c r="BI10" s="31" t="e" cm="1">
        <f t="array" aca="1" ref="BI10" ca="1">_xlfn.XLOOKUP($D10,INDIRECT("'"&amp;$D10&amp;"'!"&amp;"$C$9"),INDIRECT("'"&amp;$D10&amp;"'!"&amp;"$Q$10"),"Not Found")</f>
        <v>#REF!</v>
      </c>
      <c r="BJ10" s="31" t="e" cm="1">
        <f t="array" aca="1" ref="BJ10" ca="1">_xlfn.XLOOKUP($D10,INDIRECT("'"&amp;$D10&amp;"'!"&amp;"$C$9"),INDIRECT("'"&amp;$D10&amp;"'!"&amp;"$K$11"),"Not Found")</f>
        <v>#REF!</v>
      </c>
      <c r="BK10" s="31" t="e" cm="1">
        <f t="array" aca="1" ref="BK10" ca="1">_xlfn.XLOOKUP($D10,INDIRECT("'"&amp;$D10&amp;"'!"&amp;"$C$9"),INDIRECT("'"&amp;$D10&amp;"'!"&amp;"$N$11"),"Not Found")</f>
        <v>#REF!</v>
      </c>
      <c r="BL10" s="31" t="e" cm="1">
        <f t="array" aca="1" ref="BL10" ca="1">_xlfn.XLOOKUP($D10,INDIRECT("'"&amp;$D10&amp;"'!"&amp;"$C$9"),INDIRECT("'"&amp;$D10&amp;"'!"&amp;"$O$11"),"Not Found")</f>
        <v>#REF!</v>
      </c>
      <c r="BM10" s="31" t="e" cm="1">
        <f t="array" aca="1" ref="BM10" ca="1">_xlfn.XLOOKUP($D10,INDIRECT("'"&amp;$D10&amp;"'!"&amp;"$C$9"),INDIRECT("'"&amp;$D10&amp;"'!"&amp;"$P$11"),"Not Found")</f>
        <v>#REF!</v>
      </c>
      <c r="BN10" s="31" t="e" cm="1">
        <f t="array" aca="1" ref="BN10" ca="1">_xlfn.XLOOKUP($D10,INDIRECT("'"&amp;$D10&amp;"'!"&amp;"$C$9"),INDIRECT("'"&amp;$D10&amp;"'!"&amp;"$Q$11"),"Not Found")</f>
        <v>#REF!</v>
      </c>
      <c r="BO10" s="30" t="e" cm="1">
        <f t="array" aca="1" ref="BO10" ca="1">_xlfn.XLOOKUP($D10,INDIRECT("'"&amp;$D10&amp;"'!"&amp;"$C$9"),INDIRECT("'"&amp;$D10&amp;"'!"&amp;"$K$2"),"Not Found")</f>
        <v>#REF!</v>
      </c>
      <c r="BP10" s="33" t="e" cm="1">
        <f t="array" aca="1" ref="BP10" ca="1">_xlfn.XLOOKUP($D10,INDIRECT("'"&amp;$D10&amp;"'!"&amp;"$C$9"),INDIRECT("'"&amp;$D10&amp;"'!"&amp;"$L$2"),"Not Found")</f>
        <v>#REF!</v>
      </c>
      <c r="BQ10" s="30" t="e" cm="1">
        <f t="array" aca="1" ref="BQ10" ca="1">_xlfn.XLOOKUP($D10,INDIRECT("'"&amp;$D10&amp;"'!"&amp;"$C$9"),INDIRECT("'"&amp;$D10&amp;"'!"&amp;"$K$3"),"Not Found")</f>
        <v>#REF!</v>
      </c>
      <c r="BR10" s="33" t="e" cm="1">
        <f t="array" aca="1" ref="BR10" ca="1">_xlfn.XLOOKUP($D10,INDIRECT("'"&amp;$D10&amp;"'!"&amp;"$C$9"),INDIRECT("'"&amp;$D10&amp;"'!"&amp;"$L$3"),"Not Found")</f>
        <v>#REF!</v>
      </c>
      <c r="BS10" s="43" t="e" cm="1">
        <f t="array" aca="1" ref="BS10" ca="1">_xlfn.XLOOKUP($D10,INDIRECT("'"&amp;$D10&amp;"'!"&amp;"$C$9"),INDIRECT("'"&amp;$D10&amp;"'!"&amp;"$J$1"),"Not Found")</f>
        <v>#REF!</v>
      </c>
      <c r="BT10" s="26" t="e">
        <f>VLOOKUP($D10,#REF!,3,FALSE)</f>
        <v>#REF!</v>
      </c>
      <c r="BU10" s="26" t="e">
        <f>VLOOKUP($D10,#REF!,4,FALSE)</f>
        <v>#REF!</v>
      </c>
      <c r="BV10" s="27" t="e">
        <f>VLOOKUP($D10,#REF!,5,FALSE)</f>
        <v>#REF!</v>
      </c>
      <c r="BW10" s="27" t="e">
        <f>VLOOKUP($D10,#REF!,6,FALSE)</f>
        <v>#REF!</v>
      </c>
      <c r="BX10" s="27" t="e">
        <f>VLOOKUP($D10,#REF!,7,FALSE)</f>
        <v>#REF!</v>
      </c>
      <c r="BY10" s="27" t="e">
        <f>VLOOKUP($D10,#REF!,8,FALSE)</f>
        <v>#REF!</v>
      </c>
      <c r="BZ10" s="34" t="e">
        <f>VLOOKUP($D10,#REF!,9,FALSE)</f>
        <v>#REF!</v>
      </c>
      <c r="CA10" s="35" t="e">
        <f>VLOOKUP($D10,#REF!,10,FALSE)</f>
        <v>#REF!</v>
      </c>
      <c r="CB10" s="36" t="e">
        <f>VLOOKUP($D10,#REF!,11,FALSE)</f>
        <v>#REF!</v>
      </c>
      <c r="CC10" s="37" t="e">
        <f>VLOOKUP($D10,#REF!,12,FALSE)</f>
        <v>#REF!</v>
      </c>
      <c r="CD10" s="38" t="e">
        <f>VLOOKUP($D10,#REF!,13,FALSE)</f>
        <v>#REF!</v>
      </c>
      <c r="CE10" s="36" t="e">
        <f>VLOOKUP($D10,#REF!,14,FALSE)</f>
        <v>#REF!</v>
      </c>
      <c r="CF10" s="37" t="e">
        <f>VLOOKUP($D10,#REF!,15,FALSE)</f>
        <v>#REF!</v>
      </c>
      <c r="CG10" s="37" t="e">
        <f>VLOOKUP($D10,#REF!,16,FALSE)</f>
        <v>#REF!</v>
      </c>
      <c r="CH10" s="39" t="e">
        <f>VLOOKUP($D10,#REF!,17,FALSE)</f>
        <v>#REF!</v>
      </c>
      <c r="CI10" s="43" t="e">
        <f>_xlfn.XLOOKUP($D10,#REF!,$B$5:$B$14,"",0)</f>
        <v>#REF!</v>
      </c>
      <c r="CJ10" s="30" t="e" cm="1">
        <f t="array" aca="1" ref="CJ10" ca="1">_xlfn.XLOOKUP($D10,INDIRECT("'"&amp;$D10&amp;"'!"&amp;"$C$9"),INDIRECT("'"&amp;$D10&amp;"'!"&amp;"$F$6"),"Not Found")</f>
        <v>#REF!</v>
      </c>
      <c r="CK10" s="26" t="e" cm="1">
        <f t="array" aca="1" ref="CK10" ca="1">_xlfn.XLOOKUP($D10,INDIRECT("'"&amp;$D10&amp;"'!"&amp;"$C$9"),INDIRECT("'"&amp;$D10&amp;"'!"&amp;"_6._Additional_Comments"),"Not Found")</f>
        <v>#REF!</v>
      </c>
    </row>
    <row r="11" spans="1:93" ht="20.149999999999999" customHeight="1" x14ac:dyDescent="0.25">
      <c r="A11" s="26">
        <f>'Narrative Summary'!$C$11</f>
        <v>0</v>
      </c>
      <c r="B11" s="26">
        <f>'Narrative Summary'!$G$11</f>
        <v>0</v>
      </c>
      <c r="C11" s="26" t="e">
        <f>#REF!</f>
        <v>#REF!</v>
      </c>
      <c r="D11" s="27" t="e">
        <f>#REF!</f>
        <v>#REF!</v>
      </c>
      <c r="E11" s="28" t="e" cm="1">
        <f t="array" aca="1" ref="E11" ca="1">_xlfn.XLOOKUP($D11,INDIRECT("'"&amp;$D11&amp;"'!"&amp;"$C$9"),INDIRECT("'"&amp;$D11&amp;"'!"&amp;"$E$9"),"Not Found")</f>
        <v>#REF!</v>
      </c>
      <c r="F11" s="27" t="e" cm="1">
        <f t="array" aca="1" ref="F11" ca="1">_xlfn.XLOOKUP($D11,INDIRECT("'"&amp;$D11&amp;"'!"&amp;"$C$9"),INDIRECT("'"&amp;$D11&amp;"'!"&amp;"$C$10"),"Not Found")</f>
        <v>#REF!</v>
      </c>
      <c r="G11" s="26" t="e">
        <f>VLOOKUP($D11,#REF!,2,FALSE)</f>
        <v>#REF!</v>
      </c>
      <c r="H11" s="27" t="e" cm="1">
        <f t="array" aca="1" ref="H11" ca="1">_xlfn.XLOOKUP($D11,INDIRECT("'"&amp;$D11&amp;"'!"&amp;"$C$9"),INDIRECT("'"&amp;$D11&amp;"'!"&amp;"$C$11"),"Not Found")</f>
        <v>#REF!</v>
      </c>
      <c r="I11" s="27" t="e" cm="1">
        <f t="array" aca="1" ref="I11" ca="1">_xlfn.XLOOKUP($D11,INDIRECT("'"&amp;$D11&amp;"'!"&amp;"$C$9"),INDIRECT("'"&amp;$D11&amp;"'!"&amp;"$E$11"),"Not Found")</f>
        <v>#REF!</v>
      </c>
      <c r="J11" s="27" t="e" cm="1">
        <f t="array" aca="1" ref="J11" ca="1">_xlfn.XLOOKUP($D11,INDIRECT("'"&amp;$D11&amp;"'!"&amp;"$C$9"),INDIRECT("'"&amp;$D11&amp;"'!"&amp;"$C$12"),"Not Found")</f>
        <v>#REF!</v>
      </c>
      <c r="K11" s="29" t="e" cm="1">
        <f t="array" aca="1" ref="K11" ca="1">_xlfn.XLOOKUP($D11,INDIRECT("'"&amp;$D11&amp;"'!"&amp;"$C$9"),INDIRECT("'"&amp;$D11&amp;"'!"&amp;"$E$12"),"Not Found")</f>
        <v>#REF!</v>
      </c>
      <c r="L11" s="29" t="e" cm="1">
        <f t="array" aca="1" ref="L11" ca="1">_xlfn.XLOOKUP($D11,INDIRECT("'"&amp;$D11&amp;"'!"&amp;"$C$9"),INDIRECT("'"&amp;$D11&amp;"'!"&amp;"$C$13"),"Not Found")</f>
        <v>#REF!</v>
      </c>
      <c r="M11" s="29" t="e" cm="1">
        <f t="array" aca="1" ref="M11" ca="1">_xlfn.XLOOKUP($D11,INDIRECT("'"&amp;$D11&amp;"'!"&amp;"$C$9"),INDIRECT("'"&amp;$D11&amp;"'!"&amp;"$E$13"),"Not Found")</f>
        <v>#REF!</v>
      </c>
      <c r="N11" s="30" t="e" cm="1">
        <f t="array" aca="1" ref="N11" ca="1">_xlfn.XLOOKUP($D11,INDIRECT("'"&amp;$D11&amp;"'!"&amp;"$C$9"),INDIRECT("'"&amp;$D11&amp;"'!"&amp;"$L$12"),"Not Found")</f>
        <v>#REF!</v>
      </c>
      <c r="O11" s="42" t="e" cm="1">
        <f t="array" aca="1" ref="O11" ca="1">_xlfn.XLOOKUP($D11,INDIRECT("'"&amp;$D11&amp;"'!"&amp;"$C$9"),INDIRECT("'"&amp;$D11&amp;"'!"&amp;"$M$12"),"Not Found")</f>
        <v>#REF!</v>
      </c>
      <c r="P11" s="31" t="e" cm="1">
        <f t="array" aca="1" ref="P11" ca="1">_xlfn.XLOOKUP($D11,INDIRECT("'"&amp;$D11&amp;"'!"&amp;"$C$9"),INDIRECT("'"&amp;$D11&amp;"'!"&amp;"$K$12"),"Not Found")</f>
        <v>#REF!</v>
      </c>
      <c r="Q11" s="31" t="e" cm="1">
        <f t="array" aca="1" ref="Q11" ca="1">_xlfn.XLOOKUP($D11,INDIRECT("'"&amp;$D11&amp;"'!"&amp;"$C$9"),INDIRECT("'"&amp;$D11&amp;"'!"&amp;"$K$13"),"Not Found")</f>
        <v>#REF!</v>
      </c>
      <c r="R11" s="32" t="e" cm="1">
        <f t="array" aca="1" ref="R11" ca="1">_xlfn.XLOOKUP($D11,INDIRECT("'"&amp;$D11&amp;"'!"&amp;"$C$9"),INDIRECT("'"&amp;$D11&amp;"'!"&amp;"$L$13"),"Not Found")</f>
        <v>#REF!</v>
      </c>
      <c r="S11" s="32" t="e" cm="1">
        <f t="array" aca="1" ref="S11" ca="1">_xlfn.XLOOKUP($D11,INDIRECT("'"&amp;$D11&amp;"'!"&amp;"$C$9"),INDIRECT("'"&amp;$D11&amp;"'!"&amp;"$M$13"),"Not Found")</f>
        <v>#REF!</v>
      </c>
      <c r="T11" s="31" t="e" cm="1">
        <f t="array" aca="1" ref="T11" ca="1">_xlfn.XLOOKUP($D11,INDIRECT("'"&amp;$D11&amp;"'!"&amp;"$C$9"),INDIRECT("'"&amp;$D11&amp;"'!"&amp;"$K$14"),"Not Found")</f>
        <v>#REF!</v>
      </c>
      <c r="U11" s="30" t="e" cm="1">
        <f t="array" aca="1" ref="U11" ca="1">_xlfn.XLOOKUP($D11,INDIRECT("'"&amp;$D11&amp;"'!"&amp;"$C$9"),INDIRECT("'"&amp;$D11&amp;"'!"&amp;"$L$14"),"Not Found")</f>
        <v>#REF!</v>
      </c>
      <c r="V11" s="30" t="e" cm="1">
        <f t="array" aca="1" ref="V11" ca="1">_xlfn.XLOOKUP($D11,INDIRECT("'"&amp;$D11&amp;"'!"&amp;"$C$9"),INDIRECT("'"&amp;$D11&amp;"'!"&amp;"$M$14"),"Not Found")</f>
        <v>#REF!</v>
      </c>
      <c r="W11" s="31" t="e" cm="1">
        <f t="array" aca="1" ref="W11" ca="1">_xlfn.XLOOKUP($D11,INDIRECT("'"&amp;$D11&amp;"'!"&amp;"$C$9"),INDIRECT("'"&amp;$D11&amp;"'!"&amp;"$K$15"),"Not Found")</f>
        <v>#REF!</v>
      </c>
      <c r="X11" s="30" t="e" cm="1">
        <f t="array" aca="1" ref="X11" ca="1">_xlfn.XLOOKUP($D11,INDIRECT("'"&amp;$D11&amp;"'!"&amp;"$C$9"),INDIRECT("'"&amp;$D11&amp;"'!"&amp;"$L$15"),"Not Found")</f>
        <v>#REF!</v>
      </c>
      <c r="Y11" s="30" t="e" cm="1">
        <f t="array" aca="1" ref="Y11" ca="1">_xlfn.XLOOKUP($D11,INDIRECT("'"&amp;$D11&amp;"'!"&amp;"$C$9"),INDIRECT("'"&amp;$D11&amp;"'!"&amp;"$M$15"),"Not Found")</f>
        <v>#REF!</v>
      </c>
      <c r="Z11" s="31" t="e" cm="1">
        <f t="array" aca="1" ref="Z11" ca="1">_xlfn.XLOOKUP($D11,INDIRECT("'"&amp;$D11&amp;"'!"&amp;"$C$9"),INDIRECT("'"&amp;$D11&amp;"'!"&amp;"$K$16"),"Not Found")</f>
        <v>#REF!</v>
      </c>
      <c r="AA11" s="30" t="e" cm="1">
        <f t="array" aca="1" ref="AA11" ca="1">_xlfn.XLOOKUP($D11,INDIRECT("'"&amp;$D11&amp;"'!"&amp;"$C$9"),INDIRECT("'"&amp;$D11&amp;"'!"&amp;"$L$16"),"Not Found")</f>
        <v>#REF!</v>
      </c>
      <c r="AB11" s="30" t="e" cm="1">
        <f t="array" aca="1" ref="AB11" ca="1">_xlfn.XLOOKUP($D11,INDIRECT("'"&amp;$D11&amp;"'!"&amp;"$C$9"),INDIRECT("'"&amp;$D11&amp;"'!"&amp;"$M$16"),"Not Found")</f>
        <v>#REF!</v>
      </c>
      <c r="AC11" s="31" t="e" cm="1">
        <f t="array" aca="1" ref="AC11" ca="1">_xlfn.XLOOKUP($D11,INDIRECT("'"&amp;$D11&amp;"'!"&amp;"$C$9"),INDIRECT("'"&amp;$D11&amp;"'!"&amp;"$K$17"),"Not Found")</f>
        <v>#REF!</v>
      </c>
      <c r="AD11" s="30" t="e" cm="1">
        <f t="array" aca="1" ref="AD11" ca="1">_xlfn.XLOOKUP($D11,INDIRECT("'"&amp;$D11&amp;"'!"&amp;"$C$9"),INDIRECT("'"&amp;$D11&amp;"'!"&amp;"$L$17"),"Not Found")</f>
        <v>#REF!</v>
      </c>
      <c r="AE11" s="30" t="e" cm="1">
        <f t="array" aca="1" ref="AE11" ca="1">_xlfn.XLOOKUP($D11,INDIRECT("'"&amp;$D11&amp;"'!"&amp;"$C$9"),INDIRECT("'"&amp;$D11&amp;"'!"&amp;"$M$17"),"Not Found")</f>
        <v>#REF!</v>
      </c>
      <c r="AF11" s="31" t="e" cm="1">
        <f t="array" aca="1" ref="AF11" ca="1">_xlfn.XLOOKUP($D11,INDIRECT("'"&amp;$D11&amp;"'!"&amp;"$C$9"),INDIRECT("'"&amp;$D11&amp;"'!"&amp;"$K$5"),"Not Found")</f>
        <v>#REF!</v>
      </c>
      <c r="AG11" s="31" t="e" cm="1">
        <f t="array" aca="1" ref="AG11" ca="1">_xlfn.XLOOKUP($D11,INDIRECT("'"&amp;$D11&amp;"'!"&amp;"$C$9"),INDIRECT("'"&amp;$D11&amp;"'!"&amp;"$N$5"),"Not Found")</f>
        <v>#REF!</v>
      </c>
      <c r="AH11" s="31" t="e" cm="1">
        <f t="array" aca="1" ref="AH11" ca="1">_xlfn.XLOOKUP($D11,INDIRECT("'"&amp;$D11&amp;"'!"&amp;"$C$9"),INDIRECT("'"&amp;$D11&amp;"'!"&amp;"$O$5"),"Not Found")</f>
        <v>#REF!</v>
      </c>
      <c r="AI11" s="31" t="e" cm="1">
        <f t="array" aca="1" ref="AI11" ca="1">_xlfn.XLOOKUP($D11,INDIRECT("'"&amp;$D11&amp;"'!"&amp;"$C$9"),INDIRECT("'"&amp;$D11&amp;"'!"&amp;"$P$5"),"Not Found")</f>
        <v>#REF!</v>
      </c>
      <c r="AJ11" s="31" t="e" cm="1">
        <f t="array" aca="1" ref="AJ11" ca="1">_xlfn.XLOOKUP($D11,INDIRECT("'"&amp;$D11&amp;"'!"&amp;"$C$9"),INDIRECT("'"&amp;$D11&amp;"'!"&amp;"$Q$5"),"Not Found")</f>
        <v>#REF!</v>
      </c>
      <c r="AK11" s="31" t="e" cm="1">
        <f t="array" aca="1" ref="AK11" ca="1">_xlfn.XLOOKUP($D11,INDIRECT("'"&amp;$D11&amp;"'!"&amp;"$C$9"),INDIRECT("'"&amp;$D11&amp;"'!"&amp;"$K$6"),"Not Found")</f>
        <v>#REF!</v>
      </c>
      <c r="AL11" s="31" t="e" cm="1">
        <f t="array" aca="1" ref="AL11" ca="1">_xlfn.XLOOKUP($D11,INDIRECT("'"&amp;$D11&amp;"'!"&amp;"$C$9"),INDIRECT("'"&amp;$D11&amp;"'!"&amp;"$N$6"),"Not Found")</f>
        <v>#REF!</v>
      </c>
      <c r="AM11" s="31" t="e" cm="1">
        <f t="array" aca="1" ref="AM11" ca="1">_xlfn.XLOOKUP($D11,INDIRECT("'"&amp;$D11&amp;"'!"&amp;"$C$9"),INDIRECT("'"&amp;$D11&amp;"'!"&amp;"$O$6"),"Not Found")</f>
        <v>#REF!</v>
      </c>
      <c r="AN11" s="31" t="e" cm="1">
        <f t="array" aca="1" ref="AN11" ca="1">_xlfn.XLOOKUP($D11,INDIRECT("'"&amp;$D11&amp;"'!"&amp;"$C$9"),INDIRECT("'"&amp;$D11&amp;"'!"&amp;"$P$6"),"Not Found")</f>
        <v>#REF!</v>
      </c>
      <c r="AO11" s="31" t="e" cm="1">
        <f t="array" aca="1" ref="AO11" ca="1">_xlfn.XLOOKUP($D11,INDIRECT("'"&amp;$D11&amp;"'!"&amp;"$C$9"),INDIRECT("'"&amp;$D11&amp;"'!"&amp;"$Q$6"),"Not Found")</f>
        <v>#REF!</v>
      </c>
      <c r="AP11" s="31" t="e" cm="1">
        <f t="array" aca="1" ref="AP11" ca="1">_xlfn.XLOOKUP($D11,INDIRECT("'"&amp;$D11&amp;"'!"&amp;"$C$9"),INDIRECT("'"&amp;$D11&amp;"'!"&amp;"$K$7"),"Not Found")</f>
        <v>#REF!</v>
      </c>
      <c r="AQ11" s="31" t="e" cm="1">
        <f t="array" aca="1" ref="AQ11" ca="1">_xlfn.XLOOKUP($D11,INDIRECT("'"&amp;$D11&amp;"'!"&amp;"$C$9"),INDIRECT("'"&amp;$D11&amp;"'!"&amp;"$N$7"),"Not Found")</f>
        <v>#REF!</v>
      </c>
      <c r="AR11" s="31" t="e" cm="1">
        <f t="array" aca="1" ref="AR11" ca="1">_xlfn.XLOOKUP($D11,INDIRECT("'"&amp;$D11&amp;"'!"&amp;"$C$9"),INDIRECT("'"&amp;$D11&amp;"'!"&amp;"$O$7"),"Not Found")</f>
        <v>#REF!</v>
      </c>
      <c r="AS11" s="31" t="e" cm="1">
        <f t="array" aca="1" ref="AS11" ca="1">_xlfn.XLOOKUP($D11,INDIRECT("'"&amp;$D11&amp;"'!"&amp;"$C$9"),INDIRECT("'"&amp;$D11&amp;"'!"&amp;"$P$7"),"Not Found")</f>
        <v>#REF!</v>
      </c>
      <c r="AT11" s="31" t="e" cm="1">
        <f t="array" aca="1" ref="AT11" ca="1">_xlfn.XLOOKUP($D11,INDIRECT("'"&amp;$D11&amp;"'!"&amp;"$C$9"),INDIRECT("'"&amp;$D11&amp;"'!"&amp;"$Q$7"),"Not Found")</f>
        <v>#REF!</v>
      </c>
      <c r="AU11" s="31" t="e" cm="1">
        <f t="array" aca="1" ref="AU11" ca="1">_xlfn.XLOOKUP($D11,INDIRECT("'"&amp;$D11&amp;"'!"&amp;"$C$9"),INDIRECT("'"&amp;$D11&amp;"'!"&amp;"$K$8"),"Not Found")</f>
        <v>#REF!</v>
      </c>
      <c r="AV11" s="31" t="e" cm="1">
        <f t="array" aca="1" ref="AV11" ca="1">_xlfn.XLOOKUP($D11,INDIRECT("'"&amp;$D11&amp;"'!"&amp;"$C$9"),INDIRECT("'"&amp;$D11&amp;"'!"&amp;"$N$8"),"Not Found")</f>
        <v>#REF!</v>
      </c>
      <c r="AW11" s="31" t="e" cm="1">
        <f t="array" aca="1" ref="AW11" ca="1">_xlfn.XLOOKUP($D11,INDIRECT("'"&amp;$D11&amp;"'!"&amp;"$C$9"),INDIRECT("'"&amp;$D11&amp;"'!"&amp;"$O$8"),"Not Found")</f>
        <v>#REF!</v>
      </c>
      <c r="AX11" s="31" t="e" cm="1">
        <f t="array" aca="1" ref="AX11" ca="1">_xlfn.XLOOKUP($D11,INDIRECT("'"&amp;$D11&amp;"'!"&amp;"$C$9"),INDIRECT("'"&amp;$D11&amp;"'!"&amp;"$P$8"),"Not Found")</f>
        <v>#REF!</v>
      </c>
      <c r="AY11" s="31" t="e" cm="1">
        <f t="array" aca="1" ref="AY11" ca="1">_xlfn.XLOOKUP($D11,INDIRECT("'"&amp;$D11&amp;"'!"&amp;"$C$9"),INDIRECT("'"&amp;$D11&amp;"'!"&amp;"$Q$8"),"Not Found")</f>
        <v>#REF!</v>
      </c>
      <c r="AZ11" s="31" t="e" cm="1">
        <f t="array" aca="1" ref="AZ11" ca="1">_xlfn.XLOOKUP($D11,INDIRECT("'"&amp;$D11&amp;"'!"&amp;"$C$9"),INDIRECT("'"&amp;$D11&amp;"'!"&amp;"$K$9"),"Not Found")</f>
        <v>#REF!</v>
      </c>
      <c r="BA11" s="31" t="e" cm="1">
        <f t="array" aca="1" ref="BA11" ca="1">_xlfn.XLOOKUP($D11,INDIRECT("'"&amp;$D11&amp;"'!"&amp;"$C$9"),INDIRECT("'"&amp;$D11&amp;"'!"&amp;"$N$9"),"Not Found")</f>
        <v>#REF!</v>
      </c>
      <c r="BB11" s="31" t="e" cm="1">
        <f t="array" aca="1" ref="BB11" ca="1">_xlfn.XLOOKUP($D11,INDIRECT("'"&amp;$D11&amp;"'!"&amp;"$C$9"),INDIRECT("'"&amp;$D11&amp;"'!"&amp;"$O$9"),"Not Found")</f>
        <v>#REF!</v>
      </c>
      <c r="BC11" s="31" t="e" cm="1">
        <f t="array" aca="1" ref="BC11" ca="1">_xlfn.XLOOKUP($D11,INDIRECT("'"&amp;$D11&amp;"'!"&amp;"$C$9"),INDIRECT("'"&amp;$D11&amp;"'!"&amp;"$P$9"),"Not Found")</f>
        <v>#REF!</v>
      </c>
      <c r="BD11" s="31" t="e" cm="1">
        <f t="array" aca="1" ref="BD11" ca="1">_xlfn.XLOOKUP($D11,INDIRECT("'"&amp;$D11&amp;"'!"&amp;"$C$9"),INDIRECT("'"&amp;$D11&amp;"'!"&amp;"$Q$9"),"Not Found")</f>
        <v>#REF!</v>
      </c>
      <c r="BE11" s="31" t="e" cm="1">
        <f t="array" aca="1" ref="BE11" ca="1">_xlfn.XLOOKUP($D11,INDIRECT("'"&amp;$D11&amp;"'!"&amp;"$C$9"),INDIRECT("'"&amp;$D11&amp;"'!"&amp;"$K$10"),"Not Found")</f>
        <v>#REF!</v>
      </c>
      <c r="BF11" s="31" t="e" cm="1">
        <f t="array" aca="1" ref="BF11" ca="1">_xlfn.XLOOKUP($D11,INDIRECT("'"&amp;$D11&amp;"'!"&amp;"$C$9"),INDIRECT("'"&amp;$D11&amp;"'!"&amp;"$N$10"),"Not Found")</f>
        <v>#REF!</v>
      </c>
      <c r="BG11" s="31" t="e" cm="1">
        <f t="array" aca="1" ref="BG11" ca="1">_xlfn.XLOOKUP($D11,INDIRECT("'"&amp;$D11&amp;"'!"&amp;"$C$9"),INDIRECT("'"&amp;$D11&amp;"'!"&amp;"$O$10"),"Not Found")</f>
        <v>#REF!</v>
      </c>
      <c r="BH11" s="31" t="e" cm="1">
        <f t="array" aca="1" ref="BH11" ca="1">_xlfn.XLOOKUP($D11,INDIRECT("'"&amp;$D11&amp;"'!"&amp;"$C$9"),INDIRECT("'"&amp;$D11&amp;"'!"&amp;"$P$10"),"Not Found")</f>
        <v>#REF!</v>
      </c>
      <c r="BI11" s="31" t="e" cm="1">
        <f t="array" aca="1" ref="BI11" ca="1">_xlfn.XLOOKUP($D11,INDIRECT("'"&amp;$D11&amp;"'!"&amp;"$C$9"),INDIRECT("'"&amp;$D11&amp;"'!"&amp;"$Q$10"),"Not Found")</f>
        <v>#REF!</v>
      </c>
      <c r="BJ11" s="31" t="e" cm="1">
        <f t="array" aca="1" ref="BJ11" ca="1">_xlfn.XLOOKUP($D11,INDIRECT("'"&amp;$D11&amp;"'!"&amp;"$C$9"),INDIRECT("'"&amp;$D11&amp;"'!"&amp;"$K$11"),"Not Found")</f>
        <v>#REF!</v>
      </c>
      <c r="BK11" s="31" t="e" cm="1">
        <f t="array" aca="1" ref="BK11" ca="1">_xlfn.XLOOKUP($D11,INDIRECT("'"&amp;$D11&amp;"'!"&amp;"$C$9"),INDIRECT("'"&amp;$D11&amp;"'!"&amp;"$N$11"),"Not Found")</f>
        <v>#REF!</v>
      </c>
      <c r="BL11" s="31" t="e" cm="1">
        <f t="array" aca="1" ref="BL11" ca="1">_xlfn.XLOOKUP($D11,INDIRECT("'"&amp;$D11&amp;"'!"&amp;"$C$9"),INDIRECT("'"&amp;$D11&amp;"'!"&amp;"$O$11"),"Not Found")</f>
        <v>#REF!</v>
      </c>
      <c r="BM11" s="31" t="e" cm="1">
        <f t="array" aca="1" ref="BM11" ca="1">_xlfn.XLOOKUP($D11,INDIRECT("'"&amp;$D11&amp;"'!"&amp;"$C$9"),INDIRECT("'"&amp;$D11&amp;"'!"&amp;"$P$11"),"Not Found")</f>
        <v>#REF!</v>
      </c>
      <c r="BN11" s="31" t="e" cm="1">
        <f t="array" aca="1" ref="BN11" ca="1">_xlfn.XLOOKUP($D11,INDIRECT("'"&amp;$D11&amp;"'!"&amp;"$C$9"),INDIRECT("'"&amp;$D11&amp;"'!"&amp;"$Q$11"),"Not Found")</f>
        <v>#REF!</v>
      </c>
      <c r="BO11" s="30" t="e" cm="1">
        <f t="array" aca="1" ref="BO11" ca="1">_xlfn.XLOOKUP($D11,INDIRECT("'"&amp;$D11&amp;"'!"&amp;"$C$9"),INDIRECT("'"&amp;$D11&amp;"'!"&amp;"$K$2"),"Not Found")</f>
        <v>#REF!</v>
      </c>
      <c r="BP11" s="33" t="e" cm="1">
        <f t="array" aca="1" ref="BP11" ca="1">_xlfn.XLOOKUP($D11,INDIRECT("'"&amp;$D11&amp;"'!"&amp;"$C$9"),INDIRECT("'"&amp;$D11&amp;"'!"&amp;"$L$2"),"Not Found")</f>
        <v>#REF!</v>
      </c>
      <c r="BQ11" s="30" t="e" cm="1">
        <f t="array" aca="1" ref="BQ11" ca="1">_xlfn.XLOOKUP($D11,INDIRECT("'"&amp;$D11&amp;"'!"&amp;"$C$9"),INDIRECT("'"&amp;$D11&amp;"'!"&amp;"$K$3"),"Not Found")</f>
        <v>#REF!</v>
      </c>
      <c r="BR11" s="33" t="e" cm="1">
        <f t="array" aca="1" ref="BR11" ca="1">_xlfn.XLOOKUP($D11,INDIRECT("'"&amp;$D11&amp;"'!"&amp;"$C$9"),INDIRECT("'"&amp;$D11&amp;"'!"&amp;"$L$3"),"Not Found")</f>
        <v>#REF!</v>
      </c>
      <c r="BS11" s="43" t="e" cm="1">
        <f t="array" aca="1" ref="BS11" ca="1">_xlfn.XLOOKUP($D11,INDIRECT("'"&amp;$D11&amp;"'!"&amp;"$C$9"),INDIRECT("'"&amp;$D11&amp;"'!"&amp;"$J$1"),"Not Found")</f>
        <v>#REF!</v>
      </c>
      <c r="BT11" s="26" t="e">
        <f>VLOOKUP($D11,#REF!,3,FALSE)</f>
        <v>#REF!</v>
      </c>
      <c r="BU11" s="26" t="e">
        <f>VLOOKUP($D11,#REF!,4,FALSE)</f>
        <v>#REF!</v>
      </c>
      <c r="BV11" s="27" t="e">
        <f>VLOOKUP($D11,#REF!,5,FALSE)</f>
        <v>#REF!</v>
      </c>
      <c r="BW11" s="27" t="e">
        <f>VLOOKUP($D11,#REF!,6,FALSE)</f>
        <v>#REF!</v>
      </c>
      <c r="BX11" s="27" t="e">
        <f>VLOOKUP($D11,#REF!,7,FALSE)</f>
        <v>#REF!</v>
      </c>
      <c r="BY11" s="27" t="e">
        <f>VLOOKUP($D11,#REF!,8,FALSE)</f>
        <v>#REF!</v>
      </c>
      <c r="BZ11" s="34" t="e">
        <f>VLOOKUP($D11,#REF!,9,FALSE)</f>
        <v>#REF!</v>
      </c>
      <c r="CA11" s="35" t="e">
        <f>VLOOKUP($D11,#REF!,10,FALSE)</f>
        <v>#REF!</v>
      </c>
      <c r="CB11" s="36" t="e">
        <f>VLOOKUP($D11,#REF!,11,FALSE)</f>
        <v>#REF!</v>
      </c>
      <c r="CC11" s="37" t="e">
        <f>VLOOKUP($D11,#REF!,12,FALSE)</f>
        <v>#REF!</v>
      </c>
      <c r="CD11" s="38" t="e">
        <f>VLOOKUP($D11,#REF!,13,FALSE)</f>
        <v>#REF!</v>
      </c>
      <c r="CE11" s="36" t="e">
        <f>VLOOKUP($D11,#REF!,14,FALSE)</f>
        <v>#REF!</v>
      </c>
      <c r="CF11" s="37" t="e">
        <f>VLOOKUP($D11,#REF!,15,FALSE)</f>
        <v>#REF!</v>
      </c>
      <c r="CG11" s="37" t="e">
        <f>VLOOKUP($D11,#REF!,16,FALSE)</f>
        <v>#REF!</v>
      </c>
      <c r="CH11" s="39" t="e">
        <f>VLOOKUP($D11,#REF!,17,FALSE)</f>
        <v>#REF!</v>
      </c>
      <c r="CI11" s="43" t="e">
        <f>_xlfn.XLOOKUP($D11,#REF!,$B$5:$B$14,"",0)</f>
        <v>#REF!</v>
      </c>
      <c r="CJ11" s="30" t="e" cm="1">
        <f t="array" aca="1" ref="CJ11" ca="1">_xlfn.XLOOKUP($D11,INDIRECT("'"&amp;$D11&amp;"'!"&amp;"$C$9"),INDIRECT("'"&amp;$D11&amp;"'!"&amp;"$F$6"),"Not Found")</f>
        <v>#REF!</v>
      </c>
      <c r="CK11" s="26" t="e" cm="1">
        <f t="array" aca="1" ref="CK11" ca="1">_xlfn.XLOOKUP($D11,INDIRECT("'"&amp;$D11&amp;"'!"&amp;"$C$9"),INDIRECT("'"&amp;$D11&amp;"'!"&amp;"_6._Additional_Comments"),"Not Found")</f>
        <v>#REF!</v>
      </c>
    </row>
  </sheetData>
  <sheetProtection algorithmName="SHA-512" hashValue="Ic0s6tvIPk0syNV+1ElZynd3poUx3Bo8e50yE8i/LyZK9CgT21qwOjZzXY/nQdY/v0LpMttakfzOqcIVsdIgWQ==" saltValue="Hv9Ef3+imBhTiyXDebNAeg==" spinCount="100000" sheet="1" objects="1" scenarios="1" selectLockedCells="1"/>
  <mergeCells count="1">
    <mergeCell ref="CK1:CO1"/>
  </mergeCells>
  <conditionalFormatting sqref="BZ2:BZ11">
    <cfRule type="cellIs" dxfId="1" priority="2" operator="lessThan">
      <formula>0.3</formula>
    </cfRule>
  </conditionalFormatting>
  <conditionalFormatting sqref="CF2:CI11">
    <cfRule type="cellIs" dxfId="0" priority="1" operator="greaterThan">
      <formula>0.2</formula>
    </cfRule>
  </conditionalFormatting>
  <dataValidations count="6">
    <dataValidation allowBlank="1" showInputMessage="1" showErrorMessage="1" prompt="Extremely Low Income is income no more than 30% AMI." sqref="BZ1" xr:uid="{99D60185-9D21-4D2A-A0C3-054A44048D08}"/>
    <dataValidation allowBlank="1" showInputMessage="1" showErrorMessage="1" prompt="At least 30% of Program Funds, after deducting administrative expense, and Matching Funds shall be expended on assistance to Extremely Low-Income Households" sqref="CB1" xr:uid="{FE164CF1-8B4F-4F53-8561-98D4742EFA95}"/>
    <dataValidation allowBlank="1" showInputMessage="1" showErrorMessage="1" prompt="Lower Income means Household Income of no more than 80% of AMI" sqref="CC1 CE1" xr:uid="{BC58981F-6F45-493D-9883-F23597A41C13}"/>
    <dataValidation allowBlank="1" showInputMessage="1" showErrorMessage="1" prompt="Moderate Income means household income of no more than 120% of AMI" sqref="CF1" xr:uid="{6B83FD5D-A35B-4778-B331-C5067EF22A1E}"/>
    <dataValidation allowBlank="1" showInputMessage="1" showErrorMessage="1" prompt="No more than 20% of the Program Funds, after deducting administrative expense, and the Matching Funds shall be expended on assistance to Moderate-Income Households" sqref="CH1:CJ1" xr:uid="{13BC7674-CF92-49E8-ACA4-2DC1B930AB93}"/>
    <dataValidation operator="lessThan" allowBlank="1" showInputMessage="1" showErrorMessage="1" sqref="E1" xr:uid="{CF836500-DC74-46FF-A3AA-B85C1AAD7AF5}"/>
  </dataValidation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3EF00-DA37-4C83-BF79-DA9FF520AC07}">
  <sheetPr codeName="Sheet3"/>
  <dimension ref="A1:AJ2"/>
  <sheetViews>
    <sheetView workbookViewId="0">
      <selection activeCell="G7" sqref="G7"/>
    </sheetView>
  </sheetViews>
  <sheetFormatPr defaultColWidth="8.7265625" defaultRowHeight="12.5" x14ac:dyDescent="0.25"/>
  <cols>
    <col min="1" max="1" width="13.1796875" bestFit="1" customWidth="1"/>
    <col min="2" max="2" width="13.26953125" bestFit="1" customWidth="1"/>
    <col min="3" max="3" width="15.81640625" customWidth="1"/>
    <col min="4" max="7" width="13.26953125" customWidth="1"/>
    <col min="8" max="10" width="14.54296875" customWidth="1"/>
    <col min="11" max="12" width="30.81640625" customWidth="1"/>
    <col min="13" max="13" width="29.81640625" customWidth="1"/>
    <col min="14" max="14" width="42.1796875" customWidth="1"/>
    <col min="15" max="15" width="49.54296875" customWidth="1"/>
    <col min="16" max="16" width="51.54296875" customWidth="1"/>
    <col min="17" max="17" width="49.453125" customWidth="1"/>
    <col min="18" max="18" width="29.81640625" customWidth="1"/>
    <col min="19" max="21" width="26.81640625" bestFit="1" customWidth="1"/>
    <col min="22" max="35" width="25.453125" customWidth="1"/>
    <col min="36" max="36" width="15.54296875" customWidth="1"/>
  </cols>
  <sheetData>
    <row r="1" spans="1:36" ht="75" customHeight="1" x14ac:dyDescent="0.3">
      <c r="A1" s="15" t="s">
        <v>55</v>
      </c>
      <c r="B1" s="15" t="s">
        <v>64</v>
      </c>
      <c r="C1" s="16" t="s">
        <v>95</v>
      </c>
      <c r="D1" s="16" t="s">
        <v>96</v>
      </c>
      <c r="E1" s="17" t="s">
        <v>97</v>
      </c>
      <c r="F1" s="16" t="s">
        <v>98</v>
      </c>
      <c r="G1" s="16" t="s">
        <v>99</v>
      </c>
      <c r="H1" s="18" t="s">
        <v>100</v>
      </c>
      <c r="I1" s="18" t="s">
        <v>101</v>
      </c>
      <c r="J1" s="18" t="s">
        <v>102</v>
      </c>
      <c r="K1" s="18" t="s">
        <v>103</v>
      </c>
      <c r="L1" s="18" t="s">
        <v>104</v>
      </c>
      <c r="M1" s="19" t="s">
        <v>105</v>
      </c>
      <c r="N1" s="19" t="s">
        <v>106</v>
      </c>
      <c r="O1" s="19" t="s">
        <v>107</v>
      </c>
      <c r="P1" s="19" t="s">
        <v>108</v>
      </c>
      <c r="Q1" s="19" t="s">
        <v>109</v>
      </c>
      <c r="R1" s="19" t="s">
        <v>24</v>
      </c>
      <c r="S1" s="19" t="s">
        <v>25</v>
      </c>
      <c r="T1" s="19" t="s">
        <v>110</v>
      </c>
      <c r="U1" s="19" t="s">
        <v>111</v>
      </c>
      <c r="V1" s="19" t="s">
        <v>112</v>
      </c>
      <c r="W1" s="19" t="s">
        <v>113</v>
      </c>
      <c r="X1" s="19" t="s">
        <v>114</v>
      </c>
      <c r="Y1" s="19" t="s">
        <v>115</v>
      </c>
      <c r="Z1" s="19" t="s">
        <v>116</v>
      </c>
      <c r="AA1" s="19" t="s">
        <v>117</v>
      </c>
      <c r="AB1" s="19" t="s">
        <v>118</v>
      </c>
      <c r="AC1" s="19" t="s">
        <v>119</v>
      </c>
      <c r="AD1" s="19" t="s">
        <v>120</v>
      </c>
      <c r="AE1" s="19" t="s">
        <v>121</v>
      </c>
      <c r="AF1" s="19" t="s">
        <v>122</v>
      </c>
      <c r="AG1" s="19" t="s">
        <v>123</v>
      </c>
      <c r="AH1" s="19" t="s">
        <v>124</v>
      </c>
      <c r="AI1" s="19" t="s">
        <v>125</v>
      </c>
      <c r="AJ1" s="19" t="s">
        <v>126</v>
      </c>
    </row>
    <row r="2" spans="1:36" ht="20.5" customHeight="1" x14ac:dyDescent="0.25">
      <c r="A2" s="20">
        <f>'Narrative Summary'!$G$11</f>
        <v>0</v>
      </c>
      <c r="B2" s="20">
        <f>'Narrative Summary'!$C$11</f>
        <v>0</v>
      </c>
      <c r="C2" s="21" t="e">
        <f>#REF!</f>
        <v>#REF!</v>
      </c>
      <c r="D2" s="21" t="e">
        <f>#REF!</f>
        <v>#REF!</v>
      </c>
      <c r="E2" s="21" t="e">
        <f>#REF!</f>
        <v>#REF!</v>
      </c>
      <c r="F2" s="21" t="e">
        <f>#REF!</f>
        <v>#REF!</v>
      </c>
      <c r="G2" s="21" t="e">
        <f>#REF!</f>
        <v>#REF!</v>
      </c>
      <c r="H2" s="20" t="e">
        <f>'Narrative Summary'!#REF!</f>
        <v>#REF!</v>
      </c>
      <c r="I2" s="20" t="e">
        <f>'Narrative Summary'!#REF!</f>
        <v>#REF!</v>
      </c>
      <c r="J2" s="20" t="e">
        <f>'Narrative Summary'!#REF!</f>
        <v>#REF!</v>
      </c>
      <c r="K2" s="20" t="str">
        <f>'Narrative Summary'!G13</f>
        <v>Please Select</v>
      </c>
      <c r="L2" s="20">
        <f>'Narrative Summary'!B17</f>
        <v>0</v>
      </c>
      <c r="M2" s="20">
        <f>'Narrative Summary'!B30</f>
        <v>0</v>
      </c>
      <c r="N2" s="20">
        <f>'Narrative Summary'!B43</f>
        <v>0</v>
      </c>
      <c r="O2" s="20">
        <f>'Narrative Summary'!B58</f>
        <v>0</v>
      </c>
      <c r="P2" s="20" t="e">
        <f>'Narrative Summary'!#REF!</f>
        <v>#REF!</v>
      </c>
      <c r="Q2" s="20">
        <f>'Narrative Summary'!B73</f>
        <v>0</v>
      </c>
      <c r="R2" s="20">
        <f>'Narrative Summary'!B88</f>
        <v>0</v>
      </c>
      <c r="S2" s="20" t="str">
        <f>'Narrative Summary'!I91</f>
        <v>Please Select</v>
      </c>
      <c r="T2" s="22">
        <f>'Narrative Summary'!C98</f>
        <v>0</v>
      </c>
      <c r="U2" s="22">
        <f>'Narrative Summary'!E98</f>
        <v>0</v>
      </c>
      <c r="V2" s="22">
        <f>'Narrative Summary'!G98</f>
        <v>0</v>
      </c>
      <c r="W2" s="22">
        <f>'Narrative Summary'!I98</f>
        <v>0</v>
      </c>
      <c r="X2" s="22">
        <f>'Narrative Summary'!C100</f>
        <v>0</v>
      </c>
      <c r="Y2" s="22">
        <f>'Narrative Summary'!E100</f>
        <v>0</v>
      </c>
      <c r="Z2" s="22">
        <f>'Narrative Summary'!G100</f>
        <v>0</v>
      </c>
      <c r="AA2" s="22">
        <f>'Narrative Summary'!I100</f>
        <v>0</v>
      </c>
      <c r="AB2" s="22">
        <f>'Narrative Summary'!C102</f>
        <v>0</v>
      </c>
      <c r="AC2" s="22">
        <f>'Narrative Summary'!E102</f>
        <v>0</v>
      </c>
      <c r="AD2" s="22">
        <f>'Narrative Summary'!G102</f>
        <v>0</v>
      </c>
      <c r="AE2" s="22">
        <f>'Narrative Summary'!I102</f>
        <v>0</v>
      </c>
      <c r="AF2" s="22">
        <f>'Narrative Summary'!C104</f>
        <v>0</v>
      </c>
      <c r="AG2" s="22">
        <f>'Narrative Summary'!E104</f>
        <v>0</v>
      </c>
      <c r="AH2" s="22">
        <f>'Narrative Summary'!G104</f>
        <v>0</v>
      </c>
      <c r="AI2" s="22">
        <f>'Narrative Summary'!I104</f>
        <v>0</v>
      </c>
      <c r="AJ2" t="e">
        <f>#REF!</f>
        <v>#REF!</v>
      </c>
    </row>
  </sheetData>
  <sheetProtection algorithmName="SHA-512" hashValue="/mO8P/ztt+qOScn24vn0Z1aEdYI6CCvf4VcBjpGU6S05foxKpGdTkgSyljpBnueGKXrhidxmbBR7knRiyoukEw==" saltValue="KIgFsh2MB2F2dXR6sjoRHw==" spinCount="100000" sheet="1" objects="1" scenarios="1" selectLockedCells="1"/>
  <dataValidations count="1">
    <dataValidation type="textLength" operator="lessThan" allowBlank="1" showErrorMessage="1" promptTitle="Question 4" prompt="Please describe additional revenue generated from program funding (e.g. loan repayments, interest, fees) in this reporting period, pursuant to Guidelines §109 (b)" sqref="M4:S4" xr:uid="{78300197-F75F-49F2-BF4C-AE47372C6F78}">
      <formula1>0</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A1:J81"/>
  <sheetViews>
    <sheetView topLeftCell="A16" zoomScaleNormal="100" workbookViewId="0">
      <selection activeCell="A7" sqref="A7:I7"/>
    </sheetView>
  </sheetViews>
  <sheetFormatPr defaultRowHeight="12.5" x14ac:dyDescent="0.25"/>
  <cols>
    <col min="1" max="1" width="39.1796875" customWidth="1"/>
    <col min="2" max="2" width="21.1796875" customWidth="1"/>
  </cols>
  <sheetData>
    <row r="1" spans="1:10" ht="13" x14ac:dyDescent="0.3">
      <c r="A1" s="4" t="s">
        <v>127</v>
      </c>
      <c r="I1" s="1" t="s">
        <v>128</v>
      </c>
      <c r="J1" s="1" t="s">
        <v>129</v>
      </c>
    </row>
    <row r="2" spans="1:10" x14ac:dyDescent="0.25">
      <c r="A2" s="3" t="s">
        <v>130</v>
      </c>
      <c r="I2" s="1" t="s">
        <v>131</v>
      </c>
    </row>
    <row r="3" spans="1:10" x14ac:dyDescent="0.25">
      <c r="A3" s="3" t="s">
        <v>132</v>
      </c>
      <c r="I3" s="1" t="s">
        <v>133</v>
      </c>
    </row>
    <row r="4" spans="1:10" x14ac:dyDescent="0.25">
      <c r="A4" s="3" t="s">
        <v>134</v>
      </c>
      <c r="I4" t="s">
        <v>135</v>
      </c>
    </row>
    <row r="5" spans="1:10" x14ac:dyDescent="0.25">
      <c r="A5" s="3" t="s">
        <v>136</v>
      </c>
    </row>
    <row r="6" spans="1:10" x14ac:dyDescent="0.25">
      <c r="A6" s="3" t="s">
        <v>137</v>
      </c>
    </row>
    <row r="8" spans="1:10" ht="13" x14ac:dyDescent="0.3">
      <c r="A8" s="4" t="s">
        <v>138</v>
      </c>
    </row>
    <row r="9" spans="1:10" x14ac:dyDescent="0.25">
      <c r="A9" s="1" t="s">
        <v>43</v>
      </c>
    </row>
    <row r="10" spans="1:10" x14ac:dyDescent="0.25">
      <c r="A10" s="1" t="s">
        <v>139</v>
      </c>
    </row>
    <row r="11" spans="1:10" x14ac:dyDescent="0.25">
      <c r="A11" s="1" t="s">
        <v>140</v>
      </c>
    </row>
    <row r="12" spans="1:10" x14ac:dyDescent="0.25">
      <c r="A12" s="1" t="s">
        <v>141</v>
      </c>
    </row>
    <row r="13" spans="1:10" x14ac:dyDescent="0.25">
      <c r="A13" s="1" t="s">
        <v>142</v>
      </c>
    </row>
    <row r="14" spans="1:10" x14ac:dyDescent="0.25">
      <c r="A14" s="1" t="s">
        <v>143</v>
      </c>
    </row>
    <row r="15" spans="1:10" x14ac:dyDescent="0.25">
      <c r="A15" s="1" t="s">
        <v>144</v>
      </c>
    </row>
    <row r="16" spans="1:10" x14ac:dyDescent="0.25">
      <c r="A16" s="1" t="s">
        <v>145</v>
      </c>
    </row>
    <row r="17" spans="1:6" x14ac:dyDescent="0.25">
      <c r="A17" s="1" t="s">
        <v>146</v>
      </c>
    </row>
    <row r="18" spans="1:6" ht="15.5" x14ac:dyDescent="0.35">
      <c r="A18" s="11" t="s">
        <v>147</v>
      </c>
    </row>
    <row r="19" spans="1:6" ht="15.5" x14ac:dyDescent="0.35">
      <c r="A19" s="12" t="s">
        <v>43</v>
      </c>
    </row>
    <row r="20" spans="1:6" ht="15.5" x14ac:dyDescent="0.35">
      <c r="A20" s="12" t="s">
        <v>148</v>
      </c>
    </row>
    <row r="21" spans="1:6" ht="15.5" x14ac:dyDescent="0.35">
      <c r="A21" s="12" t="s">
        <v>149</v>
      </c>
    </row>
    <row r="22" spans="1:6" ht="15.5" x14ac:dyDescent="0.35">
      <c r="A22" s="12" t="s">
        <v>150</v>
      </c>
    </row>
    <row r="23" spans="1:6" ht="15.5" x14ac:dyDescent="0.35">
      <c r="A23" s="12" t="s">
        <v>151</v>
      </c>
    </row>
    <row r="24" spans="1:6" ht="15.5" x14ac:dyDescent="0.35">
      <c r="A24" s="12" t="s">
        <v>212</v>
      </c>
    </row>
    <row r="25" spans="1:6" ht="15.5" x14ac:dyDescent="0.35">
      <c r="A25" s="11" t="s">
        <v>152</v>
      </c>
      <c r="B25" s="4"/>
      <c r="C25" s="4"/>
      <c r="D25" s="4"/>
      <c r="E25" s="5"/>
      <c r="F25" s="6"/>
    </row>
    <row r="26" spans="1:6" ht="15.5" x14ac:dyDescent="0.35">
      <c r="A26" s="12" t="s">
        <v>153</v>
      </c>
    </row>
    <row r="27" spans="1:6" ht="15.5" x14ac:dyDescent="0.35">
      <c r="A27" s="12" t="s">
        <v>154</v>
      </c>
    </row>
    <row r="28" spans="1:6" ht="15.5" x14ac:dyDescent="0.35">
      <c r="A28" s="12"/>
    </row>
    <row r="29" spans="1:6" ht="15.5" x14ac:dyDescent="0.35">
      <c r="A29" s="13" t="s">
        <v>69</v>
      </c>
      <c r="C29" s="8"/>
    </row>
    <row r="30" spans="1:6" ht="15.5" x14ac:dyDescent="0.35">
      <c r="A30" s="9" t="s">
        <v>43</v>
      </c>
      <c r="C30" s="8"/>
    </row>
    <row r="31" spans="1:6" ht="15.5" x14ac:dyDescent="0.35">
      <c r="A31" s="9" t="s">
        <v>193</v>
      </c>
    </row>
    <row r="32" spans="1:6" ht="15.5" x14ac:dyDescent="0.35">
      <c r="A32" s="9" t="s">
        <v>192</v>
      </c>
    </row>
    <row r="33" spans="1:2" ht="15.5" x14ac:dyDescent="0.35">
      <c r="A33" s="9" t="s">
        <v>194</v>
      </c>
    </row>
    <row r="34" spans="1:2" ht="15.5" x14ac:dyDescent="0.35">
      <c r="A34" s="9" t="s">
        <v>155</v>
      </c>
    </row>
    <row r="35" spans="1:2" ht="15.5" x14ac:dyDescent="0.35">
      <c r="A35" s="10" t="s">
        <v>156</v>
      </c>
      <c r="B35" s="1"/>
    </row>
    <row r="36" spans="1:2" ht="14.25" customHeight="1" x14ac:dyDescent="0.35">
      <c r="A36" s="9" t="s">
        <v>157</v>
      </c>
      <c r="B36" s="7"/>
    </row>
    <row r="37" spans="1:2" ht="15.5" x14ac:dyDescent="0.35">
      <c r="A37" s="9"/>
    </row>
    <row r="38" spans="1:2" ht="15.5" x14ac:dyDescent="0.35">
      <c r="A38" s="13" t="s">
        <v>60</v>
      </c>
    </row>
    <row r="39" spans="1:2" ht="15.5" x14ac:dyDescent="0.35">
      <c r="A39" s="9" t="s">
        <v>43</v>
      </c>
    </row>
    <row r="40" spans="1:2" ht="15.5" x14ac:dyDescent="0.35">
      <c r="A40" s="9" t="s">
        <v>158</v>
      </c>
    </row>
    <row r="41" spans="1:2" ht="15.5" x14ac:dyDescent="0.35">
      <c r="A41" s="9" t="s">
        <v>159</v>
      </c>
    </row>
    <row r="42" spans="1:2" ht="15.5" x14ac:dyDescent="0.35">
      <c r="A42" s="9" t="s">
        <v>160</v>
      </c>
    </row>
    <row r="43" spans="1:2" ht="15.5" x14ac:dyDescent="0.35">
      <c r="A43" s="9" t="s">
        <v>161</v>
      </c>
    </row>
    <row r="44" spans="1:2" ht="15.5" x14ac:dyDescent="0.35">
      <c r="A44" s="9"/>
    </row>
    <row r="45" spans="1:2" ht="15.5" x14ac:dyDescent="0.35">
      <c r="A45" s="13" t="s">
        <v>39</v>
      </c>
    </row>
    <row r="46" spans="1:2" ht="15.5" x14ac:dyDescent="0.35">
      <c r="A46" s="9" t="s">
        <v>43</v>
      </c>
    </row>
    <row r="47" spans="1:2" ht="15.5" x14ac:dyDescent="0.35">
      <c r="A47" s="9" t="s">
        <v>162</v>
      </c>
    </row>
    <row r="48" spans="1:2" ht="15.5" x14ac:dyDescent="0.35">
      <c r="A48" s="9" t="s">
        <v>163</v>
      </c>
    </row>
    <row r="49" spans="1:2" ht="15.5" x14ac:dyDescent="0.35">
      <c r="A49" s="12" t="s">
        <v>164</v>
      </c>
    </row>
    <row r="50" spans="1:2" ht="15.5" x14ac:dyDescent="0.35">
      <c r="A50" s="12"/>
    </row>
    <row r="51" spans="1:2" ht="15.5" x14ac:dyDescent="0.35">
      <c r="A51" s="12"/>
    </row>
    <row r="52" spans="1:2" ht="15.5" x14ac:dyDescent="0.35">
      <c r="A52" s="13" t="s">
        <v>58</v>
      </c>
      <c r="B52" s="13" t="s">
        <v>165</v>
      </c>
    </row>
    <row r="53" spans="1:2" ht="15.5" x14ac:dyDescent="0.35">
      <c r="A53" s="14" t="s">
        <v>43</v>
      </c>
      <c r="B53" s="1" t="s">
        <v>166</v>
      </c>
    </row>
    <row r="54" spans="1:2" ht="15.5" x14ac:dyDescent="0.35">
      <c r="A54" s="14" t="s">
        <v>167</v>
      </c>
      <c r="B54" s="1" t="s">
        <v>168</v>
      </c>
    </row>
    <row r="55" spans="1:2" ht="15.5" x14ac:dyDescent="0.35">
      <c r="A55" s="9" t="s">
        <v>169</v>
      </c>
      <c r="B55" s="1" t="s">
        <v>170</v>
      </c>
    </row>
    <row r="56" spans="1:2" ht="15.5" x14ac:dyDescent="0.35">
      <c r="A56" s="9" t="s">
        <v>171</v>
      </c>
      <c r="B56" s="1" t="s">
        <v>170</v>
      </c>
    </row>
    <row r="57" spans="1:2" ht="15.5" x14ac:dyDescent="0.35">
      <c r="A57" s="9" t="s">
        <v>172</v>
      </c>
      <c r="B57" s="1" t="s">
        <v>170</v>
      </c>
    </row>
    <row r="58" spans="1:2" ht="15.5" x14ac:dyDescent="0.35">
      <c r="A58" s="9" t="s">
        <v>173</v>
      </c>
      <c r="B58" s="1" t="s">
        <v>170</v>
      </c>
    </row>
    <row r="59" spans="1:2" ht="15.5" x14ac:dyDescent="0.35">
      <c r="A59" s="9" t="s">
        <v>174</v>
      </c>
      <c r="B59" s="1" t="s">
        <v>175</v>
      </c>
    </row>
    <row r="60" spans="1:2" ht="14" x14ac:dyDescent="0.3">
      <c r="A60" s="2"/>
      <c r="B60" s="1" t="s">
        <v>166</v>
      </c>
    </row>
    <row r="61" spans="1:2" ht="15.5" x14ac:dyDescent="0.35">
      <c r="A61" s="13" t="s">
        <v>176</v>
      </c>
    </row>
    <row r="62" spans="1:2" ht="14" x14ac:dyDescent="0.3">
      <c r="A62" s="2" t="s">
        <v>43</v>
      </c>
    </row>
    <row r="63" spans="1:2" ht="14" x14ac:dyDescent="0.3">
      <c r="A63" s="2" t="s">
        <v>177</v>
      </c>
    </row>
    <row r="64" spans="1:2" ht="14" x14ac:dyDescent="0.3">
      <c r="A64" s="2" t="s">
        <v>178</v>
      </c>
    </row>
    <row r="65" spans="1:1" ht="14" x14ac:dyDescent="0.3">
      <c r="A65" s="2" t="s">
        <v>179</v>
      </c>
    </row>
    <row r="66" spans="1:1" ht="14" x14ac:dyDescent="0.3">
      <c r="A66" s="2" t="s">
        <v>180</v>
      </c>
    </row>
    <row r="67" spans="1:1" ht="14" x14ac:dyDescent="0.3">
      <c r="A67" s="2" t="s">
        <v>181</v>
      </c>
    </row>
    <row r="68" spans="1:1" ht="14" x14ac:dyDescent="0.3">
      <c r="A68" s="2" t="s">
        <v>182</v>
      </c>
    </row>
    <row r="69" spans="1:1" ht="14" x14ac:dyDescent="0.3">
      <c r="A69" s="2" t="s">
        <v>183</v>
      </c>
    </row>
    <row r="70" spans="1:1" ht="14" x14ac:dyDescent="0.3">
      <c r="A70" s="2" t="s">
        <v>184</v>
      </c>
    </row>
    <row r="71" spans="1:1" ht="14" x14ac:dyDescent="0.3">
      <c r="A71" s="2" t="s">
        <v>185</v>
      </c>
    </row>
    <row r="72" spans="1:1" ht="14" x14ac:dyDescent="0.3">
      <c r="A72" s="2" t="s">
        <v>186</v>
      </c>
    </row>
    <row r="73" spans="1:1" ht="14" x14ac:dyDescent="0.3">
      <c r="A73" s="2" t="s">
        <v>187</v>
      </c>
    </row>
    <row r="74" spans="1:1" ht="14" x14ac:dyDescent="0.3">
      <c r="A74" s="2"/>
    </row>
    <row r="75" spans="1:1" ht="15.5" x14ac:dyDescent="0.35">
      <c r="A75" s="13" t="s">
        <v>188</v>
      </c>
    </row>
    <row r="76" spans="1:1" ht="14" x14ac:dyDescent="0.3">
      <c r="A76" s="2" t="s">
        <v>43</v>
      </c>
    </row>
    <row r="77" spans="1:1" x14ac:dyDescent="0.25">
      <c r="A77" s="1" t="s">
        <v>189</v>
      </c>
    </row>
    <row r="78" spans="1:1" x14ac:dyDescent="0.25">
      <c r="A78" s="1" t="s">
        <v>170</v>
      </c>
    </row>
    <row r="79" spans="1:1" x14ac:dyDescent="0.25">
      <c r="A79" s="1" t="s">
        <v>175</v>
      </c>
    </row>
    <row r="80" spans="1:1" x14ac:dyDescent="0.25">
      <c r="A80" s="1" t="s">
        <v>190</v>
      </c>
    </row>
    <row r="81" spans="1:1" x14ac:dyDescent="0.25">
      <c r="A81" s="1" t="s">
        <v>191</v>
      </c>
    </row>
  </sheetData>
  <sheetProtection algorithmName="SHA-512" hashValue="8WXkgbJl/8LNO0abP/Qjc2yQJpX18BZnLk0cqjGwR7EHx89F//agX+2DgZQn6hJnYzYX+EKKaw+hlNdY+PEvSA==" saltValue="9PBg+cnqO6vHkb0YQndb6g==" spinCount="100000" sheet="1" objects="1" scenarios="1"/>
  <dataValidations disablePrompts="1" count="1">
    <dataValidation type="list" allowBlank="1" showInputMessage="1" showErrorMessage="1" sqref="C34:C36" xr:uid="{00000000-0002-0000-0A00-000000000000}">
      <formula1>$A$26:$A$27</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25A579DD0DD64697FE92E791F0169B" ma:contentTypeVersion="12" ma:contentTypeDescription="Create a new document." ma:contentTypeScope="" ma:versionID="a148e7181e2b0da31edf59b1218a401f">
  <xsd:schema xmlns:xsd="http://www.w3.org/2001/XMLSchema" xmlns:xs="http://www.w3.org/2001/XMLSchema" xmlns:p="http://schemas.microsoft.com/office/2006/metadata/properties" xmlns:ns1="http://schemas.microsoft.com/sharepoint/v3" xmlns:ns2="56f86dfb-0c3e-412c-b1de-2371881b2615" xmlns:ns3="e11c43c0-8d31-40f5-8902-66de722b7b52" targetNamespace="http://schemas.microsoft.com/office/2006/metadata/properties" ma:root="true" ma:fieldsID="bda7834187a2e5124f408eac031ccfd5" ns1:_="" ns2:_="" ns3:_="">
    <xsd:import namespace="http://schemas.microsoft.com/sharepoint/v3"/>
    <xsd:import namespace="56f86dfb-0c3e-412c-b1de-2371881b2615"/>
    <xsd:import namespace="e11c43c0-8d31-40f5-8902-66de722b7b5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6f86dfb-0c3e-412c-b1de-2371881b26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1c43c0-8d31-40f5-8902-66de722b7b5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59be1cd6-7fdf-4221-8f9d-42e83fa209da}" ma:internalName="TaxCatchAll" ma:showField="CatchAllData" ma:web="e11c43c0-8d31-40f5-8902-66de722b7b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6f86dfb-0c3e-412c-b1de-2371881b2615">
      <Terms xmlns="http://schemas.microsoft.com/office/infopath/2007/PartnerControls"/>
    </lcf76f155ced4ddcb4097134ff3c332f>
    <TaxCatchAll xmlns="e11c43c0-8d31-40f5-8902-66de722b7b52"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A68E51D-8D1C-415E-990F-638AA49D59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6f86dfb-0c3e-412c-b1de-2371881b2615"/>
    <ds:schemaRef ds:uri="e11c43c0-8d31-40f5-8902-66de722b7b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CF74FF-B9D6-4186-8058-18247950DFC1}">
  <ds:schemaRefs>
    <ds:schemaRef ds:uri="http://schemas.microsoft.com/sharepoint/v3/contenttype/forms"/>
  </ds:schemaRefs>
</ds:datastoreItem>
</file>

<file path=customXml/itemProps3.xml><?xml version="1.0" encoding="utf-8"?>
<ds:datastoreItem xmlns:ds="http://schemas.openxmlformats.org/officeDocument/2006/customXml" ds:itemID="{7C610A15-AEB1-4A69-BCB6-EA0C4BA676D5}">
  <ds:schemaRefs>
    <ds:schemaRef ds:uri="http://schemas.microsoft.com/office/2006/documentManagement/types"/>
    <ds:schemaRef ds:uri="http://schemas.openxmlformats.org/package/2006/metadata/core-properties"/>
    <ds:schemaRef ds:uri="http://schemas.microsoft.com/sharepoint/v3"/>
    <ds:schemaRef ds:uri="http://www.w3.org/XML/1998/namespace"/>
    <ds:schemaRef ds:uri="e11c43c0-8d31-40f5-8902-66de722b7b52"/>
    <ds:schemaRef ds:uri="http://purl.org/dc/dcmitype/"/>
    <ds:schemaRef ds:uri="http://purl.org/dc/terms/"/>
    <ds:schemaRef ds:uri="http://schemas.microsoft.com/office/2006/metadata/properties"/>
    <ds:schemaRef ds:uri="http://schemas.microsoft.com/office/infopath/2007/PartnerControls"/>
    <ds:schemaRef ds:uri="56f86dfb-0c3e-412c-b1de-2371881b2615"/>
    <ds:schemaRef ds:uri="http://purl.org/dc/elements/1.1/"/>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51</vt:i4>
      </vt:variant>
    </vt:vector>
  </HeadingPairs>
  <TitlesOfParts>
    <vt:vector size="63" baseType="lpstr">
      <vt:lpstr>Narrative Summary</vt:lpstr>
      <vt:lpstr>Financial Summary</vt:lpstr>
      <vt:lpstr>Project 1</vt:lpstr>
      <vt:lpstr>Project 2</vt:lpstr>
      <vt:lpstr>Project 3</vt:lpstr>
      <vt:lpstr>Project 4</vt:lpstr>
      <vt:lpstr>Project 5</vt:lpstr>
      <vt:lpstr>Project 6</vt:lpstr>
      <vt:lpstr>Project 7</vt:lpstr>
      <vt:lpstr>Project 8</vt:lpstr>
      <vt:lpstr>LHTF Repayments</vt:lpstr>
      <vt:lpstr>Certification</vt:lpstr>
      <vt:lpstr>ConPermSources</vt:lpstr>
      <vt:lpstr>ConPermSources2</vt:lpstr>
      <vt:lpstr>ConPermSources3</vt:lpstr>
      <vt:lpstr>ConPermSources4</vt:lpstr>
      <vt:lpstr>ConPermSources5</vt:lpstr>
      <vt:lpstr>ConPermSources6</vt:lpstr>
      <vt:lpstr>ConPermSources7</vt:lpstr>
      <vt:lpstr>ConPermSources8</vt:lpstr>
      <vt:lpstr>Description</vt:lpstr>
      <vt:lpstr>Description1</vt:lpstr>
      <vt:lpstr>'Financial Summary'!FSProject_Names</vt:lpstr>
      <vt:lpstr>IsIig</vt:lpstr>
      <vt:lpstr>IsMhp</vt:lpstr>
      <vt:lpstr>IsPrograms</vt:lpstr>
      <vt:lpstr>IsSerna</vt:lpstr>
      <vt:lpstr>IsShmhp</vt:lpstr>
      <vt:lpstr>IsTod</vt:lpstr>
      <vt:lpstr>IsVhhp</vt:lpstr>
      <vt:lpstr>Project1</vt:lpstr>
      <vt:lpstr>Project2</vt:lpstr>
      <vt:lpstr>Project3</vt:lpstr>
      <vt:lpstr>Project4</vt:lpstr>
      <vt:lpstr>Project5</vt:lpstr>
      <vt:lpstr>Project6</vt:lpstr>
      <vt:lpstr>Project7</vt:lpstr>
      <vt:lpstr>Project8</vt:lpstr>
      <vt:lpstr>ProjectsList</vt:lpstr>
      <vt:lpstr>ProjectStatus</vt:lpstr>
      <vt:lpstr>ProjectStatus2</vt:lpstr>
      <vt:lpstr>ProjectStatus3</vt:lpstr>
      <vt:lpstr>ProjectStatus4</vt:lpstr>
      <vt:lpstr>ProjectStatus5</vt:lpstr>
      <vt:lpstr>ProjectStatus6</vt:lpstr>
      <vt:lpstr>ProjectStatus7</vt:lpstr>
      <vt:lpstr>ProjectStatus8</vt:lpstr>
      <vt:lpstr>RepaymentDueDate</vt:lpstr>
      <vt:lpstr>RowsNumber</vt:lpstr>
      <vt:lpstr>RowsNumber2</vt:lpstr>
      <vt:lpstr>RowsNumber3</vt:lpstr>
      <vt:lpstr>RowsNumber4</vt:lpstr>
      <vt:lpstr>RowsNumber5</vt:lpstr>
      <vt:lpstr>RowsNumber6</vt:lpstr>
      <vt:lpstr>RowsNumber7</vt:lpstr>
      <vt:lpstr>RowsNumber8</vt:lpstr>
      <vt:lpstr>Status</vt:lpstr>
      <vt:lpstr>vmIsHHC</vt:lpstr>
      <vt:lpstr>vmIsIig</vt:lpstr>
      <vt:lpstr>vmIsMhp</vt:lpstr>
      <vt:lpstr>vmIsSerna</vt:lpstr>
      <vt:lpstr>vmIsTod</vt:lpstr>
      <vt:lpstr>vmIsVhhp</vt:lpstr>
    </vt:vector>
  </TitlesOfParts>
  <Manager/>
  <Company>Department of Housing &amp; Community Development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LHTF Annual Report</dc:title>
  <dc:subject/>
  <dc:creator>HCD</dc:creator>
  <cp:keywords/>
  <dc:description/>
  <cp:lastModifiedBy>Miller, Allison@HCD</cp:lastModifiedBy>
  <cp:revision/>
  <dcterms:created xsi:type="dcterms:W3CDTF">2005-01-12T19:18:16Z</dcterms:created>
  <dcterms:modified xsi:type="dcterms:W3CDTF">2026-07-24T20:55:03Z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0x010100B425A579DD0DD64697FE92E791F0169B</vt:lpwstr>
  </property>
</Properties>
</file>