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cahcd-my.sharepoint.com/personal/jonathan_lockwood_hcd_ca_gov/Documents/"/>
    </mc:Choice>
  </mc:AlternateContent>
  <xr:revisionPtr revIDLastSave="0" documentId="8_{DFC926FE-1300-4647-B30B-480414A8B411}" xr6:coauthVersionLast="47" xr6:coauthVersionMax="47" xr10:uidLastSave="{00000000-0000-0000-0000-000000000000}"/>
  <bookViews>
    <workbookView xWindow="0" yWindow="-16320" windowWidth="29040" windowHeight="15720" tabRatio="823" activeTab="1" xr2:uid="{00000000-000D-0000-FFFF-FFFF00000000}"/>
  </bookViews>
  <sheets>
    <sheet name="Instructions" sheetId="13" r:id="rId1"/>
    <sheet name="1. Chklst, Certification" sheetId="10" r:id="rId2"/>
    <sheet name="2. Assisted" sheetId="7" r:id="rId3"/>
    <sheet name="3. Non-Assisted" sheetId="1" r:id="rId4"/>
    <sheet name="4. Commercial Space" sheetId="8" r:id="rId5"/>
    <sheet name="5. Summary" sheetId="9" r:id="rId6"/>
    <sheet name="6. State Income Limits Chart" sheetId="12" state="hidden" r:id="rId7"/>
  </sheets>
  <definedNames>
    <definedName name="_xlnm._FilterDatabase" localSheetId="2" hidden="1">'2. Assisted'!$A$11:$T$107</definedName>
    <definedName name="_xleta.SUM" hidden="1" xlm="1">#NAME?</definedName>
    <definedName name="_xlnm.Print_Area" localSheetId="2">'2. Assisted'!$A$1:$T$110</definedName>
    <definedName name="_xlnm.Print_Area" localSheetId="3">'3. Non-Assisted'!$A$1:$H$79</definedName>
    <definedName name="_xlnm.Print_Area" localSheetId="4">'4. Commercial Space'!$A$1:$I$25</definedName>
    <definedName name="_xlnm.Print_Area" localSheetId="6">'6. State Income Limits Chart'!$A$1:$I$360</definedName>
    <definedName name="_xlnm.Print_Area" localSheetId="0">Instructions!$A$1:$F$101</definedName>
    <definedName name="_xlnm.Print_Titles" localSheetId="2">'2. Assisted'!$1:$11</definedName>
    <definedName name="_xlnm.Print_Titles" localSheetId="3">'3. Non-Assisted'!$10:$10</definedName>
    <definedName name="_xlnm.Print_Titles" localSheetId="6">'6. State Income Limits Chart'!$1:$3</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 i="7" l="1"/>
  <c r="C23" i="10"/>
  <c r="I13"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I106" i="7"/>
  <c r="I107" i="7"/>
  <c r="I12" i="7"/>
  <c r="G12" i="7"/>
  <c r="T105" i="7"/>
  <c r="T106" i="7"/>
  <c r="T107" i="7"/>
  <c r="T104" i="7"/>
  <c r="T14" i="7"/>
  <c r="T15" i="7"/>
  <c r="T16" i="7"/>
  <c r="T17" i="7"/>
  <c r="T18" i="7"/>
  <c r="T19" i="7"/>
  <c r="T20" i="7"/>
  <c r="T21" i="7"/>
  <c r="T22" i="7"/>
  <c r="T23" i="7"/>
  <c r="T24" i="7"/>
  <c r="T25" i="7"/>
  <c r="T26" i="7"/>
  <c r="T27" i="7"/>
  <c r="T28" i="7"/>
  <c r="T29" i="7"/>
  <c r="T30" i="7"/>
  <c r="T31" i="7"/>
  <c r="T32" i="7"/>
  <c r="T33" i="7"/>
  <c r="T34" i="7"/>
  <c r="T35" i="7"/>
  <c r="T36" i="7"/>
  <c r="T37" i="7"/>
  <c r="T38" i="7"/>
  <c r="T39" i="7"/>
  <c r="T40" i="7"/>
  <c r="T41" i="7"/>
  <c r="T42" i="7"/>
  <c r="T43" i="7"/>
  <c r="T44" i="7"/>
  <c r="T45" i="7"/>
  <c r="T46" i="7"/>
  <c r="T47" i="7"/>
  <c r="T48" i="7"/>
  <c r="T49" i="7"/>
  <c r="T50" i="7"/>
  <c r="T51" i="7"/>
  <c r="T52" i="7"/>
  <c r="T53" i="7"/>
  <c r="T54" i="7"/>
  <c r="T55" i="7"/>
  <c r="T56" i="7"/>
  <c r="T57" i="7"/>
  <c r="T58" i="7"/>
  <c r="T59" i="7"/>
  <c r="T60" i="7"/>
  <c r="T61" i="7"/>
  <c r="T62" i="7"/>
  <c r="T63" i="7"/>
  <c r="T64" i="7"/>
  <c r="T65" i="7"/>
  <c r="T66" i="7"/>
  <c r="T67" i="7"/>
  <c r="T68" i="7"/>
  <c r="T69" i="7"/>
  <c r="T70" i="7"/>
  <c r="T71" i="7"/>
  <c r="T72" i="7"/>
  <c r="T73" i="7"/>
  <c r="T74" i="7"/>
  <c r="T75" i="7"/>
  <c r="T76" i="7"/>
  <c r="T77" i="7"/>
  <c r="T78" i="7"/>
  <c r="T79" i="7"/>
  <c r="T80" i="7"/>
  <c r="T81" i="7"/>
  <c r="T82" i="7"/>
  <c r="T83" i="7"/>
  <c r="T84" i="7"/>
  <c r="T85" i="7"/>
  <c r="T86" i="7"/>
  <c r="T87" i="7"/>
  <c r="T88" i="7"/>
  <c r="T89" i="7"/>
  <c r="T90" i="7"/>
  <c r="T91" i="7"/>
  <c r="T92" i="7"/>
  <c r="T93" i="7"/>
  <c r="T94" i="7"/>
  <c r="T95" i="7"/>
  <c r="T96" i="7"/>
  <c r="T97" i="7"/>
  <c r="T98" i="7"/>
  <c r="T99" i="7"/>
  <c r="T100" i="7"/>
  <c r="T101" i="7"/>
  <c r="T102" i="7"/>
  <c r="T103" i="7"/>
  <c r="G13" i="7"/>
  <c r="G14" i="7"/>
  <c r="G15" i="7"/>
  <c r="G16" i="7"/>
  <c r="G17" i="7"/>
  <c r="G18" i="7"/>
  <c r="G19" i="7"/>
  <c r="G20" i="7"/>
  <c r="G21" i="7"/>
  <c r="G22" i="7"/>
  <c r="G23" i="7"/>
  <c r="G24" i="7"/>
  <c r="G25" i="7"/>
  <c r="G26" i="7"/>
  <c r="G27" i="7"/>
  <c r="G28" i="7"/>
  <c r="G29" i="7"/>
  <c r="G30" i="7"/>
  <c r="G31" i="7"/>
  <c r="G32" i="7"/>
  <c r="G33" i="7"/>
  <c r="G34" i="7"/>
  <c r="G35" i="7"/>
  <c r="G36" i="7"/>
  <c r="G37" i="7"/>
  <c r="G38" i="7"/>
  <c r="G39" i="7"/>
  <c r="G40" i="7"/>
  <c r="G41" i="7"/>
  <c r="G42" i="7"/>
  <c r="G43" i="7"/>
  <c r="G44" i="7"/>
  <c r="G45" i="7"/>
  <c r="G46" i="7"/>
  <c r="G47" i="7"/>
  <c r="G48" i="7"/>
  <c r="G49" i="7"/>
  <c r="G50" i="7"/>
  <c r="G51" i="7"/>
  <c r="G52" i="7"/>
  <c r="G53" i="7"/>
  <c r="G54" i="7"/>
  <c r="G55" i="7"/>
  <c r="G56" i="7"/>
  <c r="G57" i="7"/>
  <c r="G58" i="7"/>
  <c r="G59" i="7"/>
  <c r="G60" i="7"/>
  <c r="G61" i="7"/>
  <c r="G62" i="7"/>
  <c r="G63" i="7"/>
  <c r="G64" i="7"/>
  <c r="G65" i="7"/>
  <c r="G66" i="7"/>
  <c r="G67" i="7"/>
  <c r="G68" i="7"/>
  <c r="G69" i="7"/>
  <c r="G70" i="7"/>
  <c r="G71" i="7"/>
  <c r="G72" i="7"/>
  <c r="G73" i="7"/>
  <c r="G74" i="7"/>
  <c r="G75" i="7"/>
  <c r="G76" i="7"/>
  <c r="G77" i="7"/>
  <c r="G78" i="7"/>
  <c r="G79" i="7"/>
  <c r="G80" i="7"/>
  <c r="G81" i="7"/>
  <c r="G82" i="7"/>
  <c r="G83" i="7"/>
  <c r="G84" i="7"/>
  <c r="G85" i="7"/>
  <c r="G86" i="7"/>
  <c r="G87" i="7"/>
  <c r="G88" i="7"/>
  <c r="G89" i="7"/>
  <c r="G90" i="7"/>
  <c r="G91" i="7"/>
  <c r="G92" i="7"/>
  <c r="G93" i="7"/>
  <c r="G94" i="7"/>
  <c r="G95" i="7"/>
  <c r="G96" i="7"/>
  <c r="G97" i="7"/>
  <c r="G98" i="7"/>
  <c r="G99" i="7"/>
  <c r="G100" i="7"/>
  <c r="G101" i="7"/>
  <c r="G102" i="7"/>
  <c r="G103" i="7"/>
  <c r="G104" i="7"/>
  <c r="G105" i="7"/>
  <c r="G106" i="7"/>
  <c r="G107" i="7"/>
  <c r="D14" i="7" l="1"/>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D57" i="7"/>
  <c r="D58" i="7"/>
  <c r="D59" i="7"/>
  <c r="D60" i="7"/>
  <c r="D61" i="7"/>
  <c r="D62" i="7"/>
  <c r="D63" i="7"/>
  <c r="D64" i="7"/>
  <c r="D65" i="7"/>
  <c r="D66" i="7"/>
  <c r="D67" i="7"/>
  <c r="D68" i="7"/>
  <c r="D69" i="7"/>
  <c r="D70" i="7"/>
  <c r="D71" i="7"/>
  <c r="D72" i="7"/>
  <c r="D73" i="7"/>
  <c r="D74" i="7"/>
  <c r="D75" i="7"/>
  <c r="D76" i="7"/>
  <c r="D77" i="7"/>
  <c r="D78" i="7"/>
  <c r="D79" i="7"/>
  <c r="D80" i="7"/>
  <c r="D81" i="7"/>
  <c r="D82" i="7"/>
  <c r="D83" i="7"/>
  <c r="D84" i="7"/>
  <c r="D85" i="7"/>
  <c r="D86" i="7"/>
  <c r="D87" i="7"/>
  <c r="D88" i="7"/>
  <c r="D89" i="7"/>
  <c r="D90" i="7"/>
  <c r="D91" i="7"/>
  <c r="D92" i="7"/>
  <c r="D93" i="7"/>
  <c r="D94" i="7"/>
  <c r="D95" i="7"/>
  <c r="D96" i="7"/>
  <c r="D97" i="7"/>
  <c r="D98" i="7"/>
  <c r="D99" i="7"/>
  <c r="D100" i="7"/>
  <c r="D101" i="7"/>
  <c r="D102" i="7"/>
  <c r="D103" i="7"/>
  <c r="D104" i="7"/>
  <c r="D105" i="7"/>
  <c r="D106" i="7"/>
  <c r="D107" i="7"/>
  <c r="S12" i="7" l="1"/>
  <c r="T12" i="7" s="1"/>
  <c r="S15" i="7"/>
  <c r="S16" i="7"/>
  <c r="O17" i="7"/>
  <c r="S18" i="7"/>
  <c r="S19" i="7"/>
  <c r="O13" i="7"/>
  <c r="O20" i="7"/>
  <c r="O21" i="7"/>
  <c r="S22" i="7"/>
  <c r="S23" i="7"/>
  <c r="O24" i="7"/>
  <c r="S25" i="7"/>
  <c r="O26" i="7"/>
  <c r="O27" i="7"/>
  <c r="O28" i="7"/>
  <c r="S29" i="7"/>
  <c r="S30" i="7"/>
  <c r="S31" i="7"/>
  <c r="O32" i="7"/>
  <c r="S33" i="7"/>
  <c r="O34" i="7"/>
  <c r="O35" i="7"/>
  <c r="O36" i="7"/>
  <c r="S37" i="7"/>
  <c r="S38" i="7"/>
  <c r="S39" i="7"/>
  <c r="O40" i="7"/>
  <c r="S41" i="7"/>
  <c r="O42" i="7"/>
  <c r="O43" i="7"/>
  <c r="O44" i="7"/>
  <c r="O45" i="7"/>
  <c r="S46" i="7"/>
  <c r="S47" i="7"/>
  <c r="O48" i="7"/>
  <c r="S49" i="7"/>
  <c r="O50" i="7"/>
  <c r="O51" i="7"/>
  <c r="O52" i="7"/>
  <c r="O53" i="7"/>
  <c r="S54" i="7"/>
  <c r="S55" i="7"/>
  <c r="O56" i="7"/>
  <c r="S57" i="7"/>
  <c r="O58" i="7"/>
  <c r="O59" i="7"/>
  <c r="O60" i="7"/>
  <c r="S61" i="7"/>
  <c r="S62" i="7"/>
  <c r="S63" i="7"/>
  <c r="O64" i="7"/>
  <c r="S65" i="7"/>
  <c r="O66" i="7"/>
  <c r="O67" i="7"/>
  <c r="O68" i="7"/>
  <c r="S69" i="7"/>
  <c r="S70" i="7"/>
  <c r="S71" i="7"/>
  <c r="O72" i="7"/>
  <c r="S73" i="7"/>
  <c r="O74" i="7"/>
  <c r="O75" i="7"/>
  <c r="O76" i="7"/>
  <c r="O77" i="7"/>
  <c r="S78" i="7"/>
  <c r="S79" i="7"/>
  <c r="O80" i="7"/>
  <c r="S81" i="7"/>
  <c r="O82" i="7"/>
  <c r="O83" i="7"/>
  <c r="O84" i="7"/>
  <c r="O85" i="7"/>
  <c r="S86" i="7"/>
  <c r="S87" i="7"/>
  <c r="O88" i="7"/>
  <c r="S89" i="7"/>
  <c r="O90" i="7"/>
  <c r="O91" i="7"/>
  <c r="O92" i="7"/>
  <c r="S93" i="7"/>
  <c r="S94" i="7"/>
  <c r="S95" i="7"/>
  <c r="O96" i="7"/>
  <c r="S97" i="7"/>
  <c r="O98" i="7"/>
  <c r="O99" i="7"/>
  <c r="O100" i="7"/>
  <c r="S101" i="7"/>
  <c r="S102" i="7"/>
  <c r="S103" i="7"/>
  <c r="S14" i="7"/>
  <c r="I23" i="10"/>
  <c r="H23" i="10"/>
  <c r="G23" i="10"/>
  <c r="F23" i="10"/>
  <c r="E23" i="10"/>
  <c r="D23" i="10"/>
  <c r="B23" i="10"/>
  <c r="D13" i="7" l="1"/>
  <c r="D12" i="7"/>
  <c r="O95" i="7"/>
  <c r="O63" i="7"/>
  <c r="O54" i="7"/>
  <c r="O16" i="7"/>
  <c r="S85" i="7"/>
  <c r="S72" i="7"/>
  <c r="S24" i="7"/>
  <c r="O101" i="7"/>
  <c r="S17" i="7"/>
  <c r="O86" i="7"/>
  <c r="O37" i="7"/>
  <c r="S66" i="7"/>
  <c r="O79" i="7"/>
  <c r="O31" i="7"/>
  <c r="S64" i="7"/>
  <c r="O38" i="7"/>
  <c r="O78" i="7"/>
  <c r="O22" i="7"/>
  <c r="S45" i="7"/>
  <c r="S40" i="7"/>
  <c r="O61" i="7"/>
  <c r="O15" i="7"/>
  <c r="O102" i="7"/>
  <c r="O55" i="7"/>
  <c r="S88" i="7"/>
  <c r="S21" i="7"/>
  <c r="S42" i="7"/>
  <c r="S82" i="7"/>
  <c r="O93" i="7"/>
  <c r="O70" i="7"/>
  <c r="O47" i="7"/>
  <c r="O29" i="7"/>
  <c r="S98" i="7"/>
  <c r="S77" i="7"/>
  <c r="S56" i="7"/>
  <c r="S34" i="7"/>
  <c r="O87" i="7"/>
  <c r="O69" i="7"/>
  <c r="O46" i="7"/>
  <c r="O23" i="7"/>
  <c r="S96" i="7"/>
  <c r="S74" i="7"/>
  <c r="S53" i="7"/>
  <c r="S32" i="7"/>
  <c r="S50" i="7"/>
  <c r="O103" i="7"/>
  <c r="O62" i="7"/>
  <c r="O39" i="7"/>
  <c r="S90" i="7"/>
  <c r="S48" i="7"/>
  <c r="S26" i="7"/>
  <c r="O12" i="7"/>
  <c r="R12" i="7" s="1"/>
  <c r="O94" i="7"/>
  <c r="O71" i="7"/>
  <c r="O30" i="7"/>
  <c r="S80" i="7"/>
  <c r="S58" i="7"/>
  <c r="O97" i="7"/>
  <c r="O89" i="7"/>
  <c r="O81" i="7"/>
  <c r="O73" i="7"/>
  <c r="O65" i="7"/>
  <c r="O57" i="7"/>
  <c r="O49" i="7"/>
  <c r="O41" i="7"/>
  <c r="O33" i="7"/>
  <c r="O25" i="7"/>
  <c r="O18" i="7"/>
  <c r="S100" i="7"/>
  <c r="S92" i="7"/>
  <c r="S84" i="7"/>
  <c r="S76" i="7"/>
  <c r="S68" i="7"/>
  <c r="S60" i="7"/>
  <c r="S52" i="7"/>
  <c r="S44" i="7"/>
  <c r="S36" i="7"/>
  <c r="S28" i="7"/>
  <c r="S20" i="7"/>
  <c r="O19" i="7"/>
  <c r="S99" i="7"/>
  <c r="S91" i="7"/>
  <c r="S83" i="7"/>
  <c r="S75" i="7"/>
  <c r="S67" i="7"/>
  <c r="S59" i="7"/>
  <c r="S51" i="7"/>
  <c r="S43" i="7"/>
  <c r="S35" i="7"/>
  <c r="S27" i="7"/>
  <c r="S13" i="7"/>
  <c r="T13" i="7" s="1"/>
  <c r="O14" i="7"/>
  <c r="D9" i="9"/>
  <c r="H109" i="7"/>
  <c r="T109" i="7" l="1"/>
  <c r="L9" i="9" s="1"/>
  <c r="S109" i="7" l="1"/>
  <c r="O107" i="7"/>
  <c r="O106" i="7"/>
  <c r="O105" i="7"/>
  <c r="P105" i="7" s="1"/>
  <c r="O104" i="7"/>
  <c r="A109" i="7"/>
  <c r="A2" i="13"/>
  <c r="R34" i="7"/>
  <c r="R49" i="7"/>
  <c r="R44" i="7"/>
  <c r="P44" i="7"/>
  <c r="P25" i="7"/>
  <c r="D15" i="9"/>
  <c r="H15" i="9" s="1"/>
  <c r="D16" i="9"/>
  <c r="H16" i="9" s="1"/>
  <c r="D17" i="9"/>
  <c r="H17" i="9" s="1"/>
  <c r="D18" i="9"/>
  <c r="H18" i="9" s="1"/>
  <c r="D19" i="9"/>
  <c r="H19" i="9" s="1"/>
  <c r="D20" i="9"/>
  <c r="H20" i="9" s="1"/>
  <c r="J109" i="7"/>
  <c r="F9" i="9" s="1"/>
  <c r="H76" i="1"/>
  <c r="F76" i="1"/>
  <c r="D76" i="1"/>
  <c r="H75" i="1"/>
  <c r="F75" i="1"/>
  <c r="D75" i="1"/>
  <c r="H74" i="1"/>
  <c r="F74" i="1"/>
  <c r="D74" i="1"/>
  <c r="H73" i="1"/>
  <c r="F73" i="1"/>
  <c r="D73" i="1"/>
  <c r="H72" i="1"/>
  <c r="F72" i="1"/>
  <c r="D72" i="1"/>
  <c r="H71" i="1"/>
  <c r="F71" i="1"/>
  <c r="D71" i="1"/>
  <c r="H70" i="1"/>
  <c r="F70" i="1"/>
  <c r="D70" i="1"/>
  <c r="H69" i="1"/>
  <c r="F69" i="1"/>
  <c r="D69" i="1"/>
  <c r="H68" i="1"/>
  <c r="F68" i="1"/>
  <c r="D68" i="1"/>
  <c r="H67" i="1"/>
  <c r="F67" i="1"/>
  <c r="D67" i="1"/>
  <c r="H66" i="1"/>
  <c r="F66" i="1"/>
  <c r="D66" i="1"/>
  <c r="H65" i="1"/>
  <c r="F65" i="1"/>
  <c r="D65" i="1"/>
  <c r="H64" i="1"/>
  <c r="F64" i="1"/>
  <c r="D64" i="1"/>
  <c r="H63" i="1"/>
  <c r="F63" i="1"/>
  <c r="D63" i="1"/>
  <c r="H62" i="1"/>
  <c r="F62" i="1"/>
  <c r="D62" i="1"/>
  <c r="H61" i="1"/>
  <c r="F61" i="1"/>
  <c r="D61" i="1"/>
  <c r="H60" i="1"/>
  <c r="F60" i="1"/>
  <c r="D60" i="1"/>
  <c r="H59" i="1"/>
  <c r="F59" i="1"/>
  <c r="D59" i="1"/>
  <c r="H58" i="1"/>
  <c r="F58" i="1"/>
  <c r="D58" i="1"/>
  <c r="H57" i="1"/>
  <c r="F57" i="1"/>
  <c r="D57" i="1"/>
  <c r="H56" i="1"/>
  <c r="F56" i="1"/>
  <c r="D56" i="1"/>
  <c r="H55" i="1"/>
  <c r="F55" i="1"/>
  <c r="D55" i="1"/>
  <c r="H54" i="1"/>
  <c r="F54" i="1"/>
  <c r="D54" i="1"/>
  <c r="H53" i="1"/>
  <c r="F53" i="1"/>
  <c r="D53" i="1"/>
  <c r="H52" i="1"/>
  <c r="F52" i="1"/>
  <c r="D52" i="1"/>
  <c r="H51" i="1"/>
  <c r="F51" i="1"/>
  <c r="D51" i="1"/>
  <c r="H50" i="1"/>
  <c r="F50" i="1"/>
  <c r="D50" i="1"/>
  <c r="H49" i="1"/>
  <c r="F49" i="1"/>
  <c r="D49" i="1"/>
  <c r="H48" i="1"/>
  <c r="F48" i="1"/>
  <c r="D48" i="1"/>
  <c r="H47" i="1"/>
  <c r="F47" i="1"/>
  <c r="D47" i="1"/>
  <c r="H46" i="1"/>
  <c r="F46" i="1"/>
  <c r="D46" i="1"/>
  <c r="H45" i="1"/>
  <c r="F45" i="1"/>
  <c r="D45" i="1"/>
  <c r="H44" i="1"/>
  <c r="F44" i="1"/>
  <c r="D44" i="1"/>
  <c r="H43" i="1"/>
  <c r="F43" i="1"/>
  <c r="D43" i="1"/>
  <c r="H42" i="1"/>
  <c r="F42" i="1"/>
  <c r="D42" i="1"/>
  <c r="H41" i="1"/>
  <c r="F41" i="1"/>
  <c r="D41" i="1"/>
  <c r="H40" i="1"/>
  <c r="F40" i="1"/>
  <c r="D40" i="1"/>
  <c r="H39" i="1"/>
  <c r="F39" i="1"/>
  <c r="D39" i="1"/>
  <c r="H38" i="1"/>
  <c r="F38" i="1"/>
  <c r="D38" i="1"/>
  <c r="H37" i="1"/>
  <c r="F37" i="1"/>
  <c r="D37" i="1"/>
  <c r="H36" i="1"/>
  <c r="F36" i="1"/>
  <c r="D36" i="1"/>
  <c r="H35" i="1"/>
  <c r="F35" i="1"/>
  <c r="D35" i="1"/>
  <c r="H34" i="1"/>
  <c r="F34" i="1"/>
  <c r="D34" i="1"/>
  <c r="H33" i="1"/>
  <c r="F33" i="1"/>
  <c r="D33" i="1"/>
  <c r="H32" i="1"/>
  <c r="F32" i="1"/>
  <c r="D32" i="1"/>
  <c r="H31" i="1"/>
  <c r="F31" i="1"/>
  <c r="D31" i="1"/>
  <c r="H30" i="1"/>
  <c r="F30" i="1"/>
  <c r="D30" i="1"/>
  <c r="H29" i="1"/>
  <c r="F29" i="1"/>
  <c r="D29" i="1"/>
  <c r="H28" i="1"/>
  <c r="F28" i="1"/>
  <c r="D28" i="1"/>
  <c r="H27" i="1"/>
  <c r="F27" i="1"/>
  <c r="D27" i="1"/>
  <c r="H26" i="1"/>
  <c r="F26" i="1"/>
  <c r="D26" i="1"/>
  <c r="H25" i="1"/>
  <c r="F25" i="1"/>
  <c r="D25" i="1"/>
  <c r="H24" i="1"/>
  <c r="F24" i="1"/>
  <c r="D24" i="1"/>
  <c r="H23" i="1"/>
  <c r="F23" i="1"/>
  <c r="D23" i="1"/>
  <c r="H22" i="1"/>
  <c r="F22" i="1"/>
  <c r="D22" i="1"/>
  <c r="H21" i="1"/>
  <c r="F21" i="1"/>
  <c r="D21" i="1"/>
  <c r="H20" i="1"/>
  <c r="F20" i="1"/>
  <c r="D20" i="1"/>
  <c r="H19" i="1"/>
  <c r="F19" i="1"/>
  <c r="D19" i="1"/>
  <c r="H18" i="1"/>
  <c r="F18" i="1"/>
  <c r="D18" i="1"/>
  <c r="H17" i="1"/>
  <c r="F17" i="1"/>
  <c r="D17" i="1"/>
  <c r="H16" i="1"/>
  <c r="F16" i="1"/>
  <c r="D16" i="1"/>
  <c r="H15" i="1"/>
  <c r="F15" i="1"/>
  <c r="D15" i="1"/>
  <c r="H14" i="1"/>
  <c r="F14" i="1"/>
  <c r="D14" i="1"/>
  <c r="D13" i="1"/>
  <c r="F13" i="1" s="1"/>
  <c r="H12" i="1"/>
  <c r="F12" i="1"/>
  <c r="D12" i="1"/>
  <c r="D11" i="1"/>
  <c r="F11" i="1" s="1"/>
  <c r="H11" i="1" s="1"/>
  <c r="R107" i="7"/>
  <c r="P106" i="7"/>
  <c r="R83" i="7"/>
  <c r="R73" i="7"/>
  <c r="P60" i="7"/>
  <c r="P59" i="7"/>
  <c r="R58" i="7"/>
  <c r="P57" i="7"/>
  <c r="P19" i="7"/>
  <c r="Q109" i="7"/>
  <c r="H9" i="9" s="1"/>
  <c r="J20" i="9"/>
  <c r="J19" i="9"/>
  <c r="J17" i="9"/>
  <c r="F20" i="9"/>
  <c r="F19" i="9"/>
  <c r="F18" i="9"/>
  <c r="F17" i="9"/>
  <c r="J16" i="9"/>
  <c r="F16" i="9"/>
  <c r="J15" i="9"/>
  <c r="F15" i="9"/>
  <c r="J18" i="9"/>
  <c r="E22" i="9"/>
  <c r="I21" i="8"/>
  <c r="I10" i="8"/>
  <c r="I11" i="8"/>
  <c r="I12" i="8"/>
  <c r="I13" i="8"/>
  <c r="I14" i="8"/>
  <c r="I15" i="8"/>
  <c r="I16" i="8"/>
  <c r="I17" i="8"/>
  <c r="I18" i="8"/>
  <c r="I19" i="8"/>
  <c r="I20" i="8"/>
  <c r="H22" i="8"/>
  <c r="D26" i="9"/>
  <c r="C77" i="1"/>
  <c r="G22" i="8"/>
  <c r="P14" i="7" l="1"/>
  <c r="R14" i="7"/>
  <c r="F14" i="9"/>
  <c r="F22" i="9" s="1"/>
  <c r="H13" i="1"/>
  <c r="J14" i="9" s="1"/>
  <c r="J22" i="9" s="1"/>
  <c r="F77" i="1"/>
  <c r="D14" i="9"/>
  <c r="H14" i="9" s="1"/>
  <c r="D77" i="1"/>
  <c r="I22" i="8"/>
  <c r="L26" i="9" s="1"/>
  <c r="P70" i="7"/>
  <c r="P71" i="7"/>
  <c r="R72" i="7"/>
  <c r="P30" i="7"/>
  <c r="R23" i="7"/>
  <c r="R32" i="7"/>
  <c r="R45" i="7"/>
  <c r="R21" i="7"/>
  <c r="R46" i="7"/>
  <c r="R61" i="7"/>
  <c r="P69" i="7"/>
  <c r="P22" i="7"/>
  <c r="R47" i="7"/>
  <c r="P33" i="7"/>
  <c r="R37" i="7"/>
  <c r="R36" i="7"/>
  <c r="P16" i="7"/>
  <c r="R35" i="7"/>
  <c r="P36" i="7"/>
  <c r="P12" i="7"/>
  <c r="R96" i="7"/>
  <c r="R95" i="7"/>
  <c r="P94" i="7"/>
  <c r="P93" i="7"/>
  <c r="P101" i="7"/>
  <c r="R16" i="7"/>
  <c r="R84" i="7"/>
  <c r="P82" i="7"/>
  <c r="P81" i="7"/>
  <c r="R100" i="7"/>
  <c r="P48" i="7"/>
  <c r="R66" i="7"/>
  <c r="R90" i="7"/>
  <c r="R102" i="7"/>
  <c r="R78" i="7"/>
  <c r="R38" i="7"/>
  <c r="R88" i="7"/>
  <c r="P100" i="7"/>
  <c r="P84" i="7"/>
  <c r="R86" i="7"/>
  <c r="R98" i="7"/>
  <c r="R79" i="7"/>
  <c r="R91" i="7"/>
  <c r="P103" i="7"/>
  <c r="P99" i="7"/>
  <c r="P88" i="7"/>
  <c r="P56" i="7"/>
  <c r="P80" i="7"/>
  <c r="P92" i="7"/>
  <c r="P104" i="7"/>
  <c r="P87" i="7"/>
  <c r="R42" i="7"/>
  <c r="P54" i="7"/>
  <c r="R87" i="7"/>
  <c r="R29" i="7"/>
  <c r="R53" i="7"/>
  <c r="R89" i="7"/>
  <c r="R101" i="7"/>
  <c r="R99" i="7"/>
  <c r="P78" i="7"/>
  <c r="P90" i="7"/>
  <c r="P102" i="7"/>
  <c r="R56" i="7"/>
  <c r="P43" i="7"/>
  <c r="P68" i="7"/>
  <c r="R104" i="7"/>
  <c r="P96" i="7"/>
  <c r="R80" i="7"/>
  <c r="R92" i="7"/>
  <c r="R103" i="7"/>
  <c r="P79" i="7"/>
  <c r="R97" i="7"/>
  <c r="P91" i="7"/>
  <c r="R85" i="7"/>
  <c r="P89" i="7"/>
  <c r="R81" i="7"/>
  <c r="R93" i="7"/>
  <c r="R105" i="7"/>
  <c r="P98" i="7"/>
  <c r="P86" i="7"/>
  <c r="R82" i="7"/>
  <c r="R94" i="7"/>
  <c r="R106" i="7"/>
  <c r="P97" i="7"/>
  <c r="P85" i="7"/>
  <c r="P107" i="7"/>
  <c r="P95" i="7"/>
  <c r="P83" i="7"/>
  <c r="P50" i="7"/>
  <c r="R25" i="7"/>
  <c r="P18" i="7"/>
  <c r="R77" i="7"/>
  <c r="R43" i="7"/>
  <c r="P55" i="7"/>
  <c r="R67" i="7"/>
  <c r="R41" i="7"/>
  <c r="R28" i="7"/>
  <c r="R65" i="7"/>
  <c r="R30" i="7"/>
  <c r="R68" i="7"/>
  <c r="R71" i="7"/>
  <c r="P46" i="7"/>
  <c r="R27" i="7"/>
  <c r="P51" i="7"/>
  <c r="R22" i="7"/>
  <c r="R31" i="7"/>
  <c r="R55" i="7"/>
  <c r="P67" i="7"/>
  <c r="R13" i="7"/>
  <c r="R24" i="7"/>
  <c r="P49" i="7"/>
  <c r="R19" i="7"/>
  <c r="P21" i="7"/>
  <c r="P35" i="7"/>
  <c r="R39" i="7"/>
  <c r="P63" i="7"/>
  <c r="P75" i="7"/>
  <c r="R69" i="7"/>
  <c r="R17" i="7"/>
  <c r="P28" i="7"/>
  <c r="R40" i="7"/>
  <c r="R52" i="7"/>
  <c r="R64" i="7"/>
  <c r="R76" i="7"/>
  <c r="P13" i="7"/>
  <c r="R74" i="7"/>
  <c r="R33" i="7"/>
  <c r="R15" i="7"/>
  <c r="P32" i="7"/>
  <c r="P65" i="7"/>
  <c r="P77" i="7"/>
  <c r="P66" i="7"/>
  <c r="R50" i="7"/>
  <c r="R57" i="7"/>
  <c r="P24" i="7"/>
  <c r="R26" i="7"/>
  <c r="R62" i="7"/>
  <c r="R18" i="7"/>
  <c r="R59" i="7"/>
  <c r="P47" i="7"/>
  <c r="P58" i="7"/>
  <c r="P20" i="7"/>
  <c r="P38" i="7"/>
  <c r="P17" i="7"/>
  <c r="P64" i="7"/>
  <c r="P76" i="7"/>
  <c r="R75" i="7"/>
  <c r="P40" i="7"/>
  <c r="P52" i="7"/>
  <c r="R63" i="7"/>
  <c r="P37" i="7"/>
  <c r="P45" i="7"/>
  <c r="R48" i="7"/>
  <c r="P74" i="7"/>
  <c r="P23" i="7"/>
  <c r="R54" i="7"/>
  <c r="R70" i="7"/>
  <c r="P73" i="7"/>
  <c r="P27" i="7"/>
  <c r="P29" i="7"/>
  <c r="P39" i="7"/>
  <c r="P34" i="7"/>
  <c r="R20" i="7"/>
  <c r="R51" i="7"/>
  <c r="P72" i="7"/>
  <c r="P15" i="7"/>
  <c r="P26" i="7"/>
  <c r="P62" i="7"/>
  <c r="R60" i="7"/>
  <c r="P61" i="7"/>
  <c r="P42" i="7"/>
  <c r="P31" i="7"/>
  <c r="P41" i="7"/>
  <c r="P53" i="7"/>
  <c r="J9" i="9"/>
  <c r="D22" i="9" l="1"/>
  <c r="H22" i="9" s="1"/>
  <c r="H77" i="1"/>
  <c r="L14" i="9" s="1"/>
  <c r="L29" i="9" s="1"/>
  <c r="J26" i="9"/>
  <c r="J29"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sbaker</author>
  </authors>
  <commentList>
    <comment ref="G5" authorId="0" shapeId="0" xr:uid="{00000000-0006-0000-0100-000001000000}">
      <text>
        <r>
          <rPr>
            <sz val="8"/>
            <color indexed="81"/>
            <rFont val="Tahoma"/>
            <family val="2"/>
          </rPr>
          <t>Complete for all unit sizes in the project.</t>
        </r>
      </text>
    </comment>
    <comment ref="C7" authorId="0" shapeId="0" xr:uid="{00000000-0006-0000-0100-000002000000}">
      <text>
        <r>
          <rPr>
            <sz val="8"/>
            <color indexed="81"/>
            <rFont val="Tahoma"/>
            <family val="2"/>
          </rPr>
          <t>If you are completing the Initial Year Operating Budget and Schedule of Rental Income, the contract number is available from your Loan Officer/Underwriter or Asset Management (AMC) Representative.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eabdala</author>
    <author>grodine</author>
  </authors>
  <commentList>
    <comment ref="A11" authorId="0" shapeId="0" xr:uid="{00000000-0006-0000-0200-000001000000}">
      <text>
        <r>
          <rPr>
            <b/>
            <sz val="8"/>
            <color indexed="81"/>
            <rFont val="Tahoma"/>
            <family val="2"/>
          </rPr>
          <t>AMC:</t>
        </r>
        <r>
          <rPr>
            <sz val="8"/>
            <color indexed="81"/>
            <rFont val="Tahoma"/>
            <family val="2"/>
          </rPr>
          <t xml:space="preserve">
If rent changes during Fiscal Year, use subsequent line(s) for same unit  to report different rents
</t>
        </r>
      </text>
    </comment>
    <comment ref="C11" authorId="1" shapeId="0" xr:uid="{00000000-0006-0000-0200-000002000000}">
      <text>
        <r>
          <rPr>
            <sz val="9"/>
            <color indexed="81"/>
            <rFont val="Tahoma"/>
            <family val="2"/>
          </rPr>
          <t xml:space="preserve">Enter the Special ID (Tenant Code) that your property management software assigned to the household. If none, assign a Tenant Code to each household. Do not use the tenant's names or SS#.
</t>
        </r>
      </text>
    </comment>
  </commentList>
</comments>
</file>

<file path=xl/sharedStrings.xml><?xml version="1.0" encoding="utf-8"?>
<sst xmlns="http://schemas.openxmlformats.org/spreadsheetml/2006/main" count="389" uniqueCount="308">
  <si>
    <t>B.  State Income Limits</t>
  </si>
  <si>
    <t>C.  Checklist of Required Items</t>
  </si>
  <si>
    <t>D.  Certification</t>
  </si>
  <si>
    <t xml:space="preserve">Select the appropriate radio button once the worksheets are complete and ready for submission.  Read the certification statement and type in the date, name and title of the person who is authorized to sign and certify this report. </t>
  </si>
  <si>
    <t>E.  Department Approval</t>
  </si>
  <si>
    <r>
      <t>D. CERTIFICATION:</t>
    </r>
    <r>
      <rPr>
        <b/>
        <sz val="10"/>
        <rFont val="Arial"/>
        <family val="2"/>
      </rPr>
      <t xml:space="preserve">   By selecting the appropriate radio button, below, and completing the remainder of this certification block, I certify that: 1) the current tenant rents and other information submitted on the Schedules of Rental Income are a true and accurate representation; 2) tenants will be given the appropriate notification required by law of the rent adjustments approved by HCD; 3) I am authorized to provide this information, and; 4) it is accurate to the best of my knowledge.</t>
    </r>
  </si>
  <si>
    <t>E.  Number of Months</t>
  </si>
  <si>
    <t>The worksheet will automatically calculate the new total assessment for the time period indicated for the specific type of assessment indicated.</t>
  </si>
  <si>
    <t>A.  Name of Lessor</t>
  </si>
  <si>
    <t>B. Unit Designation or Address</t>
  </si>
  <si>
    <t>C. Type of Business or Other Use</t>
  </si>
  <si>
    <t>D.  Total Monthly Rent</t>
  </si>
  <si>
    <t>Enter the name of the business / service provider in this area.</t>
  </si>
  <si>
    <t>Enter the complete physical address and unit number of the business in this area.</t>
  </si>
  <si>
    <t xml:space="preserve">Describe the services provided by this business entity in this area.  </t>
  </si>
  <si>
    <t>F.  Total Annual Rental Income</t>
  </si>
  <si>
    <t xml:space="preserve">From the information entered in columns [D] and [E], the worksheet will automatically calculate the anticipated total annual rental income from the commercial space.  </t>
  </si>
  <si>
    <t>After completing and reviewing the four (4) pages of the Schedule of Rental Income Workbook, please have an authorized Board Member or the Park's property management agent sign, indicate the respective title, and date to certify that the information submitted is true, an accurate representation of the resident's obligations and rent being paid, and that the proper approval(s) have been received relative to the proposed increase in assessment / rent.</t>
  </si>
  <si>
    <t xml:space="preserve">Complete all areas highlighted in yellow.  Small red triangles indicate that an instruction will appear when cursor is over the cell.                                                                                                                                                                                     </t>
  </si>
  <si>
    <t>Prepared By:</t>
  </si>
  <si>
    <t>Fiscal Year:</t>
  </si>
  <si>
    <t>Number of Units</t>
  </si>
  <si>
    <t>Total Annual Rental Income</t>
  </si>
  <si>
    <t>Name of Lessor</t>
  </si>
  <si>
    <t>County:</t>
  </si>
  <si>
    <t>[B]</t>
  </si>
  <si>
    <t>[A]</t>
  </si>
  <si>
    <t>[C]</t>
  </si>
  <si>
    <t>[D]</t>
  </si>
  <si>
    <t>[F]</t>
  </si>
  <si>
    <t>[G]</t>
  </si>
  <si>
    <t>Date Prepared:</t>
  </si>
  <si>
    <t>Unit Designation or Address</t>
  </si>
  <si>
    <t>Type of Business or Other Uses</t>
  </si>
  <si>
    <t>Comments:</t>
  </si>
  <si>
    <t>Total Monthly Rent</t>
  </si>
  <si>
    <t xml:space="preserve">TOTALS </t>
  </si>
  <si>
    <t>[E]</t>
  </si>
  <si>
    <t>Number of Months</t>
  </si>
  <si>
    <t>TOTALS</t>
  </si>
  <si>
    <t>Title</t>
  </si>
  <si>
    <t>Total</t>
  </si>
  <si>
    <t>ASSISTED UNITS</t>
  </si>
  <si>
    <t>Total Number of Spaces</t>
  </si>
  <si>
    <t>COMMERICAL SPACE</t>
  </si>
  <si>
    <t>Space Number</t>
  </si>
  <si>
    <t>Household Annual Gross Income</t>
  </si>
  <si>
    <t>Monthly Mobilehome Loan Payment</t>
  </si>
  <si>
    <t>Proposed Monthly Space Assessment</t>
  </si>
  <si>
    <t>Proposed Monthly Assistance</t>
  </si>
  <si>
    <t>Assessment Type</t>
  </si>
  <si>
    <t>Current Individual Monthly Assessment</t>
  </si>
  <si>
    <t>Total Monthly Assessment</t>
  </si>
  <si>
    <t>Total Current Annual Assessment</t>
  </si>
  <si>
    <t>Proposed Percent Increase</t>
  </si>
  <si>
    <t>Proposed Total Annual Assessment</t>
  </si>
  <si>
    <t>(Group by assessment and income level type)</t>
  </si>
  <si>
    <t>Space Assessment</t>
  </si>
  <si>
    <t>Lot</t>
  </si>
  <si>
    <t>Rental Unit</t>
  </si>
  <si>
    <t>Drop Down Box Code</t>
  </si>
  <si>
    <t>RV / Boat Space</t>
  </si>
  <si>
    <t>Vehicle Parking</t>
  </si>
  <si>
    <t>Storage</t>
  </si>
  <si>
    <t>Other</t>
  </si>
  <si>
    <t>Average Increase</t>
  </si>
  <si>
    <t>Assisted Units</t>
  </si>
  <si>
    <t>Regulatory Agreement
Park Distribution</t>
  </si>
  <si>
    <t xml:space="preserve"> </t>
  </si>
  <si>
    <t>Column Information</t>
  </si>
  <si>
    <t>Review the resident's current mobilehome registration and property tax bill.  Enter the total amount on a monthly basis in this section.</t>
  </si>
  <si>
    <t xml:space="preserve">The worksheet will calculate the total assessment for the time period indicated for the specific type of assessment indicated.  </t>
  </si>
  <si>
    <t>1. Checklist, Certification, Approval and Instructions</t>
  </si>
  <si>
    <t>A. GENERAL INFORMATION</t>
  </si>
  <si>
    <t>FY Start -- Finish:</t>
  </si>
  <si>
    <t>F</t>
  </si>
  <si>
    <t>Contra Costa</t>
  </si>
  <si>
    <t>Income Level /         # Persons</t>
  </si>
  <si>
    <t>2. Assisted Units Incomes and Rents</t>
  </si>
  <si>
    <t>3. Non-Assisted Units Rents</t>
  </si>
  <si>
    <t>4. Commercial Space Rents</t>
  </si>
  <si>
    <t>Income Category</t>
  </si>
  <si>
    <t>Alameda</t>
  </si>
  <si>
    <t>Alpine</t>
  </si>
  <si>
    <t>Amador</t>
  </si>
  <si>
    <t>Butte</t>
  </si>
  <si>
    <t>Calaveras</t>
  </si>
  <si>
    <t>Colusa</t>
  </si>
  <si>
    <t>Del Norte</t>
  </si>
  <si>
    <t>El Dorado</t>
  </si>
  <si>
    <t>Fresno</t>
  </si>
  <si>
    <t>Glenn</t>
  </si>
  <si>
    <t>Humboldt</t>
  </si>
  <si>
    <t>Imperial</t>
  </si>
  <si>
    <t>Inyo</t>
  </si>
  <si>
    <t>Kern</t>
  </si>
  <si>
    <t>Kings</t>
  </si>
  <si>
    <t>Lake</t>
  </si>
  <si>
    <t>Lassen</t>
  </si>
  <si>
    <t>Los Angeles</t>
  </si>
  <si>
    <t>Madera</t>
  </si>
  <si>
    <t>Marin</t>
  </si>
  <si>
    <t>Mariposa</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</si>
  <si>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</si>
  <si>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</si>
  <si>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</si>
  <si>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</si>
  <si>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</si>
  <si>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</si>
  <si>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</si>
  <si>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</si>
  <si>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</si>
  <si>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</si>
  <si>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</si>
  <si>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</si>
  <si>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</si>
  <si>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</si>
  <si>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</si>
  <si>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</si>
  <si>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</si>
  <si>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</si>
  <si>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</si>
  <si>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</si>
  <si>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</si>
  <si>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</si>
  <si>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</si>
  <si>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Select County in which the park is located from drop-down list</t>
  </si>
  <si>
    <t>Household Monthly Gross Income</t>
  </si>
  <si>
    <t>Monthly Mobilehome Insurance</t>
  </si>
  <si>
    <t>NON-ASSISTED UNITS</t>
  </si>
  <si>
    <t>[H]</t>
  </si>
  <si>
    <t>ASSET MANAGEMENT AND COMPLIANCE SECTION</t>
  </si>
  <si>
    <t xml:space="preserve">Review the resident's mobilehome insurance binder and enter the monthly cost to cover the replacement of the mobilehome if damaged.  Do not include coverage for personal property, extended liability, auto, earthquake, or life insurance.  Flood insurance maybe included if the mobilehome is on a HUD designated flood zone.  </t>
  </si>
  <si>
    <t>Obtain from the resident (must be owner occupied) a current monthly statement or bill from their lender.  Enter the monthly payment (excluding any required escrow deposit) in this section.</t>
  </si>
  <si>
    <t xml:space="preserve">The object of this section is to group all non-assisted types by assessment amount (e.g., 27 Space Assessments at $498.12 per month; 8 RV / Boat rental space at $50 per month).   Using the "drop-down" box, select the from the list of assessment type.  As a reminder, only indicate units, lots, rentals, and spaces that are non-assisted.  If "other" is selected, please provide an explanation of the assessment in the comments section.  </t>
  </si>
  <si>
    <t>Indicate the proposed number of months the assessment type will be charged for the new assessment amount.</t>
  </si>
  <si>
    <t xml:space="preserve">The subtotals at the bottom of the page are automatic sums of the amounts in the above columns.   </t>
  </si>
  <si>
    <t xml:space="preserve">The amounts from this worksheet will auto-populate to the fourth worksheet in the Chart (Summary of Annual Rental Income) in the section entitled Commercial Space.  </t>
  </si>
  <si>
    <t>Certification</t>
  </si>
  <si>
    <t>A.  Space Number</t>
  </si>
  <si>
    <t>B.  Number of Persons in the Household</t>
  </si>
  <si>
    <t>The worksheet will automatically calculate the resident's total monthly housing costs compared to their monthly income - also known as Housing Ratio.</t>
  </si>
  <si>
    <t>A.  Assessment Type</t>
  </si>
  <si>
    <t>B.  Current Monthly Assessment</t>
  </si>
  <si>
    <t>D.  Total Monthly Assessment</t>
  </si>
  <si>
    <t xml:space="preserve">Enter the total number of months in which the business entity will be renting the space during the budget year here.  </t>
  </si>
  <si>
    <t>Indicate the space number of the household applying to the Park for assessment assistance.  Note that the total number of spaces indicated will appear on the fourth worksheet (Summary of Annual Income) under Assisted Units.</t>
  </si>
  <si>
    <t>The worksheet will automatically input the appropriate household income limit from the table previously completed under Section B - State Income Limits.</t>
  </si>
  <si>
    <t>E.  Household Annual Gross Income</t>
  </si>
  <si>
    <t>G.  Proposed Percent Increase</t>
  </si>
  <si>
    <t>H.  Proposed Total Annual Assessment</t>
  </si>
  <si>
    <t xml:space="preserve">PROGRAM OF ASSISTANCE ANALYSIS CHART  </t>
  </si>
  <si>
    <t xml:space="preserve">SCHEDULE OF SPACE / RENT ASSESSMENT  </t>
  </si>
  <si>
    <t>Number of Bedrooms/
Targeted Income Level or
Manager Unit</t>
  </si>
  <si>
    <t>Mendocino</t>
  </si>
  <si>
    <t>Siskiyou</t>
  </si>
  <si>
    <t>Solano</t>
  </si>
  <si>
    <t>Sonoma</t>
  </si>
  <si>
    <t>Stanislaus</t>
  </si>
  <si>
    <t>Sutter</t>
  </si>
  <si>
    <t>Tehama</t>
  </si>
  <si>
    <t>Trinity</t>
  </si>
  <si>
    <t>Tulare</t>
  </si>
  <si>
    <t>Ventura</t>
  </si>
  <si>
    <t>Yolo</t>
  </si>
  <si>
    <t>Yuba</t>
  </si>
  <si>
    <t>Tuolumne</t>
  </si>
  <si>
    <t>Low Income</t>
  </si>
  <si>
    <t>80% Low</t>
  </si>
  <si>
    <t xml:space="preserve">       Income Limits by Household Size</t>
  </si>
  <si>
    <t>CHECKLIST, CERTIFICATION AND APPROVAL - Tab #1</t>
  </si>
  <si>
    <t>SECTION II - NON-ASSISTED ( UNIT, LOT, RENTAL, SPACE ) - Tab #3</t>
  </si>
  <si>
    <t>The General Information previously entered from the worksheet on Tab #1, Checklist, Certification, and Approval, will auto populate the cells on this worksheet.</t>
  </si>
  <si>
    <t>SECTION III - COMMERCIAL SPACE - Tab #4</t>
  </si>
  <si>
    <r>
      <t xml:space="preserve">B. STATE INCOME LIMITS: </t>
    </r>
    <r>
      <rPr>
        <sz val="12"/>
        <rFont val="Arial"/>
        <family val="2"/>
      </rPr>
      <t xml:space="preserve"> Enter the name of the County in which your Park is located.</t>
    </r>
  </si>
  <si>
    <t>5. Summary of Annual Income</t>
  </si>
  <si>
    <t>4. Schedule of Rental Income - Commercial Space</t>
  </si>
  <si>
    <t>3. Schedule of Assessments - Non-Assisted Units / Lots / Rental Units / Spaces</t>
  </si>
  <si>
    <t>2. Assistance Analysis Chart  - Assisted Units</t>
  </si>
  <si>
    <t>1. Checklist, Certification and Approval</t>
  </si>
  <si>
    <t>SECTION IV - SUMMARY OF ANNUAL RENTAL INCOME - Tab #5</t>
  </si>
  <si>
    <r>
      <t xml:space="preserve">Indicate the </t>
    </r>
    <r>
      <rPr>
        <u/>
        <sz val="10"/>
        <rFont val="Arial"/>
        <family val="2"/>
      </rPr>
      <t>current</t>
    </r>
    <r>
      <rPr>
        <sz val="10"/>
        <rFont val="Arial"/>
        <family val="2"/>
      </rPr>
      <t xml:space="preserve"> monthly assessment for this assessment type.</t>
    </r>
  </si>
  <si>
    <r>
      <t xml:space="preserve">Enter the proposed </t>
    </r>
    <r>
      <rPr>
        <b/>
        <u/>
        <sz val="10"/>
        <rFont val="Arial"/>
        <family val="2"/>
      </rPr>
      <t>monthly</t>
    </r>
    <r>
      <rPr>
        <sz val="10"/>
        <rFont val="Arial"/>
        <family val="2"/>
      </rPr>
      <t xml:space="preserve"> rent in this area.  </t>
    </r>
  </si>
  <si>
    <t xml:space="preserve">This page will automatically summarize all applicable data collected from prior three workbook pages (Sections I, II, III).  </t>
  </si>
  <si>
    <t>SECTION I - ASSISTED (ASSISTANCE ANALYSIS CHART - ASSISTED UNITS) - Tab #2</t>
  </si>
  <si>
    <t xml:space="preserve">WORKBOOK INSTRUCTIONS FOR THE COMPLETION OF THE MPROP / MPAP </t>
  </si>
  <si>
    <t>Number of Persons in Household</t>
  </si>
  <si>
    <t>Household ID</t>
  </si>
  <si>
    <t>Monthly Mobilehome Utility &amp; Maintenance</t>
  </si>
  <si>
    <t>Monthly  Mobilehome Registration &amp; Taxes</t>
  </si>
  <si>
    <t>Certifier Type</t>
  </si>
  <si>
    <t>Certifier's Name</t>
  </si>
  <si>
    <t>Certifier's Title</t>
  </si>
  <si>
    <t>Phone No:</t>
  </si>
  <si>
    <t>Email:</t>
  </si>
  <si>
    <t>Cert Date</t>
  </si>
  <si>
    <t>Certifier Other:</t>
  </si>
  <si>
    <t>By selecting "Yes", I hereby approve this Schedule of Rental Income</t>
  </si>
  <si>
    <t>Approval Date</t>
  </si>
  <si>
    <r>
      <t xml:space="preserve">C. CHECKLIST OF REQUIRED ITEMS:  </t>
    </r>
    <r>
      <rPr>
        <b/>
        <sz val="10"/>
        <rFont val="Arial"/>
        <family val="2"/>
      </rPr>
      <t>Items 1. through 4. must be completed for all projects.  Check box to indicate you have completed each of them. The worksheet on Tab #5, Summary, will auto-fill.</t>
    </r>
  </si>
  <si>
    <r>
      <t xml:space="preserve">E. HCD Approval </t>
    </r>
    <r>
      <rPr>
        <b/>
        <sz val="12"/>
        <color indexed="60"/>
        <rFont val="Arial"/>
        <family val="2"/>
      </rPr>
      <t>(HCD use only)</t>
    </r>
  </si>
  <si>
    <t>C.  Household ID</t>
  </si>
  <si>
    <t>D.  Low Income Limit for this Size Household</t>
  </si>
  <si>
    <t xml:space="preserve">Items 1 thru 4 must be completed for all projects. Check the boxes to indicate that each worksheet has been completed. </t>
  </si>
  <si>
    <t>If "Other" FY, describe</t>
  </si>
  <si>
    <t>April 1 - March 31</t>
  </si>
  <si>
    <t>July 1 - June 30</t>
  </si>
  <si>
    <t>October 1 - September 30</t>
  </si>
  <si>
    <t>January 1 - December 31</t>
  </si>
  <si>
    <t>(G)</t>
  </si>
  <si>
    <t>(I)</t>
  </si>
  <si>
    <t>(Q)</t>
  </si>
  <si>
    <t>Total Monthly Housing Costs Before Assistance</t>
  </si>
  <si>
    <t>Adjusted Housing Cost Ratio</t>
  </si>
  <si>
    <t>Low Income Limit for Household</t>
  </si>
  <si>
    <t>Housing Cost Ratio Before Assistance</t>
  </si>
  <si>
    <t xml:space="preserve">Proposed Total Annual Income (Commercial)
</t>
  </si>
  <si>
    <t>Total Annual Income</t>
  </si>
  <si>
    <t>Proposed Total Annual Assistance Amount</t>
  </si>
  <si>
    <t>(H)</t>
  </si>
  <si>
    <t>(J)</t>
  </si>
  <si>
    <t>(K)</t>
  </si>
  <si>
    <t>(L)</t>
  </si>
  <si>
    <t>(M)</t>
  </si>
  <si>
    <t>(N)</t>
  </si>
  <si>
    <t>(O)</t>
  </si>
  <si>
    <t>(P)</t>
  </si>
  <si>
    <t>(S)</t>
  </si>
  <si>
    <t>(R)</t>
  </si>
  <si>
    <t>Property Name:</t>
  </si>
  <si>
    <t>HCD Contract Number:</t>
  </si>
  <si>
    <t>Form Prepared By:</t>
  </si>
  <si>
    <t>Property Owner:</t>
  </si>
  <si>
    <t>Management Company (if applicable):</t>
  </si>
  <si>
    <t>Mobilehome Park Resident Ownership Program (MPROP)
Mobilehome Park Assistance Program (MPAP)                                                                   Manufactured Housing Opportunity and Revitalization Program (MORE)</t>
  </si>
  <si>
    <t xml:space="preserve">Comment </t>
  </si>
  <si>
    <t>(T)</t>
  </si>
  <si>
    <t xml:space="preserve">Proposed Annual Income (Non Assisted Spaces)
</t>
  </si>
  <si>
    <t>HCD Approved Annual Income (Non Assisted Spaces)</t>
  </si>
  <si>
    <t>HCD Approved Annual Income (Commercial)</t>
  </si>
  <si>
    <t>Total Non-Assisted
Space</t>
  </si>
  <si>
    <t>HCD Approved Total Annual Income:</t>
  </si>
  <si>
    <t>Proposed Total Annual Income</t>
  </si>
  <si>
    <t>Most Recent Household Income Certification Date</t>
  </si>
  <si>
    <t>Mobilehome Park Resident Ownership Program (MPROP)
Mobilehome Park Assistance Program (MPAP)                                                                                                                                                                                                                                                                                                 Manufactured Housing Opportunity and Revitalization Program (MORE)</t>
  </si>
  <si>
    <t>Current Monthly Space Assessment</t>
  </si>
  <si>
    <t>Proposed Monthly Space Assessment Increase/Decrease</t>
  </si>
  <si>
    <t>Proposed Monthly Net Space Assessment</t>
  </si>
  <si>
    <r>
      <t xml:space="preserve">HCD Approved Monthly Net Space Assessment </t>
    </r>
    <r>
      <rPr>
        <b/>
        <sz val="9"/>
        <color rgb="FFFF0000"/>
        <rFont val="Arial"/>
        <family val="2"/>
      </rPr>
      <t>(HCD use only)</t>
    </r>
  </si>
  <si>
    <t xml:space="preserve">HCD Comments: </t>
  </si>
  <si>
    <t>HCD Representative Name</t>
  </si>
  <si>
    <t>Proposed Total Annual Space Assessment Amount</t>
  </si>
  <si>
    <t xml:space="preserve">Proposed Net Space Assessment Amount (Assisted Spaces)
</t>
  </si>
  <si>
    <t>HCD Approved Net Space Assessment Amount (Assisted Spaces)</t>
  </si>
  <si>
    <t>Mobilehome Park Resident Ownership Program (MPROP)
Mobilehome Park Assistance Program (MPAP)                                                       Manufactured Housing Opportunity and Revitalization Program (MORE)</t>
  </si>
  <si>
    <t>Mobilehome Park Resident Ownership Program (MPROP)
 Mobilehome Park Assistance Program (MPAP)                                              Manufactured Housing Opportunity and Revitalization Program (MORE)</t>
  </si>
  <si>
    <t>Mobilehome Park Resident Ownership Program (MPROP)
Mobilehome Park Assistance Program (MPAP)                                                                                                 Manufactured Housing Opportunity and Revitalization Program (MORE)</t>
  </si>
  <si>
    <t>2026 State Income Limits</t>
  </si>
  <si>
    <t>Rev. 6/2/26</t>
  </si>
  <si>
    <r>
      <t>Workbook Information:</t>
    </r>
    <r>
      <rPr>
        <sz val="10"/>
        <rFont val="Arial"/>
        <family val="2"/>
      </rPr>
      <t xml:space="preserve">  These instructions are written to help you complete and electronically submit the Mobilehome Park Assistance Program (MPAP), Manufactured Housing Opportunity and Revitilization Program (MORE), and the Mobilehome Park Resident Ownership Program (MPROP) Assistance Analysis Chart and the Schedule of Assessments, form MPAP/MPROP 151.  </t>
    </r>
  </si>
  <si>
    <r>
      <t>A.  General Information:</t>
    </r>
    <r>
      <rPr>
        <sz val="10"/>
        <rFont val="Arial"/>
        <family val="2"/>
      </rPr>
      <t xml:space="preserve">  Note that once the General Information has been entered, it will auto populate cells in the other worksheets.  Please enter the information in Section A.  Use the drop down box to obtain the report's Fiscal Year and the Project's beginning and ending fiscal year.   If the Park's fiscal year is not listed, select "Other" and indicate the fiscal year in the space to the right of the drop down box.</t>
    </r>
  </si>
  <si>
    <t>Use the dropdown box to select the County in which the Park is located.</t>
  </si>
  <si>
    <t>Once HCD has reviewed the worksheets, a representative of the Department will approve the reports by signing and dating the report here and may add comments in the designated area provided.</t>
  </si>
  <si>
    <t>(A)</t>
  </si>
  <si>
    <t>(B)</t>
  </si>
  <si>
    <t>(C)</t>
  </si>
  <si>
    <t>(D)</t>
  </si>
  <si>
    <t>(E)</t>
  </si>
  <si>
    <t>(F)</t>
  </si>
  <si>
    <t>(U)</t>
  </si>
  <si>
    <t>Use the dropdown to indicate the total number of people residing in the mobilehome.</t>
  </si>
  <si>
    <r>
      <t xml:space="preserve">Enter the Special ID (Tenant Code) that your property management software assigned to the household. If none, assign a Tenant Code to each household. </t>
    </r>
    <r>
      <rPr>
        <sz val="10"/>
        <color rgb="FFFF0000"/>
        <rFont val="Arial"/>
        <family val="2"/>
      </rPr>
      <t>Do not use the tenant's names or SS#.</t>
    </r>
  </si>
  <si>
    <t xml:space="preserve">Enter the gross annual income of all the occupants residing in the mobilehome. </t>
  </si>
  <si>
    <t>F. Most Recent Household Income Certification Date</t>
  </si>
  <si>
    <t xml:space="preserve">Enter the date the household last had their income certified. </t>
  </si>
  <si>
    <t>G.  Household Monthly Gross Income</t>
  </si>
  <si>
    <t xml:space="preserve">The worksheet will automatically convert the gross annual income into a monthly figure.  </t>
  </si>
  <si>
    <t>H.  Current Monthly Space Assessment</t>
  </si>
  <si>
    <r>
      <t xml:space="preserve">Enter the current amount the household is paying for their space rent.  Do not include fees for incidentals such as storage or additional parking space.  </t>
    </r>
    <r>
      <rPr>
        <i/>
        <sz val="10"/>
        <rFont val="Arial"/>
        <family val="2"/>
      </rPr>
      <t xml:space="preserve">NOTE: The total at the bottom of this column (H) will reflect the proposed total </t>
    </r>
    <r>
      <rPr>
        <b/>
        <i/>
        <u/>
        <sz val="10"/>
        <rFont val="Arial"/>
        <family val="2"/>
      </rPr>
      <t>monthly</t>
    </r>
    <r>
      <rPr>
        <i/>
        <sz val="10"/>
        <rFont val="Arial"/>
        <family val="2"/>
      </rPr>
      <t xml:space="preserve"> space assessment.  </t>
    </r>
  </si>
  <si>
    <t>I. Proposed Monthly Space Assessment Increase/Decrease</t>
  </si>
  <si>
    <t>The worksheet will automatically calculate this amount based on entries in columns H and J.</t>
  </si>
  <si>
    <t>J. Proposed Monthly Space Assesment</t>
  </si>
  <si>
    <t>Enter the proposed amount for the household to pay for their space rent. Do not include fees for incidentals such as storage or additional parking space.</t>
  </si>
  <si>
    <t xml:space="preserve">K.  Monthly Utility / Maintenance </t>
  </si>
  <si>
    <t>Indicate the monthly average utility (water, gas, electric) and maintenance costs for the household.  Resident maybe required to supply copies of their utility bills to substantiate the monthly amount indicated.</t>
  </si>
  <si>
    <t>L.  Monthly Mobilehome Insurance</t>
  </si>
  <si>
    <t>M.  Monthly Registration / Taxes</t>
  </si>
  <si>
    <t>N.  Monthly Mobilehome Loan Payment</t>
  </si>
  <si>
    <t>O.  Total Monthly Housing Costs</t>
  </si>
  <si>
    <t xml:space="preserve">The worksheet will automatically add columns J-N to indicate the resident's total monthly housing cost.  </t>
  </si>
  <si>
    <t>P.  Housing Ratio (before assistance)</t>
  </si>
  <si>
    <t>Q.  Proposed Monthly Assistance</t>
  </si>
  <si>
    <t xml:space="preserve">Indicate the proposed monthly space assessment assistance the Park will provide to the household.   </t>
  </si>
  <si>
    <t>R.  Adjusted Housing Ratio (with assistance)</t>
  </si>
  <si>
    <t xml:space="preserve">The worksheet will automatically calculate the resident's total adjusted monthly housing costs to their monthly income after proposed monthly assistance is applied.  </t>
  </si>
  <si>
    <t>S. Proposed Monthly Net Space Assessment</t>
  </si>
  <si>
    <t xml:space="preserve">The worksheet will automatically calculate the monthly net income the space will generate for the property. </t>
  </si>
  <si>
    <t>T. HCD Approved Monthly Net Space Assessment</t>
  </si>
  <si>
    <t>This section is for HCD use only, and if the form is approved, this column will show the HCD approved space assessment for each space.</t>
  </si>
  <si>
    <t>U.  Comment</t>
  </si>
  <si>
    <t>Use this section to include any comment or to clarify the amount(s) that was inputted on this Chart.</t>
  </si>
  <si>
    <t>Number of Simular Assessments</t>
  </si>
  <si>
    <t>C.  Number of Similar Assessments</t>
  </si>
  <si>
    <t xml:space="preserve">Indicate the number of rental assessment for this assessment type and amount.  </t>
  </si>
  <si>
    <t xml:space="preserve">The worksheet will calculate the total monthly assessment for all the specific assessment type indicated.  </t>
  </si>
  <si>
    <t>F.  Total Current Annual Assessment</t>
  </si>
  <si>
    <t xml:space="preserve">Indicate the percentage of increase proposed for this type of assessment.  </t>
  </si>
  <si>
    <t xml:space="preserve">The Excel workbook is comprised of five sections.  With the exception of the Instructions and the State Income Limits Chart, each section has its own worksheet.  Enter information on all applicable sections shaded in light yellow for the following tabbed worksheets:  1) Checklist and Certification, 2) Assisted, 3) Non-Assisted, 4) Commercial Space, and 5) Summary. If you have questions or concerns after reading or following the instructions below, please contact your Asset Management Representative.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</si>
</sst>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quot;$&quot;#,##0"/>
    <numFmt numFmtId="165" formatCode="&quot;$&quot;#,##0.00"/>
    <numFmt numFmtId="166" formatCode="[$-409]mmmm\ d\,\ yyyy;@"/>
    <numFmt numFmtId="167" formatCode="m/d/yy;@"/>
    <numFmt numFmtId="168" formatCode="[&lt;=9999999]###\-####;\(###\)\ ###\-####"/>
  </numFmts>
  <fonts count="42">
    <font>
      <sz val="10"/>
      <name val="Arial"/>
    </font>
    <font>
      <sz val="10"/>
      <name val="Arial"/>
      <family val="2"/>
    </font>
    <font>
      <b/>
      <sz val="14"/>
      <name val="Arial"/>
      <family val="2"/>
    </font>
    <font>
      <b/>
      <sz val="10"/>
      <name val="Arial"/>
      <family val="2"/>
    </font>
    <font>
      <sz val="8"/>
      <name val="Arial"/>
      <family val="2"/>
    </font>
    <font>
      <b/>
      <sz val="8"/>
      <name val="Arial"/>
      <family val="2"/>
    </font>
    <font>
      <sz val="12"/>
      <name val="Arial"/>
      <family val="2"/>
    </font>
    <font>
      <b/>
      <sz val="12"/>
      <name val="Arial"/>
      <family val="2"/>
    </font>
    <font>
      <sz val="10"/>
      <name val="Arial"/>
      <family val="2"/>
    </font>
    <font>
      <b/>
      <u/>
      <sz val="10"/>
      <name val="Arial"/>
      <family val="2"/>
    </font>
    <font>
      <sz val="8"/>
      <name val="Arial"/>
      <family val="2"/>
    </font>
    <font>
      <sz val="12"/>
      <name val="Arial"/>
      <family val="2"/>
    </font>
    <font>
      <sz val="8"/>
      <color indexed="81"/>
      <name val="Tahoma"/>
      <family val="2"/>
    </font>
    <font>
      <b/>
      <sz val="8"/>
      <color indexed="81"/>
      <name val="Tahoma"/>
      <family val="2"/>
    </font>
    <font>
      <sz val="9"/>
      <name val="Arial"/>
      <family val="2"/>
    </font>
    <font>
      <u/>
      <sz val="7.5"/>
      <color indexed="12"/>
      <name val="Arial"/>
      <family val="2"/>
    </font>
    <font>
      <b/>
      <sz val="16"/>
      <name val="Arial"/>
      <family val="2"/>
    </font>
    <font>
      <b/>
      <sz val="11"/>
      <name val="Arial"/>
      <family val="2"/>
    </font>
    <font>
      <sz val="9"/>
      <name val="Garamond"/>
      <family val="1"/>
    </font>
    <font>
      <b/>
      <sz val="9"/>
      <name val="Arial"/>
      <family val="2"/>
    </font>
    <font>
      <u/>
      <sz val="10"/>
      <color indexed="12"/>
      <name val="Arial"/>
      <family val="2"/>
    </font>
    <font>
      <sz val="9"/>
      <name val="Arial"/>
      <family val="2"/>
    </font>
    <font>
      <sz val="10"/>
      <name val="Geneva"/>
    </font>
    <font>
      <sz val="11"/>
      <name val="Arial"/>
      <family val="2"/>
    </font>
    <font>
      <b/>
      <u/>
      <sz val="14"/>
      <name val="Arial"/>
      <family val="2"/>
    </font>
    <font>
      <sz val="14"/>
      <name val="Arial"/>
      <family val="2"/>
    </font>
    <font>
      <u/>
      <sz val="14"/>
      <name val="Arial"/>
      <family val="2"/>
    </font>
    <font>
      <u/>
      <sz val="10"/>
      <name val="Arial"/>
      <family val="2"/>
    </font>
    <font>
      <b/>
      <i/>
      <u/>
      <sz val="9"/>
      <name val="Arial"/>
      <family val="2"/>
    </font>
    <font>
      <i/>
      <sz val="10"/>
      <name val="Arial"/>
      <family val="2"/>
    </font>
    <font>
      <b/>
      <i/>
      <u/>
      <sz val="10"/>
      <name val="Arial"/>
      <family val="2"/>
    </font>
    <font>
      <b/>
      <i/>
      <sz val="10"/>
      <name val="Arial"/>
      <family val="2"/>
    </font>
    <font>
      <sz val="9"/>
      <color indexed="81"/>
      <name val="Tahoma"/>
      <family val="2"/>
    </font>
    <font>
      <sz val="9"/>
      <name val="Geneva"/>
    </font>
    <font>
      <b/>
      <sz val="12"/>
      <color indexed="60"/>
      <name val="Arial"/>
      <family val="2"/>
    </font>
    <font>
      <sz val="10"/>
      <color theme="1"/>
      <name val="Arial"/>
      <family val="2"/>
    </font>
    <font>
      <b/>
      <sz val="10"/>
      <color theme="0"/>
      <name val="Arial"/>
      <family val="2"/>
    </font>
    <font>
      <i/>
      <sz val="10"/>
      <color rgb="FFC00000"/>
      <name val="Arial"/>
      <family val="2"/>
    </font>
    <font>
      <b/>
      <sz val="10"/>
      <color theme="1"/>
      <name val="Arial"/>
      <family val="2"/>
    </font>
    <font>
      <b/>
      <sz val="9"/>
      <color rgb="FFFF0000"/>
      <name val="Arial"/>
      <family val="2"/>
    </font>
    <font>
      <sz val="10"/>
      <color theme="0"/>
      <name val="Arial"/>
      <family val="2"/>
    </font>
    <font>
      <sz val="10"/>
      <color rgb="FFFF0000"/>
      <name val="Arial"/>
      <family val="2"/>
    </font>
  </fonts>
  <fills count="6">
    <fill>
      <patternFill patternType="none"/>
    </fill>
    <fill>
      <patternFill patternType="gray125"/>
    </fill>
    <fill>
      <patternFill patternType="solid">
        <fgColor indexed="9"/>
        <bgColor indexed="64"/>
      </patternFill>
    </fill>
    <fill>
      <patternFill patternType="solid">
        <fgColor rgb="FFFFFFAF"/>
        <bgColor indexed="64"/>
      </patternFill>
    </fill>
    <fill>
      <patternFill patternType="solid">
        <fgColor theme="0"/>
        <bgColor indexed="64"/>
      </patternFill>
    </fill>
    <fill>
      <patternFill patternType="solid">
        <fgColor rgb="FFE1FFE1"/>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bottom/>
      <diagonal/>
    </border>
    <border>
      <left/>
      <right style="medium">
        <color indexed="64"/>
      </right>
      <top/>
      <bottom style="medium">
        <color indexed="64"/>
      </bottom>
      <diagonal/>
    </border>
    <border>
      <left/>
      <right/>
      <top/>
      <bottom style="medium">
        <color indexed="64"/>
      </bottom>
      <diagonal/>
    </border>
    <border>
      <left/>
      <right/>
      <top style="medium">
        <color indexed="64"/>
      </top>
      <bottom/>
      <diagonal/>
    </border>
    <border>
      <left/>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style="thin">
        <color indexed="64"/>
      </left>
      <right/>
      <top/>
      <bottom/>
      <diagonal/>
    </border>
    <border>
      <left/>
      <right/>
      <top style="thin">
        <color indexed="9"/>
      </top>
      <bottom style="thin">
        <color indexed="9"/>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top/>
      <bottom style="thin">
        <color theme="0"/>
      </bottom>
      <diagonal/>
    </border>
    <border>
      <left/>
      <right/>
      <top style="thin">
        <color theme="0"/>
      </top>
      <bottom style="thin">
        <color theme="0"/>
      </bottom>
      <diagonal/>
    </border>
    <border>
      <left/>
      <right/>
      <top/>
      <bottom style="medium">
        <color theme="0"/>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medium">
        <color indexed="64"/>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theme="0"/>
      </top>
      <bottom/>
      <diagonal/>
    </border>
  </borders>
  <cellStyleXfs count="6">
    <xf numFmtId="0" fontId="0" fillId="0" borderId="0"/>
    <xf numFmtId="43" fontId="1" fillId="0" borderId="0" applyFont="0" applyFill="0" applyBorder="0" applyAlignment="0" applyProtection="0"/>
    <xf numFmtId="0" fontId="15" fillId="0" borderId="0" applyNumberFormat="0" applyFill="0" applyBorder="0" applyAlignment="0" applyProtection="0">
      <alignment vertical="top"/>
      <protection locked="0"/>
    </xf>
    <xf numFmtId="0" fontId="8" fillId="0" borderId="0"/>
    <xf numFmtId="0" fontId="22" fillId="0" borderId="0"/>
    <xf numFmtId="0" fontId="33" fillId="0" borderId="0"/>
  </cellStyleXfs>
  <cellXfs count="423">
    <xf numFmtId="0" fontId="0" fillId="0" borderId="0" xfId="0"/>
    <xf numFmtId="0" fontId="0" fillId="2" borderId="0" xfId="0" applyFill="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8" fillId="0" borderId="0" xfId="0" applyFont="1"/>
    <xf numFmtId="0" fontId="7" fillId="2" borderId="0" xfId="0" applyFont="1" applyFill="1" applyAlignment="1">
      <alignment horizontal="center" wrapText="1"/>
    </xf>
    <xf numFmtId="0" fontId="7" fillId="2" borderId="0" xfId="0" applyFont="1" applyFill="1" applyAlignment="1">
      <alignment horizontal="center"/>
    </xf>
    <xf numFmtId="0" fontId="11" fillId="0" borderId="0" xfId="0" applyFont="1"/>
    <xf numFmtId="0" fontId="3" fillId="2" borderId="0" xfId="0" applyFont="1" applyFill="1"/>
    <xf numFmtId="0" fontId="0" fillId="2" borderId="0" xfId="0" applyFill="1" applyAlignment="1">
      <alignment horizontal="left"/>
    </xf>
    <xf numFmtId="0" fontId="7" fillId="2" borderId="0" xfId="0" applyFont="1" applyFill="1"/>
    <xf numFmtId="0" fontId="0" fillId="0" borderId="0" xfId="0" applyAlignment="1" applyProtection="1">
      <alignment horizontal="center"/>
      <protection locked="0"/>
    </xf>
    <xf numFmtId="0" fontId="0" fillId="0" borderId="0" xfId="0" applyProtection="1">
      <protection locked="0"/>
    </xf>
    <xf numFmtId="0" fontId="0" fillId="2" borderId="0" xfId="0" applyFill="1" applyProtection="1">
      <protection locked="0"/>
    </xf>
    <xf numFmtId="0" fontId="0" fillId="2" borderId="0" xfId="0" applyFill="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0" fillId="2" borderId="0" xfId="0" applyFill="1" applyAlignment="1" applyProtection="1">
      <alignment horizontal="center"/>
      <protection locked="0"/>
    </xf>
    <xf numFmtId="0" fontId="11" fillId="0" borderId="0" xfId="0" applyFont="1" applyProtection="1">
      <protection locked="0"/>
    </xf>
    <xf numFmtId="0" fontId="0" fillId="0" borderId="0" xfId="0" applyAlignment="1" applyProtection="1">
      <alignment horizontal="center" vertical="center" wrapText="1"/>
      <protection locked="0"/>
    </xf>
    <xf numFmtId="164" fontId="3" fillId="0" borderId="3" xfId="0" applyNumberFormat="1" applyFont="1" applyBorder="1" applyAlignment="1">
      <alignment horizontal="center" vertical="center" wrapText="1"/>
    </xf>
    <xf numFmtId="0" fontId="8" fillId="2" borderId="1" xfId="0" applyFont="1" applyFill="1" applyBorder="1" applyAlignment="1">
      <alignment horizontal="center"/>
    </xf>
    <xf numFmtId="0" fontId="3" fillId="0" borderId="4" xfId="0" applyFont="1" applyBorder="1" applyProtection="1">
      <protection locked="0"/>
    </xf>
    <xf numFmtId="0" fontId="3" fillId="0" borderId="0" xfId="0" applyFont="1" applyAlignment="1">
      <alignment horizontal="left"/>
    </xf>
    <xf numFmtId="0" fontId="8" fillId="0" borderId="0" xfId="0" applyFont="1" applyAlignment="1">
      <alignment horizontal="left"/>
    </xf>
    <xf numFmtId="0" fontId="17" fillId="0" borderId="0" xfId="0" applyFont="1" applyAlignment="1">
      <alignment horizontal="center"/>
    </xf>
    <xf numFmtId="0" fontId="8" fillId="0" borderId="0" xfId="0" applyFont="1" applyAlignment="1">
      <alignment horizontal="center"/>
    </xf>
    <xf numFmtId="10" fontId="3" fillId="0" borderId="3" xfId="0" applyNumberFormat="1" applyFont="1" applyBorder="1" applyAlignment="1">
      <alignment horizontal="center" vertical="center" wrapText="1"/>
    </xf>
    <xf numFmtId="0" fontId="8" fillId="0" borderId="0" xfId="0" applyFont="1" applyAlignment="1">
      <alignment horizontal="left" vertical="top" wrapText="1"/>
    </xf>
    <xf numFmtId="0" fontId="0" fillId="0" borderId="0" xfId="0" applyAlignment="1" applyProtection="1">
      <alignment wrapText="1"/>
      <protection locked="0"/>
    </xf>
    <xf numFmtId="0" fontId="0" fillId="0" borderId="5" xfId="0" applyBorder="1"/>
    <xf numFmtId="0" fontId="0" fillId="0" borderId="6" xfId="0" applyBorder="1" applyAlignment="1">
      <alignment vertical="center" wrapText="1"/>
    </xf>
    <xf numFmtId="1" fontId="19" fillId="0" borderId="1" xfId="0" applyNumberFormat="1" applyFont="1" applyBorder="1" applyAlignment="1">
      <alignment horizontal="center" vertical="center"/>
    </xf>
    <xf numFmtId="1" fontId="19" fillId="0" borderId="7" xfId="0" applyNumberFormat="1" applyFont="1" applyBorder="1" applyAlignment="1">
      <alignment horizontal="center" vertical="center"/>
    </xf>
    <xf numFmtId="0" fontId="0" fillId="0" borderId="8" xfId="0" applyBorder="1" applyAlignment="1">
      <alignment vertical="center" wrapText="1"/>
    </xf>
    <xf numFmtId="0" fontId="0" fillId="0" borderId="9" xfId="0" applyBorder="1" applyAlignment="1">
      <alignment horizontal="left"/>
    </xf>
    <xf numFmtId="0" fontId="3" fillId="2" borderId="0" xfId="0" applyFont="1" applyFill="1" applyAlignment="1">
      <alignment horizontal="left" wrapText="1"/>
    </xf>
    <xf numFmtId="0" fontId="4" fillId="2" borderId="0" xfId="0" applyFont="1" applyFill="1" applyAlignment="1" applyProtection="1">
      <alignment horizontal="left" vertical="center" wrapText="1"/>
      <protection locked="0"/>
    </xf>
    <xf numFmtId="164" fontId="0" fillId="0" borderId="6" xfId="0" applyNumberFormat="1" applyBorder="1"/>
    <xf numFmtId="3" fontId="0" fillId="0" borderId="9" xfId="0" quotePrefix="1" applyNumberFormat="1" applyBorder="1"/>
    <xf numFmtId="3" fontId="3" fillId="0" borderId="9" xfId="0" quotePrefix="1" applyNumberFormat="1" applyFont="1" applyBorder="1"/>
    <xf numFmtId="0" fontId="0" fillId="0" borderId="11" xfId="0" applyBorder="1"/>
    <xf numFmtId="0" fontId="19" fillId="0" borderId="12" xfId="0" applyFont="1" applyBorder="1" applyAlignment="1">
      <alignment horizontal="right" vertical="center" wrapText="1"/>
    </xf>
    <xf numFmtId="49" fontId="19" fillId="0" borderId="12" xfId="0" applyNumberFormat="1" applyFont="1" applyBorder="1" applyAlignment="1">
      <alignment horizontal="right" vertical="center"/>
    </xf>
    <xf numFmtId="0" fontId="6" fillId="2" borderId="0" xfId="0" applyFont="1" applyFill="1"/>
    <xf numFmtId="0" fontId="6" fillId="0" borderId="0" xfId="0" applyFont="1"/>
    <xf numFmtId="0" fontId="7" fillId="0" borderId="0" xfId="0" applyFont="1"/>
    <xf numFmtId="0" fontId="0" fillId="0" borderId="0" xfId="0" applyAlignment="1">
      <alignment horizontal="center"/>
    </xf>
    <xf numFmtId="0" fontId="9" fillId="0" borderId="0" xfId="0" applyFont="1" applyAlignment="1">
      <alignment horizontal="left" vertical="top" wrapText="1"/>
    </xf>
    <xf numFmtId="0" fontId="8" fillId="0" borderId="0" xfId="0" applyFont="1" applyAlignment="1">
      <alignment wrapText="1"/>
    </xf>
    <xf numFmtId="0" fontId="3" fillId="0" borderId="0" xfId="0" applyFont="1" applyAlignment="1">
      <alignment horizontal="left" vertical="top" wrapText="1"/>
    </xf>
    <xf numFmtId="0" fontId="0" fillId="0" borderId="0" xfId="0" applyAlignment="1">
      <alignment wrapText="1"/>
    </xf>
    <xf numFmtId="0" fontId="8" fillId="0" borderId="0" xfId="0" applyFont="1" applyAlignment="1">
      <alignment vertical="center"/>
    </xf>
    <xf numFmtId="0" fontId="4" fillId="2" borderId="0" xfId="0" applyFont="1" applyFill="1" applyAlignment="1" applyProtection="1">
      <alignment horizontal="left" wrapText="1"/>
      <protection locked="0"/>
    </xf>
    <xf numFmtId="0" fontId="0" fillId="0" borderId="0" xfId="0" applyAlignment="1">
      <alignment horizontal="left" wrapText="1"/>
    </xf>
    <xf numFmtId="0" fontId="26" fillId="0" borderId="0" xfId="0" applyFont="1" applyAlignment="1">
      <alignment horizontal="center" wrapText="1"/>
    </xf>
    <xf numFmtId="0" fontId="27" fillId="0" borderId="0" xfId="0" applyFont="1" applyAlignment="1">
      <alignment horizontal="left" vertical="top" wrapText="1"/>
    </xf>
    <xf numFmtId="0" fontId="27" fillId="0" borderId="0" xfId="0" applyFont="1"/>
    <xf numFmtId="0" fontId="9" fillId="0" borderId="0" xfId="0" applyFont="1"/>
    <xf numFmtId="164" fontId="7" fillId="0" borderId="0" xfId="0" applyNumberFormat="1" applyFont="1" applyAlignment="1">
      <alignment horizontal="center"/>
    </xf>
    <xf numFmtId="0" fontId="0" fillId="0" borderId="0" xfId="0" applyAlignment="1">
      <alignment horizontal="left"/>
    </xf>
    <xf numFmtId="0" fontId="3" fillId="0" borderId="1" xfId="0" applyFont="1" applyBorder="1" applyAlignment="1">
      <alignment horizontal="center" vertical="center" wrapText="1"/>
    </xf>
    <xf numFmtId="164" fontId="0" fillId="0" borderId="1" xfId="0" applyNumberFormat="1" applyBorder="1" applyAlignment="1">
      <alignment horizontal="center" vertical="center"/>
    </xf>
    <xf numFmtId="164" fontId="3" fillId="0" borderId="14" xfId="0" applyNumberFormat="1" applyFont="1" applyBorder="1" applyAlignment="1">
      <alignment horizontal="center" vertical="center" wrapText="1"/>
    </xf>
    <xf numFmtId="0" fontId="3" fillId="0" borderId="3" xfId="0" applyFont="1" applyBorder="1" applyAlignment="1">
      <alignment horizontal="center" vertical="center" wrapText="1"/>
    </xf>
    <xf numFmtId="164" fontId="3" fillId="0" borderId="1" xfId="0" applyNumberFormat="1" applyFont="1" applyBorder="1" applyAlignment="1">
      <alignment horizontal="center" vertical="center"/>
    </xf>
    <xf numFmtId="1" fontId="3" fillId="0" borderId="1" xfId="0" applyNumberFormat="1" applyFont="1" applyBorder="1" applyAlignment="1">
      <alignment horizontal="center" vertical="center"/>
    </xf>
    <xf numFmtId="0" fontId="3" fillId="2" borderId="0" xfId="0" applyFont="1" applyFill="1" applyProtection="1">
      <protection locked="0"/>
    </xf>
    <xf numFmtId="164" fontId="0" fillId="0" borderId="0" xfId="0" applyNumberFormat="1" applyAlignment="1">
      <alignment horizontal="center"/>
    </xf>
    <xf numFmtId="0" fontId="3" fillId="2" borderId="0" xfId="0" applyFont="1" applyFill="1" applyAlignment="1">
      <alignment horizontal="right"/>
    </xf>
    <xf numFmtId="0" fontId="0" fillId="2" borderId="0" xfId="0" applyFill="1" applyAlignment="1">
      <alignment horizontal="center" vertical="center" wrapText="1"/>
    </xf>
    <xf numFmtId="0" fontId="8" fillId="2" borderId="0" xfId="0" applyFont="1" applyFill="1" applyAlignment="1">
      <alignment horizontal="center"/>
    </xf>
    <xf numFmtId="0" fontId="0" fillId="0" borderId="14" xfId="0" applyBorder="1" applyAlignment="1">
      <alignment horizontal="center" vertical="center" wrapText="1"/>
    </xf>
    <xf numFmtId="0" fontId="0" fillId="0" borderId="0" xfId="0" applyAlignment="1">
      <alignment horizontal="center" vertical="center" wrapText="1"/>
    </xf>
    <xf numFmtId="0" fontId="3" fillId="2" borderId="0" xfId="0" applyFont="1" applyFill="1" applyAlignment="1">
      <alignment wrapText="1"/>
    </xf>
    <xf numFmtId="0" fontId="6" fillId="0" borderId="0" xfId="0" applyFont="1" applyAlignment="1">
      <alignment vertical="center"/>
    </xf>
    <xf numFmtId="0" fontId="3" fillId="2" borderId="0" xfId="0" applyFont="1" applyFill="1" applyAlignment="1">
      <alignment horizontal="right" vertical="center"/>
    </xf>
    <xf numFmtId="0" fontId="0" fillId="2" borderId="0" xfId="0" applyFill="1" applyAlignment="1">
      <alignment vertical="center"/>
    </xf>
    <xf numFmtId="0" fontId="0" fillId="0" borderId="0" xfId="0" applyAlignment="1">
      <alignment vertical="center"/>
    </xf>
    <xf numFmtId="0" fontId="0" fillId="2" borderId="0" xfId="0" applyFill="1" applyAlignment="1">
      <alignment horizontal="left" vertical="center"/>
    </xf>
    <xf numFmtId="0" fontId="0" fillId="0" borderId="0" xfId="0" applyAlignment="1" applyProtection="1">
      <alignment vertical="center"/>
      <protection locked="0"/>
    </xf>
    <xf numFmtId="164" fontId="0" fillId="0" borderId="7" xfId="0" applyNumberFormat="1" applyBorder="1"/>
    <xf numFmtId="0" fontId="0" fillId="0" borderId="10" xfId="0" applyBorder="1"/>
    <xf numFmtId="0" fontId="9" fillId="0" borderId="0" xfId="0" applyFont="1" applyAlignment="1">
      <alignment horizontal="center" wrapText="1"/>
    </xf>
    <xf numFmtId="0" fontId="0" fillId="0" borderId="6" xfId="0" applyBorder="1"/>
    <xf numFmtId="0" fontId="8" fillId="2" borderId="15" xfId="0" applyFont="1" applyFill="1" applyBorder="1" applyAlignment="1">
      <alignment horizontal="right"/>
    </xf>
    <xf numFmtId="0" fontId="0" fillId="0" borderId="9" xfId="0" applyBorder="1"/>
    <xf numFmtId="0" fontId="3" fillId="0" borderId="9" xfId="0" applyFont="1" applyBorder="1" applyAlignment="1">
      <alignment horizontal="center"/>
    </xf>
    <xf numFmtId="164" fontId="1" fillId="0" borderId="9" xfId="0" applyNumberFormat="1" applyFont="1" applyBorder="1" applyAlignment="1">
      <alignment horizontal="center"/>
    </xf>
    <xf numFmtId="0" fontId="0" fillId="0" borderId="8" xfId="0" applyBorder="1"/>
    <xf numFmtId="0" fontId="7" fillId="0" borderId="5" xfId="0" applyFont="1" applyBorder="1" applyAlignment="1">
      <alignment horizontal="left" vertical="top" wrapText="1"/>
    </xf>
    <xf numFmtId="0" fontId="0" fillId="0" borderId="0" xfId="0" applyAlignment="1">
      <alignment vertical="top" wrapText="1"/>
    </xf>
    <xf numFmtId="0" fontId="0" fillId="0" borderId="6" xfId="0" applyBorder="1" applyAlignment="1">
      <alignment vertical="top" wrapText="1"/>
    </xf>
    <xf numFmtId="0" fontId="7" fillId="0" borderId="5" xfId="0" applyFont="1" applyBorder="1" applyAlignment="1">
      <alignment horizontal="left" vertical="center" wrapText="1"/>
    </xf>
    <xf numFmtId="0" fontId="0" fillId="0" borderId="0" xfId="0" applyAlignment="1">
      <alignment vertical="center" wrapText="1"/>
    </xf>
    <xf numFmtId="0" fontId="8" fillId="0" borderId="0" xfId="0" applyFont="1" applyAlignment="1">
      <alignment horizontal="right" vertical="center"/>
    </xf>
    <xf numFmtId="164" fontId="0" fillId="0" borderId="0" xfId="0" applyNumberFormat="1" applyAlignment="1">
      <alignment vertical="center" wrapText="1"/>
    </xf>
    <xf numFmtId="0" fontId="21" fillId="0" borderId="0" xfId="0" applyFont="1" applyAlignment="1">
      <alignment horizontal="right" vertical="center" wrapText="1"/>
    </xf>
    <xf numFmtId="0" fontId="0" fillId="0" borderId="5" xfId="0" applyBorder="1" applyAlignment="1">
      <alignment horizontal="right" vertical="center" wrapText="1"/>
    </xf>
    <xf numFmtId="0" fontId="18" fillId="0" borderId="0" xfId="0" applyFont="1" applyAlignment="1">
      <alignment vertical="center"/>
    </xf>
    <xf numFmtId="0" fontId="14" fillId="0" borderId="0" xfId="0" applyFont="1" applyAlignment="1">
      <alignment vertical="center" wrapText="1"/>
    </xf>
    <xf numFmtId="14" fontId="0" fillId="0" borderId="0" xfId="0" applyNumberFormat="1" applyAlignment="1">
      <alignment vertical="center" wrapText="1"/>
    </xf>
    <xf numFmtId="0" fontId="7" fillId="0" borderId="0" xfId="0" applyFont="1" applyAlignment="1">
      <alignment horizontal="left"/>
    </xf>
    <xf numFmtId="164" fontId="0" fillId="0" borderId="6" xfId="0" applyNumberFormat="1" applyBorder="1" applyAlignment="1">
      <alignment horizontal="center"/>
    </xf>
    <xf numFmtId="164" fontId="0" fillId="0" borderId="0" xfId="0" quotePrefix="1" applyNumberFormat="1"/>
    <xf numFmtId="0" fontId="0" fillId="0" borderId="5" xfId="0" applyBorder="1" applyAlignment="1">
      <alignment horizontal="center"/>
    </xf>
    <xf numFmtId="164" fontId="0" fillId="0" borderId="9" xfId="0" applyNumberFormat="1" applyBorder="1" applyAlignment="1">
      <alignment horizontal="center"/>
    </xf>
    <xf numFmtId="164" fontId="0" fillId="0" borderId="8" xfId="0" applyNumberFormat="1" applyBorder="1" applyAlignment="1">
      <alignment horizontal="center"/>
    </xf>
    <xf numFmtId="0" fontId="0" fillId="0" borderId="9" xfId="0" applyBorder="1" applyAlignment="1">
      <alignment horizontal="center"/>
    </xf>
    <xf numFmtId="0" fontId="8" fillId="0" borderId="0" xfId="0" applyFont="1" applyAlignment="1">
      <alignment horizontal="center" vertical="center"/>
    </xf>
    <xf numFmtId="0" fontId="0" fillId="0" borderId="16" xfId="0" applyBorder="1"/>
    <xf numFmtId="49" fontId="19" fillId="0" borderId="15" xfId="0" applyNumberFormat="1" applyFont="1" applyBorder="1" applyAlignment="1">
      <alignment horizontal="right" vertical="center"/>
    </xf>
    <xf numFmtId="0" fontId="3" fillId="0" borderId="5" xfId="0" applyFont="1" applyBorder="1" applyAlignment="1">
      <alignment horizontal="right" vertical="center" wrapText="1" indent="1"/>
    </xf>
    <xf numFmtId="0" fontId="3" fillId="0" borderId="0" xfId="3" applyFont="1" applyAlignment="1">
      <alignment vertical="center"/>
    </xf>
    <xf numFmtId="0" fontId="3" fillId="0" borderId="0" xfId="3" applyFont="1" applyAlignment="1">
      <alignment horizontal="center" vertical="center"/>
    </xf>
    <xf numFmtId="0" fontId="3" fillId="0" borderId="0" xfId="1" applyNumberFormat="1" applyFont="1" applyFill="1" applyAlignment="1" applyProtection="1">
      <alignment horizontal="center" vertical="center"/>
    </xf>
    <xf numFmtId="0" fontId="8" fillId="0" borderId="0" xfId="3"/>
    <xf numFmtId="0" fontId="8" fillId="0" borderId="0" xfId="3" applyAlignment="1">
      <alignment horizontal="center" vertical="center"/>
    </xf>
    <xf numFmtId="37" fontId="8" fillId="0" borderId="0" xfId="1" applyNumberFormat="1" applyFont="1" applyAlignment="1" applyProtection="1">
      <alignment horizontal="center" vertical="center"/>
    </xf>
    <xf numFmtId="0" fontId="27" fillId="0" borderId="0" xfId="3" applyFont="1"/>
    <xf numFmtId="3" fontId="8" fillId="0" borderId="0" xfId="3" applyNumberFormat="1"/>
    <xf numFmtId="0" fontId="28" fillId="0" borderId="0" xfId="4" applyFont="1" applyAlignment="1">
      <alignment vertical="center"/>
    </xf>
    <xf numFmtId="0" fontId="8" fillId="0" borderId="0" xfId="3" applyAlignment="1">
      <alignment vertical="center"/>
    </xf>
    <xf numFmtId="0" fontId="27" fillId="0" borderId="0" xfId="3" applyFont="1" applyAlignment="1">
      <alignment vertical="center"/>
    </xf>
    <xf numFmtId="0" fontId="0" fillId="0" borderId="1" xfId="0" applyBorder="1" applyAlignment="1" applyProtection="1">
      <alignment vertical="center"/>
      <protection locked="0"/>
    </xf>
    <xf numFmtId="3" fontId="0" fillId="0" borderId="1" xfId="0" quotePrefix="1" applyNumberFormat="1" applyBorder="1" applyAlignment="1" applyProtection="1">
      <alignment horizontal="center" vertical="center"/>
      <protection locked="0"/>
    </xf>
    <xf numFmtId="0" fontId="8" fillId="2" borderId="0" xfId="0" applyFont="1" applyFill="1" applyAlignment="1">
      <alignment vertical="center"/>
    </xf>
    <xf numFmtId="0" fontId="8" fillId="0" borderId="0" xfId="0" applyFont="1" applyAlignment="1" applyProtection="1">
      <alignment vertical="center"/>
      <protection locked="0"/>
    </xf>
    <xf numFmtId="0" fontId="3" fillId="0" borderId="0" xfId="0" applyFont="1"/>
    <xf numFmtId="0" fontId="8" fillId="0" borderId="0" xfId="0" applyFont="1" applyAlignment="1">
      <alignment vertical="top" wrapText="1"/>
    </xf>
    <xf numFmtId="0" fontId="19" fillId="2" borderId="17"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9" fillId="0" borderId="1" xfId="0" applyFont="1" applyBorder="1" applyAlignment="1">
      <alignment horizontal="center" vertical="center" wrapText="1"/>
    </xf>
    <xf numFmtId="9" fontId="0" fillId="0" borderId="1" xfId="0" applyNumberFormat="1" applyBorder="1" applyAlignment="1">
      <alignment horizontal="center" vertical="center"/>
    </xf>
    <xf numFmtId="167" fontId="8" fillId="3" borderId="19" xfId="0" applyNumberFormat="1" applyFont="1" applyFill="1" applyBorder="1" applyAlignment="1" applyProtection="1">
      <alignment horizontal="center" vertical="center"/>
      <protection locked="0"/>
    </xf>
    <xf numFmtId="9" fontId="14" fillId="0" borderId="0" xfId="5" applyNumberFormat="1" applyFont="1" applyAlignment="1">
      <alignment horizontal="center"/>
    </xf>
    <xf numFmtId="0" fontId="18" fillId="0" borderId="0" xfId="0" applyFont="1" applyAlignment="1">
      <alignment horizontal="center" vertical="center"/>
    </xf>
    <xf numFmtId="0" fontId="0" fillId="4" borderId="0" xfId="0" applyFill="1" applyProtection="1">
      <protection hidden="1"/>
    </xf>
    <xf numFmtId="0" fontId="0" fillId="0" borderId="0" xfId="0" applyAlignment="1">
      <alignment horizontal="center" vertical="center"/>
    </xf>
    <xf numFmtId="0" fontId="35" fillId="4" borderId="0" xfId="0" applyFont="1" applyFill="1" applyProtection="1">
      <protection hidden="1"/>
    </xf>
    <xf numFmtId="0" fontId="3" fillId="0" borderId="19" xfId="0" applyFont="1" applyBorder="1" applyAlignment="1">
      <alignment horizontal="center" vertical="top"/>
    </xf>
    <xf numFmtId="0" fontId="17" fillId="0" borderId="5" xfId="0" applyFont="1" applyBorder="1" applyAlignment="1">
      <alignment horizontal="left" vertical="center"/>
    </xf>
    <xf numFmtId="167" fontId="8" fillId="5" borderId="19" xfId="0" applyNumberFormat="1" applyFont="1" applyFill="1" applyBorder="1" applyAlignment="1">
      <alignment horizontal="center" vertical="center"/>
    </xf>
    <xf numFmtId="0" fontId="17" fillId="0" borderId="0" xfId="0" applyFont="1" applyAlignment="1">
      <alignment horizontal="left" vertical="center"/>
    </xf>
    <xf numFmtId="0" fontId="17" fillId="0" borderId="0" xfId="0" applyFont="1"/>
    <xf numFmtId="0" fontId="31" fillId="0" borderId="0" xfId="0" applyFont="1" applyAlignment="1">
      <alignment horizontal="left" vertical="center"/>
    </xf>
    <xf numFmtId="0" fontId="31" fillId="0" borderId="6" xfId="0" applyFont="1" applyBorder="1" applyAlignment="1">
      <alignment horizontal="left" vertical="center"/>
    </xf>
    <xf numFmtId="0" fontId="37" fillId="2" borderId="0" xfId="0" applyFont="1" applyFill="1" applyAlignment="1">
      <alignment horizontal="center" vertical="center"/>
    </xf>
    <xf numFmtId="0" fontId="37" fillId="2" borderId="0" xfId="0" applyFont="1" applyFill="1" applyAlignment="1">
      <alignment horizontal="center" vertical="center" wrapText="1"/>
    </xf>
    <xf numFmtId="0" fontId="37" fillId="0" borderId="0" xfId="0" applyFont="1" applyAlignment="1">
      <alignment horizontal="center" vertical="center"/>
    </xf>
    <xf numFmtId="0" fontId="37" fillId="0" borderId="0" xfId="0" applyFont="1"/>
    <xf numFmtId="164" fontId="0" fillId="3" borderId="1" xfId="0" applyNumberFormat="1" applyFill="1" applyBorder="1" applyAlignment="1" applyProtection="1">
      <alignment horizontal="center" vertical="center"/>
      <protection locked="0"/>
    </xf>
    <xf numFmtId="164" fontId="0" fillId="3" borderId="2" xfId="0" applyNumberFormat="1" applyFill="1" applyBorder="1" applyAlignment="1" applyProtection="1">
      <alignment horizontal="center" vertical="center"/>
      <protection locked="0"/>
    </xf>
    <xf numFmtId="1" fontId="0" fillId="3" borderId="1" xfId="0" applyNumberFormat="1" applyFill="1" applyBorder="1" applyAlignment="1" applyProtection="1">
      <alignment horizontal="center" vertical="center"/>
      <protection locked="0"/>
    </xf>
    <xf numFmtId="164" fontId="0" fillId="3" borderId="1" xfId="0" applyNumberFormat="1" applyFill="1" applyBorder="1" applyAlignment="1" applyProtection="1">
      <alignment vertical="center"/>
      <protection locked="0"/>
    </xf>
    <xf numFmtId="0" fontId="0" fillId="2" borderId="1" xfId="0" applyFill="1" applyBorder="1" applyAlignment="1">
      <alignment horizontal="center" vertical="center"/>
    </xf>
    <xf numFmtId="0" fontId="23" fillId="0" borderId="1" xfId="0" applyFont="1" applyBorder="1" applyAlignment="1">
      <alignment horizontal="center" vertical="center"/>
    </xf>
    <xf numFmtId="0" fontId="8" fillId="0" borderId="1" xfId="0" applyFont="1" applyBorder="1" applyAlignment="1">
      <alignment horizontal="center" vertical="center"/>
    </xf>
    <xf numFmtId="0" fontId="8" fillId="3" borderId="1" xfId="0" applyFont="1" applyFill="1" applyBorder="1" applyAlignment="1" applyProtection="1">
      <alignment horizontal="center" vertical="center"/>
      <protection locked="0"/>
    </xf>
    <xf numFmtId="0" fontId="3" fillId="0" borderId="14" xfId="0" applyFont="1" applyBorder="1" applyAlignment="1">
      <alignment horizontal="center" vertical="center"/>
    </xf>
    <xf numFmtId="0" fontId="3" fillId="0" borderId="21" xfId="0" applyFont="1" applyBorder="1" applyAlignment="1">
      <alignment horizontal="center" vertical="center" wrapText="1"/>
    </xf>
    <xf numFmtId="0" fontId="3" fillId="3" borderId="14" xfId="0" applyFont="1" applyFill="1" applyBorder="1" applyAlignment="1" applyProtection="1">
      <alignment horizontal="center" vertical="center"/>
      <protection locked="0"/>
    </xf>
    <xf numFmtId="165" fontId="8" fillId="3" borderId="1" xfId="0" applyNumberFormat="1" applyFont="1" applyFill="1" applyBorder="1" applyAlignment="1" applyProtection="1">
      <alignment horizontal="center" vertical="center"/>
      <protection locked="0"/>
    </xf>
    <xf numFmtId="0" fontId="0" fillId="3" borderId="1" xfId="0" applyFill="1" applyBorder="1" applyAlignment="1" applyProtection="1">
      <alignment horizontal="center" vertical="center"/>
      <protection locked="0"/>
    </xf>
    <xf numFmtId="10" fontId="0" fillId="3" borderId="1" xfId="0" applyNumberFormat="1" applyFill="1" applyBorder="1" applyAlignment="1" applyProtection="1">
      <alignment horizontal="center" vertical="center"/>
      <protection locked="0"/>
    </xf>
    <xf numFmtId="0" fontId="5"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left" vertical="center"/>
      <protection locked="0"/>
    </xf>
    <xf numFmtId="0" fontId="0" fillId="3" borderId="24" xfId="0" applyFill="1" applyBorder="1" applyAlignment="1" applyProtection="1">
      <alignment horizontal="center" vertical="center"/>
      <protection locked="0"/>
    </xf>
    <xf numFmtId="0" fontId="5" fillId="3" borderId="24" xfId="0" applyFont="1" applyFill="1" applyBorder="1" applyAlignment="1" applyProtection="1">
      <alignment horizontal="center" vertical="center" wrapText="1"/>
      <protection locked="0"/>
    </xf>
    <xf numFmtId="0" fontId="5" fillId="3" borderId="24" xfId="0" applyFont="1" applyFill="1" applyBorder="1" applyAlignment="1" applyProtection="1">
      <alignment horizontal="left" vertical="center"/>
      <protection locked="0"/>
    </xf>
    <xf numFmtId="0" fontId="0" fillId="3" borderId="25" xfId="0" applyFill="1" applyBorder="1" applyAlignment="1" applyProtection="1">
      <alignment horizontal="center" vertical="center"/>
      <protection locked="0"/>
    </xf>
    <xf numFmtId="0" fontId="5" fillId="3" borderId="25" xfId="0" applyFont="1" applyFill="1" applyBorder="1" applyAlignment="1" applyProtection="1">
      <alignment horizontal="center" vertical="center" wrapText="1"/>
      <protection locked="0"/>
    </xf>
    <xf numFmtId="0" fontId="5" fillId="3" borderId="25" xfId="0" applyFont="1" applyFill="1" applyBorder="1" applyAlignment="1" applyProtection="1">
      <alignment horizontal="left" vertical="center"/>
      <protection locked="0"/>
    </xf>
    <xf numFmtId="164" fontId="0" fillId="3" borderId="24" xfId="0" applyNumberFormat="1" applyFill="1" applyBorder="1" applyAlignment="1" applyProtection="1">
      <alignment horizontal="center" vertical="center"/>
      <protection locked="0"/>
    </xf>
    <xf numFmtId="164" fontId="0" fillId="3" borderId="25" xfId="0" applyNumberFormat="1" applyFill="1" applyBorder="1" applyAlignment="1" applyProtection="1">
      <alignment horizontal="center" vertical="center"/>
      <protection locked="0"/>
    </xf>
    <xf numFmtId="0" fontId="4" fillId="3" borderId="1" xfId="0" applyFont="1" applyFill="1" applyBorder="1" applyAlignment="1" applyProtection="1">
      <alignment horizontal="center" vertical="center" wrapText="1"/>
      <protection locked="0"/>
    </xf>
    <xf numFmtId="0" fontId="4" fillId="3" borderId="24" xfId="0" applyFont="1" applyFill="1" applyBorder="1" applyAlignment="1" applyProtection="1">
      <alignment horizontal="center" vertical="center" wrapText="1"/>
      <protection locked="0"/>
    </xf>
    <xf numFmtId="0" fontId="4" fillId="3" borderId="25" xfId="0" applyFont="1" applyFill="1" applyBorder="1" applyAlignment="1" applyProtection="1">
      <alignment horizontal="center" vertical="center" wrapText="1"/>
      <protection locked="0"/>
    </xf>
    <xf numFmtId="0" fontId="8" fillId="0" borderId="0" xfId="0" applyFont="1" applyProtection="1">
      <protection locked="0"/>
    </xf>
    <xf numFmtId="0" fontId="17" fillId="0" borderId="0" xfId="0" applyFont="1" applyAlignment="1">
      <alignment horizontal="center" vertical="center" wrapText="1"/>
    </xf>
    <xf numFmtId="0" fontId="23" fillId="0" borderId="6" xfId="0" applyFont="1" applyBorder="1" applyAlignment="1">
      <alignment vertical="center"/>
    </xf>
    <xf numFmtId="0" fontId="17" fillId="0" borderId="0" xfId="0" applyFont="1" applyAlignment="1">
      <alignment horizontal="center" vertical="center"/>
    </xf>
    <xf numFmtId="164" fontId="23" fillId="0" borderId="0" xfId="0" applyNumberFormat="1" applyFont="1" applyAlignment="1">
      <alignment horizontal="center" vertical="center"/>
    </xf>
    <xf numFmtId="0" fontId="23" fillId="0" borderId="0" xfId="0" applyFont="1" applyAlignment="1">
      <alignment vertical="center"/>
    </xf>
    <xf numFmtId="0" fontId="23" fillId="0" borderId="0" xfId="0" applyFont="1" applyAlignment="1" applyProtection="1">
      <alignment horizontal="left" vertical="center"/>
      <protection locked="0"/>
    </xf>
    <xf numFmtId="14" fontId="8" fillId="3" borderId="28" xfId="0" applyNumberFormat="1" applyFont="1" applyFill="1" applyBorder="1" applyAlignment="1" applyProtection="1">
      <alignment horizontal="left" vertical="center"/>
      <protection locked="0"/>
    </xf>
    <xf numFmtId="0" fontId="3" fillId="3" borderId="1" xfId="0" applyFont="1" applyFill="1" applyBorder="1" applyAlignment="1" applyProtection="1">
      <alignment horizontal="center" vertical="center"/>
      <protection locked="0"/>
    </xf>
    <xf numFmtId="49" fontId="3" fillId="3" borderId="1" xfId="0" applyNumberFormat="1" applyFont="1" applyFill="1" applyBorder="1" applyAlignment="1" applyProtection="1">
      <alignment horizontal="center" vertical="center"/>
      <protection locked="0"/>
    </xf>
    <xf numFmtId="9" fontId="0" fillId="0" borderId="24" xfId="0" applyNumberFormat="1" applyBorder="1" applyAlignment="1">
      <alignment horizontal="center" vertical="center"/>
    </xf>
    <xf numFmtId="164" fontId="0" fillId="0" borderId="24" xfId="0" applyNumberFormat="1" applyBorder="1" applyAlignment="1">
      <alignment horizontal="center" vertical="center"/>
    </xf>
    <xf numFmtId="164" fontId="0" fillId="4" borderId="1" xfId="0" applyNumberFormat="1" applyFill="1" applyBorder="1" applyAlignment="1" applyProtection="1">
      <alignment horizontal="center" vertical="center"/>
      <protection locked="0"/>
    </xf>
    <xf numFmtId="0" fontId="3" fillId="0" borderId="47" xfId="0" applyFont="1" applyBorder="1" applyAlignment="1">
      <alignment horizontal="center" vertical="top"/>
    </xf>
    <xf numFmtId="0" fontId="18" fillId="0" borderId="48" xfId="0" applyFont="1" applyBorder="1" applyAlignment="1">
      <alignment vertical="center"/>
    </xf>
    <xf numFmtId="0" fontId="3" fillId="0" borderId="11" xfId="0" applyFont="1" applyBorder="1" applyAlignment="1">
      <alignment horizontal="right" vertical="center"/>
    </xf>
    <xf numFmtId="0" fontId="7" fillId="2" borderId="5" xfId="0" applyFont="1" applyFill="1" applyBorder="1" applyAlignment="1">
      <alignment vertical="center"/>
    </xf>
    <xf numFmtId="0" fontId="17" fillId="2" borderId="0" xfId="0" applyFont="1" applyFill="1" applyAlignment="1">
      <alignment vertical="center"/>
    </xf>
    <xf numFmtId="0" fontId="17" fillId="5" borderId="25" xfId="0" applyFont="1" applyFill="1" applyBorder="1" applyAlignment="1">
      <alignment horizontal="center" vertical="center"/>
    </xf>
    <xf numFmtId="0" fontId="36" fillId="0" borderId="10" xfId="0" applyFont="1" applyBorder="1" applyAlignment="1">
      <alignment horizontal="left" vertical="center"/>
    </xf>
    <xf numFmtId="0" fontId="11" fillId="0" borderId="10" xfId="0" applyFont="1" applyBorder="1"/>
    <xf numFmtId="0" fontId="11" fillId="0" borderId="18" xfId="0" applyFont="1" applyBorder="1"/>
    <xf numFmtId="10" fontId="8" fillId="4" borderId="0" xfId="0" applyNumberFormat="1" applyFont="1" applyFill="1" applyAlignment="1" applyProtection="1">
      <alignment horizontal="center" vertical="center"/>
      <protection locked="0"/>
    </xf>
    <xf numFmtId="1" fontId="8" fillId="0" borderId="1" xfId="0" applyNumberFormat="1" applyFont="1" applyBorder="1" applyAlignment="1">
      <alignment horizontal="center" vertical="center"/>
    </xf>
    <xf numFmtId="0" fontId="17" fillId="0" borderId="5" xfId="0" applyFont="1" applyBorder="1"/>
    <xf numFmtId="0" fontId="3" fillId="3" borderId="29" xfId="0" applyFont="1" applyFill="1" applyBorder="1" applyAlignment="1" applyProtection="1">
      <alignment horizontal="center" vertical="center"/>
      <protection locked="0"/>
    </xf>
    <xf numFmtId="0" fontId="0" fillId="4" borderId="11" xfId="0" applyFill="1" applyBorder="1" applyAlignment="1">
      <alignment horizontal="left" vertical="top"/>
    </xf>
    <xf numFmtId="0" fontId="19" fillId="5" borderId="1" xfId="0" applyFont="1" applyFill="1" applyBorder="1" applyAlignment="1" applyProtection="1">
      <alignment horizontal="center" vertical="top" wrapText="1"/>
      <protection locked="0"/>
    </xf>
    <xf numFmtId="164" fontId="0" fillId="5" borderId="1" xfId="0" applyNumberFormat="1" applyFill="1" applyBorder="1" applyAlignment="1" applyProtection="1">
      <alignment horizontal="center" vertical="center"/>
      <protection locked="0"/>
    </xf>
    <xf numFmtId="0" fontId="3" fillId="2" borderId="0" xfId="0" applyFont="1" applyFill="1" applyAlignment="1">
      <alignment horizontal="left" vertical="center"/>
    </xf>
    <xf numFmtId="0" fontId="3" fillId="2" borderId="0" xfId="0" applyFont="1" applyFill="1" applyAlignment="1">
      <alignment vertical="center"/>
    </xf>
    <xf numFmtId="0" fontId="6" fillId="2" borderId="0" xfId="0" applyFont="1" applyFill="1" applyAlignment="1">
      <alignment vertical="center"/>
    </xf>
    <xf numFmtId="0" fontId="25" fillId="2" borderId="0" xfId="0" applyFont="1" applyFill="1" applyAlignment="1">
      <alignment vertical="center"/>
    </xf>
    <xf numFmtId="0" fontId="3" fillId="5" borderId="23" xfId="0" applyFont="1" applyFill="1" applyBorder="1" applyAlignment="1">
      <alignment horizontal="center" vertical="top" wrapText="1"/>
    </xf>
    <xf numFmtId="164" fontId="3" fillId="5" borderId="23" xfId="0" applyNumberFormat="1" applyFont="1" applyFill="1" applyBorder="1" applyAlignment="1">
      <alignment horizontal="center"/>
    </xf>
    <xf numFmtId="0" fontId="3" fillId="5" borderId="23" xfId="0" applyFont="1" applyFill="1" applyBorder="1" applyAlignment="1">
      <alignment horizontal="center" wrapText="1"/>
    </xf>
    <xf numFmtId="164" fontId="3" fillId="5" borderId="23" xfId="0" applyNumberFormat="1" applyFont="1" applyFill="1" applyBorder="1" applyAlignment="1">
      <alignment horizontal="center" vertical="center"/>
    </xf>
    <xf numFmtId="0" fontId="40" fillId="0" borderId="0" xfId="0" applyFont="1" applyProtection="1">
      <protection locked="0"/>
    </xf>
    <xf numFmtId="0" fontId="40" fillId="4" borderId="0" xfId="0" applyFont="1" applyFill="1" applyProtection="1">
      <protection locked="0"/>
    </xf>
    <xf numFmtId="0" fontId="8" fillId="0" borderId="55" xfId="0" applyFont="1" applyBorder="1" applyAlignment="1" applyProtection="1">
      <alignment horizontal="center"/>
      <protection locked="0"/>
    </xf>
    <xf numFmtId="0" fontId="0" fillId="3" borderId="0" xfId="0" applyFill="1" applyAlignment="1" applyProtection="1">
      <alignment horizontal="left" vertical="center"/>
      <protection locked="0"/>
    </xf>
    <xf numFmtId="0" fontId="0" fillId="3" borderId="24" xfId="0" applyFill="1" applyBorder="1" applyAlignment="1" applyProtection="1">
      <alignment vertical="center"/>
      <protection locked="0"/>
    </xf>
    <xf numFmtId="1" fontId="3" fillId="0" borderId="55" xfId="0" applyNumberFormat="1" applyFont="1" applyBorder="1" applyAlignment="1">
      <alignment horizontal="center" vertical="center"/>
    </xf>
    <xf numFmtId="0" fontId="3" fillId="0" borderId="15" xfId="0" applyFont="1" applyBorder="1" applyAlignment="1">
      <alignment vertical="center"/>
    </xf>
    <xf numFmtId="0" fontId="3" fillId="0" borderId="9" xfId="0" applyFont="1" applyBorder="1" applyAlignment="1">
      <alignment vertical="center"/>
    </xf>
    <xf numFmtId="0" fontId="3" fillId="0" borderId="8" xfId="0" applyFont="1" applyBorder="1" applyAlignment="1">
      <alignment vertical="center"/>
    </xf>
    <xf numFmtId="164" fontId="3" fillId="0" borderId="55" xfId="0" applyNumberFormat="1" applyFont="1" applyBorder="1" applyAlignment="1">
      <alignment horizontal="center" vertical="center"/>
    </xf>
    <xf numFmtId="164" fontId="3" fillId="0" borderId="55" xfId="0" applyNumberFormat="1" applyFont="1" applyBorder="1" applyAlignment="1">
      <alignment horizontal="right" vertical="center"/>
    </xf>
    <xf numFmtId="164" fontId="3" fillId="0" borderId="15" xfId="0" applyNumberFormat="1" applyFont="1" applyBorder="1" applyAlignment="1">
      <alignment horizontal="left" vertical="center"/>
    </xf>
    <xf numFmtId="164" fontId="3" fillId="0" borderId="9" xfId="0" applyNumberFormat="1" applyFont="1" applyBorder="1" applyAlignment="1">
      <alignment horizontal="left" vertical="center"/>
    </xf>
    <xf numFmtId="164" fontId="3" fillId="0" borderId="8" xfId="0" applyNumberFormat="1" applyFont="1" applyBorder="1" applyAlignment="1">
      <alignment horizontal="left" vertical="center"/>
    </xf>
    <xf numFmtId="0" fontId="3" fillId="0" borderId="55" xfId="0" applyFont="1" applyBorder="1" applyAlignment="1">
      <alignment horizontal="center" wrapText="1"/>
    </xf>
    <xf numFmtId="164" fontId="3" fillId="0" borderId="55" xfId="0" applyNumberFormat="1" applyFont="1" applyBorder="1" applyAlignment="1">
      <alignment horizontal="center" vertical="center" wrapText="1"/>
    </xf>
    <xf numFmtId="164" fontId="3" fillId="0" borderId="55" xfId="0" applyNumberFormat="1" applyFont="1" applyBorder="1" applyAlignment="1" applyProtection="1">
      <alignment horizontal="center" vertical="center" wrapText="1"/>
      <protection locked="0"/>
    </xf>
    <xf numFmtId="0" fontId="0" fillId="4" borderId="1" xfId="0" applyFill="1" applyBorder="1" applyAlignment="1" applyProtection="1">
      <alignment horizontal="center" vertical="center"/>
      <protection locked="0"/>
    </xf>
    <xf numFmtId="0" fontId="5" fillId="4" borderId="1" xfId="0" applyFont="1" applyFill="1" applyBorder="1" applyAlignment="1" applyProtection="1">
      <alignment horizontal="center" vertical="center" wrapText="1"/>
      <protection locked="0"/>
    </xf>
    <xf numFmtId="0" fontId="5" fillId="4" borderId="1" xfId="0" applyFont="1" applyFill="1" applyBorder="1" applyAlignment="1" applyProtection="1">
      <alignment horizontal="left" vertical="center"/>
      <protection locked="0"/>
    </xf>
    <xf numFmtId="164" fontId="0" fillId="4" borderId="1" xfId="0" applyNumberFormat="1" applyFill="1" applyBorder="1" applyAlignment="1">
      <alignment horizontal="center" vertical="center"/>
    </xf>
    <xf numFmtId="0" fontId="0" fillId="4" borderId="1" xfId="0" applyFill="1" applyBorder="1" applyAlignment="1" applyProtection="1">
      <alignment horizontal="left" vertical="center"/>
      <protection locked="0"/>
    </xf>
    <xf numFmtId="9" fontId="0" fillId="4" borderId="1" xfId="0" applyNumberFormat="1" applyFill="1" applyBorder="1" applyAlignment="1">
      <alignment horizontal="center" vertical="center"/>
    </xf>
    <xf numFmtId="0" fontId="4" fillId="4" borderId="1" xfId="0" applyFont="1" applyFill="1" applyBorder="1" applyAlignment="1" applyProtection="1">
      <alignment horizontal="center" vertical="center" wrapText="1"/>
      <protection locked="0"/>
    </xf>
    <xf numFmtId="0" fontId="0" fillId="4" borderId="1" xfId="0" applyFill="1" applyBorder="1" applyAlignment="1" applyProtection="1">
      <alignment vertical="center"/>
      <protection locked="0"/>
    </xf>
    <xf numFmtId="0" fontId="14" fillId="0" borderId="0" xfId="0" applyFont="1" applyAlignment="1">
      <alignment horizontal="left" vertical="center"/>
    </xf>
    <xf numFmtId="167" fontId="14" fillId="0" borderId="0" xfId="0" applyNumberFormat="1" applyFont="1" applyAlignment="1">
      <alignment horizontal="left" vertical="center"/>
    </xf>
    <xf numFmtId="0" fontId="1" fillId="3" borderId="1" xfId="0" applyFont="1" applyFill="1" applyBorder="1" applyAlignment="1" applyProtection="1">
      <alignment horizontal="center" vertical="center"/>
      <protection locked="0"/>
    </xf>
    <xf numFmtId="14" fontId="0" fillId="3" borderId="1" xfId="0" applyNumberFormat="1" applyFill="1" applyBorder="1" applyAlignment="1" applyProtection="1">
      <alignment horizontal="center" vertical="center"/>
      <protection locked="0"/>
    </xf>
    <xf numFmtId="14" fontId="0" fillId="3" borderId="24" xfId="0" applyNumberFormat="1" applyFill="1" applyBorder="1" applyAlignment="1" applyProtection="1">
      <alignment horizontal="center" vertical="center"/>
      <protection locked="0"/>
    </xf>
    <xf numFmtId="164" fontId="1" fillId="3" borderId="2" xfId="0" applyNumberFormat="1" applyFont="1" applyFill="1" applyBorder="1" applyAlignment="1" applyProtection="1">
      <alignment horizontal="center" vertical="center"/>
      <protection locked="0"/>
    </xf>
    <xf numFmtId="164" fontId="1" fillId="3" borderId="1" xfId="0" applyNumberFormat="1" applyFont="1" applyFill="1" applyBorder="1" applyAlignment="1" applyProtection="1">
      <alignment horizontal="center" vertical="center"/>
      <protection locked="0"/>
    </xf>
    <xf numFmtId="0" fontId="1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wrapText="1"/>
    </xf>
    <xf numFmtId="0" fontId="3" fillId="0" borderId="12" xfId="0" applyFont="1" applyBorder="1" applyAlignment="1">
      <alignment horizontal="left" vertical="center"/>
    </xf>
    <xf numFmtId="0" fontId="3" fillId="0" borderId="1" xfId="0" applyFont="1" applyBorder="1" applyAlignment="1">
      <alignment horizontal="left" vertical="center"/>
    </xf>
    <xf numFmtId="0" fontId="7" fillId="0" borderId="22" xfId="0" applyFont="1" applyBorder="1" applyAlignment="1">
      <alignment horizontal="left"/>
    </xf>
    <xf numFmtId="0" fontId="6" fillId="0" borderId="10" xfId="0" applyFont="1" applyBorder="1" applyAlignment="1">
      <alignment horizontal="left"/>
    </xf>
    <xf numFmtId="0" fontId="3" fillId="2" borderId="12" xfId="0" applyFont="1" applyFill="1" applyBorder="1" applyAlignment="1">
      <alignment horizontal="left" vertical="center"/>
    </xf>
    <xf numFmtId="0" fontId="8" fillId="0" borderId="1" xfId="0" applyFont="1" applyBorder="1" applyAlignment="1">
      <alignment horizontal="left" vertical="center"/>
    </xf>
    <xf numFmtId="0" fontId="8" fillId="3" borderId="13" xfId="0" applyFont="1" applyFill="1" applyBorder="1" applyAlignment="1" applyProtection="1">
      <alignment horizontal="left" vertical="center"/>
      <protection locked="0"/>
    </xf>
    <xf numFmtId="0" fontId="8" fillId="3" borderId="2" xfId="0" applyFont="1" applyFill="1" applyBorder="1" applyAlignment="1" applyProtection="1">
      <alignment vertical="center"/>
      <protection locked="0"/>
    </xf>
    <xf numFmtId="0" fontId="3" fillId="2" borderId="1" xfId="0" applyFont="1" applyFill="1" applyBorder="1" applyAlignment="1">
      <alignment horizontal="left" vertical="center"/>
    </xf>
    <xf numFmtId="0" fontId="7" fillId="0" borderId="10" xfId="0" applyFont="1" applyBorder="1" applyAlignment="1">
      <alignment horizontal="center"/>
    </xf>
    <xf numFmtId="0" fontId="0" fillId="0" borderId="10" xfId="0" applyBorder="1" applyAlignment="1">
      <alignment horizontal="center"/>
    </xf>
    <xf numFmtId="0" fontId="0" fillId="0" borderId="18" xfId="0" applyBorder="1" applyAlignment="1">
      <alignment horizontal="center"/>
    </xf>
    <xf numFmtId="0" fontId="7" fillId="0" borderId="0" xfId="0" applyFont="1" applyAlignment="1">
      <alignment horizontal="center"/>
    </xf>
    <xf numFmtId="0" fontId="3" fillId="0" borderId="9" xfId="0" applyFont="1" applyBorder="1" applyAlignment="1">
      <alignment horizontal="center" wrapText="1"/>
    </xf>
    <xf numFmtId="164" fontId="23" fillId="0" borderId="31" xfId="0" applyNumberFormat="1" applyFont="1" applyBorder="1" applyAlignment="1">
      <alignment horizontal="center" vertical="center"/>
    </xf>
    <xf numFmtId="0" fontId="23" fillId="0" borderId="6" xfId="0" applyFont="1" applyBorder="1" applyAlignment="1">
      <alignment vertical="center"/>
    </xf>
    <xf numFmtId="0" fontId="1" fillId="3" borderId="13" xfId="0" applyFont="1" applyFill="1" applyBorder="1" applyAlignment="1" applyProtection="1">
      <alignment horizontal="left" vertical="center"/>
      <protection locked="0"/>
    </xf>
    <xf numFmtId="0" fontId="8" fillId="3" borderId="20" xfId="0" applyFont="1" applyFill="1" applyBorder="1" applyAlignment="1" applyProtection="1">
      <alignment horizontal="left" vertical="center"/>
      <protection locked="0"/>
    </xf>
    <xf numFmtId="0" fontId="8" fillId="3" borderId="2" xfId="0" applyFont="1" applyFill="1" applyBorder="1" applyAlignment="1" applyProtection="1">
      <alignment horizontal="left" vertical="center"/>
      <protection locked="0"/>
    </xf>
    <xf numFmtId="0" fontId="20" fillId="0" borderId="0" xfId="2" applyFont="1" applyBorder="1" applyAlignment="1" applyProtection="1">
      <alignment vertical="top" wrapText="1"/>
    </xf>
    <xf numFmtId="0" fontId="1" fillId="0" borderId="0" xfId="0" applyFont="1" applyAlignment="1">
      <alignment vertical="top" wrapText="1"/>
    </xf>
    <xf numFmtId="0" fontId="0" fillId="0" borderId="0" xfId="0" applyAlignment="1">
      <alignment vertical="top" wrapText="1"/>
    </xf>
    <xf numFmtId="0" fontId="8" fillId="3" borderId="13" xfId="0" applyFont="1" applyFill="1" applyBorder="1" applyAlignment="1" applyProtection="1">
      <alignment vertical="center" wrapText="1"/>
      <protection locked="0"/>
    </xf>
    <xf numFmtId="0" fontId="0" fillId="3" borderId="2" xfId="0" applyFill="1" applyBorder="1" applyAlignment="1" applyProtection="1">
      <alignment vertical="center"/>
      <protection locked="0"/>
    </xf>
    <xf numFmtId="0" fontId="0" fillId="0" borderId="0" xfId="0" applyAlignment="1">
      <alignment vertical="center" wrapText="1"/>
    </xf>
    <xf numFmtId="0" fontId="0" fillId="0" borderId="6" xfId="0" applyBorder="1" applyAlignment="1">
      <alignment vertical="center" wrapText="1"/>
    </xf>
    <xf numFmtId="0" fontId="3" fillId="0" borderId="0" xfId="0" applyFont="1" applyAlignment="1">
      <alignment horizontal="left" vertical="center"/>
    </xf>
    <xf numFmtId="0" fontId="3" fillId="0" borderId="0" xfId="0" applyFont="1" applyAlignment="1">
      <alignment horizontal="right" vertical="center" indent="1"/>
    </xf>
    <xf numFmtId="0" fontId="8" fillId="0" borderId="0" xfId="0" applyFont="1" applyAlignment="1">
      <alignment horizontal="right" vertical="center" indent="1"/>
    </xf>
    <xf numFmtId="0" fontId="3" fillId="0" borderId="32" xfId="0" applyFont="1" applyBorder="1" applyAlignment="1">
      <alignment horizontal="right" vertical="center"/>
    </xf>
    <xf numFmtId="0" fontId="7" fillId="0" borderId="22" xfId="0" applyFont="1" applyBorder="1" applyAlignment="1">
      <alignment horizontal="left" vertical="center" wrapText="1"/>
    </xf>
    <xf numFmtId="0" fontId="0" fillId="0" borderId="10" xfId="0" applyBorder="1" applyAlignment="1">
      <alignment vertical="center" wrapText="1"/>
    </xf>
    <xf numFmtId="0" fontId="0" fillId="0" borderId="18" xfId="0" applyBorder="1" applyAlignment="1">
      <alignment vertical="center" wrapText="1"/>
    </xf>
    <xf numFmtId="166" fontId="0" fillId="0" borderId="0" xfId="0" applyNumberFormat="1" applyAlignment="1" applyProtection="1">
      <alignment horizontal="center" vertical="center"/>
      <protection locked="0"/>
    </xf>
    <xf numFmtId="0" fontId="0" fillId="0" borderId="0" xfId="0" applyAlignment="1" applyProtection="1">
      <alignment horizontal="center" vertical="center"/>
      <protection locked="0"/>
    </xf>
    <xf numFmtId="0" fontId="7" fillId="0" borderId="30" xfId="0" applyFont="1" applyBorder="1" applyAlignment="1">
      <alignment horizontal="left" vertical="center"/>
    </xf>
    <xf numFmtId="0" fontId="0" fillId="0" borderId="4" xfId="0" applyBorder="1"/>
    <xf numFmtId="49" fontId="35" fillId="3" borderId="13" xfId="0" applyNumberFormat="1" applyFont="1" applyFill="1" applyBorder="1" applyAlignment="1" applyProtection="1">
      <alignment horizontal="center" vertical="center"/>
      <protection locked="0"/>
    </xf>
    <xf numFmtId="49" fontId="35" fillId="3" borderId="20" xfId="0" applyNumberFormat="1" applyFont="1" applyFill="1" applyBorder="1" applyAlignment="1" applyProtection="1">
      <alignment horizontal="center" vertical="center"/>
      <protection locked="0"/>
    </xf>
    <xf numFmtId="49" fontId="35" fillId="3" borderId="2" xfId="0" applyNumberFormat="1" applyFont="1" applyFill="1" applyBorder="1" applyAlignment="1" applyProtection="1">
      <alignment horizontal="center" vertical="center"/>
      <protection locked="0"/>
    </xf>
    <xf numFmtId="0" fontId="3" fillId="0" borderId="13" xfId="0" applyFont="1" applyBorder="1" applyAlignment="1">
      <alignment horizontal="center" vertical="top"/>
    </xf>
    <xf numFmtId="0" fontId="3" fillId="0" borderId="20" xfId="0" applyFont="1" applyBorder="1" applyAlignment="1">
      <alignment horizontal="center" vertical="top"/>
    </xf>
    <xf numFmtId="0" fontId="3" fillId="0" borderId="2" xfId="0" applyFont="1" applyBorder="1" applyAlignment="1">
      <alignment horizontal="center" vertical="top"/>
    </xf>
    <xf numFmtId="0" fontId="8" fillId="3" borderId="12" xfId="0" applyFont="1" applyFill="1" applyBorder="1" applyAlignment="1" applyProtection="1">
      <alignment horizontal="center" vertical="center" wrapText="1"/>
      <protection locked="0"/>
    </xf>
    <xf numFmtId="0" fontId="8" fillId="3" borderId="1" xfId="0" applyFont="1" applyFill="1" applyBorder="1" applyAlignment="1" applyProtection="1">
      <alignment horizontal="center" vertical="center" wrapText="1"/>
      <protection locked="0"/>
    </xf>
    <xf numFmtId="49" fontId="1" fillId="3" borderId="13" xfId="0" applyNumberFormat="1" applyFont="1" applyFill="1" applyBorder="1" applyAlignment="1" applyProtection="1">
      <alignment horizontal="center" vertical="center"/>
      <protection locked="0"/>
    </xf>
    <xf numFmtId="49" fontId="8" fillId="3" borderId="20" xfId="0" applyNumberFormat="1" applyFont="1" applyFill="1" applyBorder="1" applyAlignment="1" applyProtection="1">
      <alignment horizontal="center" vertical="center"/>
      <protection locked="0"/>
    </xf>
    <xf numFmtId="49" fontId="8" fillId="3" borderId="2" xfId="0" applyNumberFormat="1" applyFont="1" applyFill="1" applyBorder="1" applyAlignment="1" applyProtection="1">
      <alignment horizontal="center" vertical="center"/>
      <protection locked="0"/>
    </xf>
    <xf numFmtId="0" fontId="7" fillId="2" borderId="22" xfId="0" applyFont="1" applyFill="1" applyBorder="1" applyAlignment="1">
      <alignment horizontal="left" vertical="top" wrapText="1"/>
    </xf>
    <xf numFmtId="0" fontId="3" fillId="2" borderId="10" xfId="0" applyFont="1" applyFill="1" applyBorder="1" applyAlignment="1">
      <alignment horizontal="left" vertical="top" wrapText="1"/>
    </xf>
    <xf numFmtId="0" fontId="3" fillId="2" borderId="18" xfId="0" applyFont="1" applyFill="1" applyBorder="1" applyAlignment="1">
      <alignment horizontal="left" vertical="top" wrapText="1"/>
    </xf>
    <xf numFmtId="0" fontId="1" fillId="3" borderId="1" xfId="0" applyFont="1" applyFill="1" applyBorder="1" applyAlignment="1" applyProtection="1">
      <alignment horizontal="left" vertical="center"/>
      <protection locked="0"/>
    </xf>
    <xf numFmtId="0" fontId="8" fillId="3" borderId="1" xfId="0" applyFont="1" applyFill="1" applyBorder="1" applyAlignment="1" applyProtection="1">
      <alignment horizontal="left" vertical="center"/>
      <protection locked="0"/>
    </xf>
    <xf numFmtId="0" fontId="7" fillId="0" borderId="22" xfId="0" applyFont="1" applyBorder="1" applyAlignment="1">
      <alignment horizontal="left" vertical="top" wrapText="1"/>
    </xf>
    <xf numFmtId="0" fontId="0" fillId="0" borderId="10" xfId="0" applyBorder="1" applyAlignment="1">
      <alignment vertical="top" wrapText="1"/>
    </xf>
    <xf numFmtId="0" fontId="0" fillId="0" borderId="18" xfId="0" applyBorder="1" applyAlignment="1">
      <alignment vertical="top" wrapText="1"/>
    </xf>
    <xf numFmtId="0" fontId="0" fillId="0" borderId="20"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3" fillId="2" borderId="52" xfId="0" applyFont="1" applyFill="1" applyBorder="1" applyAlignment="1">
      <alignment horizontal="left" vertical="center"/>
    </xf>
    <xf numFmtId="0" fontId="0" fillId="0" borderId="2" xfId="0" applyBorder="1" applyAlignment="1">
      <alignment horizontal="left" vertical="center"/>
    </xf>
    <xf numFmtId="0" fontId="3" fillId="5" borderId="33" xfId="0" applyFont="1" applyFill="1" applyBorder="1" applyAlignment="1">
      <alignment horizontal="left" vertical="top"/>
    </xf>
    <xf numFmtId="0" fontId="0" fillId="0" borderId="26" xfId="0" applyBorder="1" applyAlignment="1">
      <alignment horizontal="left" vertical="top"/>
    </xf>
    <xf numFmtId="0" fontId="0" fillId="0" borderId="27" xfId="0" applyBorder="1" applyAlignment="1">
      <alignment horizontal="left" vertical="top"/>
    </xf>
    <xf numFmtId="168" fontId="1" fillId="3" borderId="17" xfId="0" applyNumberFormat="1" applyFont="1" applyFill="1" applyBorder="1" applyAlignment="1" applyProtection="1">
      <alignment horizontal="left" vertical="center"/>
      <protection locked="0"/>
    </xf>
    <xf numFmtId="168" fontId="8" fillId="3" borderId="11" xfId="0" applyNumberFormat="1" applyFont="1" applyFill="1" applyBorder="1" applyAlignment="1" applyProtection="1">
      <alignment horizontal="left" vertical="center"/>
      <protection locked="0"/>
    </xf>
    <xf numFmtId="168" fontId="8" fillId="3" borderId="29" xfId="0" applyNumberFormat="1" applyFont="1" applyFill="1" applyBorder="1" applyAlignment="1" applyProtection="1">
      <alignment horizontal="left" vertical="center"/>
      <protection locked="0"/>
    </xf>
    <xf numFmtId="49" fontId="1" fillId="3" borderId="17" xfId="0" applyNumberFormat="1" applyFont="1" applyFill="1" applyBorder="1" applyAlignment="1" applyProtection="1">
      <alignment horizontal="left" vertical="center" shrinkToFit="1"/>
      <protection locked="0"/>
    </xf>
    <xf numFmtId="49" fontId="8" fillId="3" borderId="11" xfId="0" applyNumberFormat="1" applyFont="1" applyFill="1" applyBorder="1" applyAlignment="1" applyProtection="1">
      <alignment horizontal="left" vertical="center" shrinkToFit="1"/>
      <protection locked="0"/>
    </xf>
    <xf numFmtId="49" fontId="8" fillId="3" borderId="49" xfId="0" applyNumberFormat="1" applyFont="1" applyFill="1" applyBorder="1" applyAlignment="1" applyProtection="1">
      <alignment horizontal="left" vertical="center" shrinkToFit="1"/>
      <protection locked="0"/>
    </xf>
    <xf numFmtId="0" fontId="11" fillId="0" borderId="10" xfId="0" applyFont="1" applyBorder="1" applyAlignment="1">
      <alignment horizontal="left" vertical="center"/>
    </xf>
    <xf numFmtId="0" fontId="38" fillId="0" borderId="12" xfId="0" applyFont="1" applyBorder="1" applyAlignment="1">
      <alignment horizontal="center" vertical="center"/>
    </xf>
    <xf numFmtId="0" fontId="38" fillId="0" borderId="1" xfId="0" applyFont="1" applyBorder="1" applyAlignment="1">
      <alignment horizontal="center" vertical="center"/>
    </xf>
    <xf numFmtId="0" fontId="31" fillId="0" borderId="50" xfId="0" applyFont="1" applyBorder="1" applyAlignment="1">
      <alignment horizontal="left" vertical="center"/>
    </xf>
    <xf numFmtId="0" fontId="31" fillId="0" borderId="4" xfId="0" applyFont="1" applyBorder="1" applyAlignment="1">
      <alignment horizontal="left" vertical="center"/>
    </xf>
    <xf numFmtId="0" fontId="31" fillId="0" borderId="51" xfId="0" applyFont="1" applyBorder="1" applyAlignment="1">
      <alignment horizontal="left" vertical="center"/>
    </xf>
    <xf numFmtId="0" fontId="3" fillId="0" borderId="17" xfId="0" applyFont="1" applyBorder="1" applyAlignment="1">
      <alignment horizontal="center" vertical="top"/>
    </xf>
    <xf numFmtId="0" fontId="3" fillId="0" borderId="11" xfId="0" applyFont="1" applyBorder="1" applyAlignment="1">
      <alignment horizontal="center" vertical="top"/>
    </xf>
    <xf numFmtId="0" fontId="3" fillId="0" borderId="29" xfId="0" applyFont="1" applyBorder="1" applyAlignment="1">
      <alignment horizontal="center" vertical="top"/>
    </xf>
    <xf numFmtId="49" fontId="8" fillId="5" borderId="13" xfId="0" applyNumberFormat="1" applyFont="1" applyFill="1" applyBorder="1" applyAlignment="1">
      <alignment horizontal="center" vertical="center"/>
    </xf>
    <xf numFmtId="0" fontId="0" fillId="0" borderId="20" xfId="0" applyBorder="1" applyAlignment="1">
      <alignment horizontal="center" vertical="center"/>
    </xf>
    <xf numFmtId="0" fontId="0" fillId="0" borderId="2" xfId="0" applyBorder="1" applyAlignment="1">
      <alignment horizontal="center" vertical="center"/>
    </xf>
    <xf numFmtId="49" fontId="35" fillId="5" borderId="13" xfId="0" applyNumberFormat="1" applyFont="1" applyFill="1" applyBorder="1" applyAlignment="1">
      <alignment horizontal="center" vertical="center"/>
    </xf>
    <xf numFmtId="0" fontId="24" fillId="0" borderId="0" xfId="0" applyFont="1" applyAlignment="1">
      <alignment horizontal="center" wrapText="1"/>
    </xf>
    <xf numFmtId="0" fontId="7" fillId="0" borderId="0" xfId="0" applyFont="1" applyAlignment="1">
      <alignment horizontal="center" vertical="justify" wrapText="1"/>
    </xf>
    <xf numFmtId="0" fontId="7" fillId="0" borderId="0" xfId="0" applyFont="1" applyAlignment="1">
      <alignment horizontal="center" wrapText="1"/>
    </xf>
    <xf numFmtId="0" fontId="3" fillId="0" borderId="0" xfId="0" applyFont="1"/>
    <xf numFmtId="0" fontId="8" fillId="0" borderId="0" xfId="0" applyFont="1"/>
    <xf numFmtId="0" fontId="8" fillId="0" borderId="0" xfId="0" applyFont="1" applyAlignment="1">
      <alignment horizontal="left" vertical="top" wrapText="1"/>
    </xf>
    <xf numFmtId="0" fontId="1" fillId="0" borderId="0" xfId="0" applyFont="1" applyAlignment="1">
      <alignment horizontal="left" vertical="top" wrapText="1"/>
    </xf>
    <xf numFmtId="0" fontId="3" fillId="0" borderId="0" xfId="0" applyFont="1" applyAlignment="1">
      <alignment horizontal="left" vertical="top" wrapText="1"/>
    </xf>
    <xf numFmtId="0" fontId="8" fillId="0" borderId="0" xfId="0" applyFont="1" applyAlignment="1">
      <alignment vertical="top" wrapText="1"/>
    </xf>
    <xf numFmtId="0" fontId="9" fillId="0" borderId="0" xfId="0" applyFont="1" applyAlignment="1">
      <alignment horizontal="left" vertical="top" wrapText="1"/>
    </xf>
    <xf numFmtId="0" fontId="3" fillId="2" borderId="0" xfId="0" applyFont="1" applyFill="1" applyAlignment="1">
      <alignment horizontal="right" vertical="center"/>
    </xf>
    <xf numFmtId="0" fontId="2" fillId="0" borderId="44" xfId="0" applyFont="1" applyBorder="1" applyAlignment="1" applyProtection="1">
      <alignment horizontal="center" vertical="center" wrapText="1"/>
      <protection locked="0"/>
    </xf>
    <xf numFmtId="0" fontId="7" fillId="0" borderId="56" xfId="0" applyFont="1" applyBorder="1" applyAlignment="1">
      <alignment horizontal="center" vertical="center" wrapText="1"/>
    </xf>
    <xf numFmtId="0" fontId="3" fillId="2" borderId="56" xfId="0" applyFont="1" applyFill="1" applyBorder="1" applyAlignment="1">
      <alignment horizontal="right" vertical="center"/>
    </xf>
    <xf numFmtId="0" fontId="14" fillId="0" borderId="0" xfId="0" applyFont="1" applyAlignment="1">
      <alignment horizontal="left" vertical="center"/>
    </xf>
    <xf numFmtId="0" fontId="0" fillId="4" borderId="11" xfId="0" applyFill="1" applyBorder="1" applyAlignment="1" applyProtection="1">
      <alignment horizontal="left" vertical="top" wrapText="1"/>
      <protection locked="0"/>
    </xf>
    <xf numFmtId="167" fontId="14" fillId="0" borderId="0" xfId="0" applyNumberFormat="1" applyFont="1" applyAlignment="1">
      <alignment horizontal="left" vertical="center"/>
    </xf>
    <xf numFmtId="0" fontId="0" fillId="3" borderId="33" xfId="0" applyFill="1" applyBorder="1" applyAlignment="1" applyProtection="1">
      <alignment horizontal="left" vertical="top" wrapText="1"/>
      <protection locked="0"/>
    </xf>
    <xf numFmtId="0" fontId="0" fillId="3" borderId="26" xfId="0" applyFill="1" applyBorder="1" applyAlignment="1" applyProtection="1">
      <alignment horizontal="left" vertical="top" wrapText="1"/>
      <protection locked="0"/>
    </xf>
    <xf numFmtId="0" fontId="0" fillId="3" borderId="27" xfId="0" applyFill="1" applyBorder="1" applyAlignment="1" applyProtection="1">
      <alignment horizontal="left" vertical="top" wrapText="1"/>
      <protection locked="0"/>
    </xf>
    <xf numFmtId="0" fontId="16" fillId="0" borderId="0" xfId="0" applyFont="1" applyAlignment="1">
      <alignment horizontal="center" wrapText="1"/>
    </xf>
    <xf numFmtId="0" fontId="0" fillId="0" borderId="0" xfId="0"/>
    <xf numFmtId="0" fontId="2" fillId="2" borderId="0" xfId="0" applyFont="1" applyFill="1" applyAlignment="1">
      <alignment horizontal="center"/>
    </xf>
    <xf numFmtId="0" fontId="37" fillId="0" borderId="0" xfId="0" applyFont="1" applyAlignment="1" applyProtection="1">
      <alignment horizontal="left" vertical="center"/>
      <protection locked="0"/>
    </xf>
    <xf numFmtId="0" fontId="23" fillId="2" borderId="0" xfId="0" applyFont="1" applyFill="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3" borderId="1" xfId="0" applyFill="1" applyBorder="1" applyAlignment="1" applyProtection="1">
      <alignment horizontal="center" vertical="center"/>
      <protection locked="0"/>
    </xf>
    <xf numFmtId="0" fontId="0" fillId="3" borderId="2" xfId="0" applyFill="1" applyBorder="1" applyAlignment="1" applyProtection="1">
      <alignment horizontal="center" vertical="center"/>
      <protection locked="0"/>
    </xf>
    <xf numFmtId="0" fontId="2" fillId="2" borderId="0" xfId="0" applyFont="1" applyFill="1" applyAlignment="1">
      <alignment horizontal="center" wrapText="1"/>
    </xf>
    <xf numFmtId="0" fontId="0" fillId="2" borderId="1" xfId="0" applyFill="1" applyBorder="1" applyAlignment="1">
      <alignment horizontal="center" vertical="center"/>
    </xf>
    <xf numFmtId="0" fontId="3" fillId="2" borderId="0" xfId="0" applyFont="1" applyFill="1" applyAlignment="1">
      <alignment horizontal="center"/>
    </xf>
    <xf numFmtId="0" fontId="0" fillId="0" borderId="1" xfId="0" applyBorder="1" applyAlignment="1">
      <alignment horizontal="center" vertical="center"/>
    </xf>
    <xf numFmtId="0" fontId="0" fillId="3" borderId="1" xfId="0" applyFill="1" applyBorder="1" applyAlignment="1" applyProtection="1">
      <alignment horizontal="left" vertical="top" wrapText="1"/>
      <protection locked="0"/>
    </xf>
    <xf numFmtId="0" fontId="3" fillId="2" borderId="1" xfId="0" applyFont="1" applyFill="1" applyBorder="1" applyAlignment="1">
      <alignment horizontal="right" vertical="center"/>
    </xf>
    <xf numFmtId="0" fontId="3" fillId="4" borderId="21" xfId="0" applyFont="1" applyFill="1" applyBorder="1" applyAlignment="1">
      <alignment horizontal="center" vertical="center" wrapText="1"/>
    </xf>
    <xf numFmtId="0" fontId="3" fillId="4" borderId="53" xfId="0" applyFont="1" applyFill="1" applyBorder="1" applyAlignment="1">
      <alignment horizontal="center" vertical="center" wrapText="1"/>
    </xf>
    <xf numFmtId="164" fontId="8" fillId="0" borderId="1" xfId="0" applyNumberFormat="1" applyFont="1" applyBorder="1" applyAlignment="1">
      <alignment horizontal="center" vertical="center"/>
    </xf>
    <xf numFmtId="164" fontId="8" fillId="0" borderId="19" xfId="0" applyNumberFormat="1" applyFont="1" applyBorder="1" applyAlignment="1">
      <alignment horizontal="center" vertical="center"/>
    </xf>
    <xf numFmtId="0" fontId="3" fillId="0" borderId="36" xfId="0" applyFont="1" applyBorder="1" applyAlignment="1">
      <alignment horizontal="center" vertical="center" wrapText="1"/>
    </xf>
    <xf numFmtId="0" fontId="3" fillId="0" borderId="2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164" fontId="1" fillId="0" borderId="19" xfId="0" applyNumberFormat="1" applyFont="1" applyBorder="1" applyAlignment="1">
      <alignment horizontal="center" vertical="center" wrapText="1"/>
    </xf>
    <xf numFmtId="164" fontId="23" fillId="0" borderId="1" xfId="0" applyNumberFormat="1" applyFont="1" applyBorder="1" applyAlignment="1">
      <alignment horizontal="center" vertical="center" wrapText="1"/>
    </xf>
    <xf numFmtId="0" fontId="23" fillId="0" borderId="19" xfId="0" applyFont="1" applyBorder="1" applyAlignment="1">
      <alignment horizontal="center" vertical="center" wrapText="1"/>
    </xf>
    <xf numFmtId="164" fontId="23" fillId="0" borderId="1" xfId="0" applyNumberFormat="1" applyFont="1" applyBorder="1" applyAlignment="1">
      <alignment horizontal="center" vertical="center"/>
    </xf>
    <xf numFmtId="0" fontId="23" fillId="0" borderId="1" xfId="0" applyFont="1" applyBorder="1" applyAlignment="1">
      <alignment horizontal="center" vertical="center" wrapText="1"/>
    </xf>
    <xf numFmtId="0" fontId="3" fillId="4" borderId="41" xfId="0" applyFont="1" applyFill="1" applyBorder="1" applyAlignment="1">
      <alignment horizontal="center" vertical="center" wrapText="1"/>
    </xf>
    <xf numFmtId="0" fontId="16" fillId="0" borderId="44" xfId="0" applyFont="1" applyBorder="1" applyAlignment="1">
      <alignment horizontal="center" wrapText="1"/>
    </xf>
    <xf numFmtId="0" fontId="2" fillId="0" borderId="45" xfId="0" applyFont="1" applyBorder="1" applyAlignment="1">
      <alignment horizontal="center" vertical="center" wrapText="1"/>
    </xf>
    <xf numFmtId="0" fontId="3" fillId="2" borderId="0" xfId="0" applyFont="1" applyFill="1" applyAlignment="1">
      <alignment horizontal="left" vertical="center"/>
    </xf>
    <xf numFmtId="0" fontId="37" fillId="0" borderId="45" xfId="0" applyFont="1" applyBorder="1" applyAlignment="1">
      <alignment horizontal="left" vertical="center" wrapText="1"/>
    </xf>
    <xf numFmtId="0" fontId="37" fillId="0" borderId="56" xfId="0" applyFont="1" applyBorder="1" applyAlignment="1">
      <alignment horizontal="left" vertical="center" wrapText="1"/>
    </xf>
    <xf numFmtId="0" fontId="7" fillId="2" borderId="0" xfId="0" applyFont="1" applyFill="1" applyAlignment="1">
      <alignment horizontal="left" vertical="center"/>
    </xf>
    <xf numFmtId="10" fontId="8" fillId="0" borderId="1" xfId="0" applyNumberFormat="1" applyFont="1" applyBorder="1" applyAlignment="1">
      <alignment horizontal="center" vertical="center"/>
    </xf>
    <xf numFmtId="0" fontId="8" fillId="0" borderId="12" xfId="0" applyFont="1" applyBorder="1" applyAlignment="1">
      <alignment horizontal="center" vertical="center"/>
    </xf>
    <xf numFmtId="0" fontId="8" fillId="0" borderId="1" xfId="0" applyFont="1" applyBorder="1" applyAlignment="1">
      <alignment horizontal="center" vertical="center"/>
    </xf>
    <xf numFmtId="0" fontId="23" fillId="0" borderId="12" xfId="0" applyFont="1" applyBorder="1" applyAlignment="1">
      <alignment horizontal="center" vertical="center"/>
    </xf>
    <xf numFmtId="0" fontId="23" fillId="0" borderId="1" xfId="0" applyFont="1" applyBorder="1" applyAlignment="1">
      <alignment horizontal="center" vertical="center"/>
    </xf>
    <xf numFmtId="0" fontId="2" fillId="0" borderId="10" xfId="0" applyFont="1" applyBorder="1" applyAlignment="1">
      <alignment horizontal="center"/>
    </xf>
    <xf numFmtId="0" fontId="3" fillId="0" borderId="33" xfId="0" applyFont="1" applyBorder="1" applyAlignment="1">
      <alignment horizontal="center" vertical="center" wrapText="1"/>
    </xf>
    <xf numFmtId="0" fontId="3" fillId="0" borderId="27" xfId="0" applyFont="1" applyBorder="1" applyAlignment="1">
      <alignment horizontal="center" vertical="center" wrapText="1"/>
    </xf>
    <xf numFmtId="0" fontId="6" fillId="0" borderId="0" xfId="0" applyFont="1"/>
    <xf numFmtId="0" fontId="7" fillId="2" borderId="0" xfId="0" applyFont="1" applyFill="1" applyAlignment="1">
      <alignment horizontal="center"/>
    </xf>
    <xf numFmtId="0" fontId="6" fillId="2" borderId="0" xfId="0" applyFont="1" applyFill="1" applyAlignment="1">
      <alignment horizontal="center"/>
    </xf>
    <xf numFmtId="164" fontId="6" fillId="2" borderId="0" xfId="0" applyNumberFormat="1" applyFont="1" applyFill="1" applyAlignment="1">
      <alignment horizontal="center"/>
    </xf>
    <xf numFmtId="0" fontId="3" fillId="0" borderId="3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9"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0" xfId="0" applyFont="1" applyBorder="1" applyAlignment="1">
      <alignment horizontal="center" vertical="center" wrapText="1"/>
    </xf>
    <xf numFmtId="164" fontId="3" fillId="0" borderId="14" xfId="0" applyNumberFormat="1" applyFont="1" applyBorder="1" applyAlignment="1">
      <alignment horizontal="center" vertical="center"/>
    </xf>
    <xf numFmtId="164" fontId="3" fillId="0" borderId="34" xfId="0" applyNumberFormat="1" applyFont="1" applyBorder="1" applyAlignment="1">
      <alignment horizontal="center" vertical="center"/>
    </xf>
    <xf numFmtId="0" fontId="3" fillId="0" borderId="35" xfId="0" applyFont="1" applyBorder="1" applyAlignment="1">
      <alignment horizontal="center" vertical="center"/>
    </xf>
    <xf numFmtId="0" fontId="8" fillId="0" borderId="14" xfId="0" applyFont="1" applyBorder="1" applyAlignment="1">
      <alignment horizontal="center" vertical="center"/>
    </xf>
    <xf numFmtId="0" fontId="3" fillId="0" borderId="35" xfId="0" applyFont="1" applyBorder="1" applyAlignment="1">
      <alignment horizontal="center" vertical="center" wrapText="1"/>
    </xf>
    <xf numFmtId="0" fontId="3" fillId="0" borderId="14" xfId="0" applyFont="1" applyBorder="1" applyAlignment="1">
      <alignment horizontal="center" vertical="center"/>
    </xf>
    <xf numFmtId="164" fontId="3" fillId="0" borderId="14" xfId="0" applyNumberFormat="1" applyFont="1" applyBorder="1" applyAlignment="1">
      <alignment horizontal="center" vertical="center" wrapText="1"/>
    </xf>
    <xf numFmtId="0" fontId="3" fillId="0" borderId="34" xfId="0" applyFont="1" applyBorder="1" applyAlignment="1">
      <alignment horizontal="center" vertical="center" wrapText="1"/>
    </xf>
    <xf numFmtId="164" fontId="3" fillId="5" borderId="54" xfId="0" applyNumberFormat="1" applyFont="1" applyFill="1" applyBorder="1" applyAlignment="1">
      <alignment horizontal="center" vertical="center"/>
    </xf>
    <xf numFmtId="164" fontId="3" fillId="5" borderId="48" xfId="0" applyNumberFormat="1" applyFont="1" applyFill="1" applyBorder="1" applyAlignment="1">
      <alignment horizontal="center" vertical="center"/>
    </xf>
    <xf numFmtId="164" fontId="3" fillId="5" borderId="55" xfId="0" applyNumberFormat="1" applyFont="1" applyFill="1" applyBorder="1" applyAlignment="1">
      <alignment horizontal="center" vertical="center"/>
    </xf>
    <xf numFmtId="164" fontId="3" fillId="0" borderId="33" xfId="0" applyNumberFormat="1" applyFont="1" applyBorder="1" applyAlignment="1">
      <alignment horizontal="center" vertical="center" wrapText="1"/>
    </xf>
    <xf numFmtId="164" fontId="3" fillId="0" borderId="27" xfId="0" applyNumberFormat="1" applyFont="1" applyBorder="1" applyAlignment="1">
      <alignment horizontal="center" vertical="center" wrapText="1"/>
    </xf>
    <xf numFmtId="0" fontId="7" fillId="0" borderId="46" xfId="0" applyFont="1" applyBorder="1" applyAlignment="1">
      <alignment horizontal="center"/>
    </xf>
    <xf numFmtId="164" fontId="3" fillId="0" borderId="42" xfId="0" applyNumberFormat="1" applyFont="1" applyBorder="1" applyAlignment="1">
      <alignment horizontal="center" vertical="center"/>
    </xf>
    <xf numFmtId="10" fontId="3" fillId="0" borderId="3" xfId="0" applyNumberFormat="1" applyFont="1" applyBorder="1" applyAlignment="1">
      <alignment horizontal="center" vertical="center" wrapText="1"/>
    </xf>
    <xf numFmtId="10" fontId="3" fillId="0" borderId="43" xfId="0" applyNumberFormat="1" applyFont="1" applyBorder="1" applyAlignment="1">
      <alignment horizontal="center" vertical="center" wrapText="1"/>
    </xf>
    <xf numFmtId="164" fontId="0" fillId="4" borderId="1" xfId="0" applyNumberFormat="1" applyFill="1" applyBorder="1" applyAlignment="1" applyProtection="1">
      <alignment horizontal="center" vertical="center"/>
    </xf>
  </cellXfs>
  <cellStyles count="6">
    <cellStyle name="Comma" xfId="1" builtinId="3"/>
    <cellStyle name="Hyperlink" xfId="2" builtinId="8"/>
    <cellStyle name="Normal" xfId="0" builtinId="0"/>
    <cellStyle name="Normal 3" xfId="3" xr:uid="{00000000-0005-0000-0000-000003000000}"/>
    <cellStyle name="Normal_1999new30%" xfId="4" xr:uid="{00000000-0005-0000-0000-000004000000}"/>
    <cellStyle name="Normal_Draft Rent &amp; Unit Mix Sheet" xfId="5" xr:uid="{00000000-0005-0000-0000-000005000000}"/>
  </cellStyles>
  <dxfs count="4">
    <dxf>
      <fill>
        <patternFill>
          <bgColor rgb="FFFFFF00"/>
        </patternFill>
      </fill>
    </dxf>
    <dxf>
      <font>
        <condense val="0"/>
        <extend val="0"/>
        <color indexed="37"/>
      </font>
    </dxf>
    <dxf>
      <fill>
        <patternFill>
          <bgColor rgb="FFFFFFAF"/>
        </patternFill>
      </fill>
    </dxf>
    <dxf>
      <font>
        <color theme="1"/>
      </font>
    </dxf>
  </dxfs>
  <tableStyles count="0" defaultTableStyle="TableStyleMedium9" defaultPivotStyle="PivotStyleLight16"/>
  <colors>
    <mruColors>
      <color rgb="FFFFFFAF"/>
      <color rgb="FFE1F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fmlaLink="V1"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388620</xdr:colOff>
          <xdr:row>10</xdr:row>
          <xdr:rowOff>792480</xdr:rowOff>
        </xdr:from>
        <xdr:to>
          <xdr:col>19</xdr:col>
          <xdr:colOff>586740</xdr:colOff>
          <xdr:row>10</xdr:row>
          <xdr:rowOff>967740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2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tabColor rgb="FF33CC33"/>
    <pageSetUpPr fitToPage="1"/>
  </sheetPr>
  <dimension ref="A1:I101"/>
  <sheetViews>
    <sheetView showGridLines="0" topLeftCell="A18" zoomScaleNormal="100" workbookViewId="0">
      <selection activeCell="A40" sqref="A40:F40"/>
    </sheetView>
  </sheetViews>
  <sheetFormatPr defaultRowHeight="13.2"/>
  <cols>
    <col min="1" max="1" width="21.21875" customWidth="1"/>
    <col min="2" max="2" width="12.21875" customWidth="1"/>
    <col min="3" max="4" width="12.77734375" customWidth="1"/>
    <col min="5" max="5" width="16" customWidth="1"/>
    <col min="6" max="6" width="25.5546875" customWidth="1"/>
    <col min="7" max="7" width="12.77734375" customWidth="1"/>
    <col min="8" max="9" width="5.21875" customWidth="1"/>
    <col min="10" max="10" width="9.21875" customWidth="1"/>
  </cols>
  <sheetData>
    <row r="1" spans="1:9" ht="18" customHeight="1">
      <c r="A1" s="331" t="s">
        <v>131</v>
      </c>
      <c r="B1" s="331"/>
      <c r="C1" s="331"/>
      <c r="D1" s="331"/>
      <c r="E1" s="331"/>
      <c r="F1" s="331"/>
      <c r="G1" s="54"/>
      <c r="H1" s="54"/>
      <c r="I1" s="54"/>
    </row>
    <row r="2" spans="1:9">
      <c r="A2" s="149" t="str">
        <f>'1. Chklst, Certification'!A4</f>
        <v>Rev. 6/2/26</v>
      </c>
      <c r="B2" s="46"/>
      <c r="C2" s="46"/>
      <c r="D2" s="46"/>
      <c r="E2" s="46"/>
      <c r="F2" s="46"/>
      <c r="G2" s="46"/>
      <c r="H2" s="46"/>
      <c r="I2" s="46"/>
    </row>
    <row r="3" spans="1:9" ht="13.5" customHeight="1">
      <c r="A3" s="333" t="s">
        <v>185</v>
      </c>
      <c r="B3" s="333"/>
      <c r="C3" s="333"/>
      <c r="D3" s="333"/>
      <c r="E3" s="333"/>
      <c r="F3" s="333"/>
      <c r="G3" s="48"/>
      <c r="H3" s="48"/>
      <c r="I3" s="48"/>
    </row>
    <row r="4" spans="1:9" ht="13.5" customHeight="1">
      <c r="A4" s="261" t="s">
        <v>151</v>
      </c>
      <c r="B4" s="261"/>
      <c r="C4" s="261"/>
      <c r="D4" s="261"/>
      <c r="E4" s="261"/>
      <c r="F4" s="261"/>
      <c r="G4" s="50"/>
      <c r="H4" s="50"/>
      <c r="I4" s="50"/>
    </row>
    <row r="5" spans="1:9" ht="15.75" customHeight="1">
      <c r="A5" s="332" t="s">
        <v>152</v>
      </c>
      <c r="B5" s="332"/>
      <c r="C5" s="332"/>
      <c r="D5" s="332"/>
      <c r="E5" s="332"/>
      <c r="F5" s="332"/>
      <c r="G5" s="51"/>
      <c r="H5" s="51"/>
      <c r="I5" s="51"/>
    </row>
    <row r="6" spans="1:9" s="4" customFormat="1" ht="42" customHeight="1">
      <c r="A6" s="340" t="s">
        <v>259</v>
      </c>
      <c r="B6" s="340"/>
      <c r="C6" s="340"/>
      <c r="D6" s="340"/>
      <c r="E6" s="340"/>
      <c r="F6" s="340"/>
      <c r="G6" s="128"/>
      <c r="H6" s="27"/>
      <c r="I6" s="27"/>
    </row>
    <row r="7" spans="1:9" s="4" customFormat="1" ht="67.8" customHeight="1">
      <c r="A7" s="337" t="s">
        <v>307</v>
      </c>
      <c r="B7" s="336"/>
      <c r="C7" s="336"/>
      <c r="D7" s="336"/>
      <c r="E7" s="336"/>
      <c r="F7" s="336"/>
      <c r="G7" s="128"/>
      <c r="H7" s="27"/>
      <c r="I7" s="27"/>
    </row>
    <row r="8" spans="1:9" s="56" customFormat="1" ht="16.5" customHeight="1">
      <c r="A8" s="340" t="s">
        <v>170</v>
      </c>
      <c r="B8" s="340"/>
      <c r="C8" s="340"/>
      <c r="D8" s="340"/>
      <c r="E8" s="340"/>
      <c r="F8" s="340"/>
      <c r="G8" s="55"/>
      <c r="H8" s="55"/>
      <c r="I8" s="55"/>
    </row>
    <row r="9" spans="1:9" s="4" customFormat="1" ht="54.6" customHeight="1">
      <c r="A9" s="338" t="s">
        <v>260</v>
      </c>
      <c r="B9" s="336"/>
      <c r="C9" s="336"/>
      <c r="D9" s="336"/>
      <c r="E9" s="336"/>
      <c r="F9" s="336"/>
      <c r="G9" s="27"/>
      <c r="H9" s="27"/>
      <c r="I9" s="27"/>
    </row>
    <row r="10" spans="1:9" s="4" customFormat="1" ht="13.5" customHeight="1">
      <c r="A10" s="338" t="s">
        <v>0</v>
      </c>
      <c r="B10" s="336"/>
      <c r="C10" s="336"/>
      <c r="D10" s="336"/>
      <c r="E10" s="336"/>
      <c r="F10" s="336"/>
      <c r="G10" s="27"/>
      <c r="H10" s="27"/>
      <c r="I10" s="27"/>
    </row>
    <row r="11" spans="1:9" s="4" customFormat="1" ht="13.5" customHeight="1">
      <c r="A11" s="337" t="s">
        <v>261</v>
      </c>
      <c r="B11" s="336"/>
      <c r="C11" s="336"/>
      <c r="D11" s="336"/>
      <c r="E11" s="336"/>
      <c r="F11" s="336"/>
      <c r="G11" s="27"/>
      <c r="H11" s="27"/>
      <c r="I11" s="27"/>
    </row>
    <row r="12" spans="1:9" s="4" customFormat="1">
      <c r="A12" s="338" t="s">
        <v>1</v>
      </c>
      <c r="B12" s="338"/>
      <c r="C12" s="338"/>
      <c r="D12" s="338"/>
      <c r="E12" s="338"/>
      <c r="F12" s="338"/>
      <c r="G12" s="27"/>
      <c r="H12" s="27"/>
      <c r="I12" s="27"/>
    </row>
    <row r="13" spans="1:9" s="4" customFormat="1">
      <c r="A13" s="336" t="s">
        <v>203</v>
      </c>
      <c r="B13" s="336"/>
      <c r="C13" s="336"/>
      <c r="D13" s="336"/>
      <c r="E13" s="336"/>
      <c r="F13" s="336"/>
      <c r="G13" s="27"/>
      <c r="H13" s="27"/>
      <c r="I13" s="27"/>
    </row>
    <row r="14" spans="1:9" s="4" customFormat="1">
      <c r="A14" s="338" t="s">
        <v>2</v>
      </c>
      <c r="B14" s="338"/>
      <c r="C14" s="338"/>
      <c r="D14" s="49"/>
      <c r="E14" s="49"/>
      <c r="F14" s="49"/>
      <c r="G14" s="27"/>
      <c r="H14" s="27"/>
      <c r="I14" s="27"/>
    </row>
    <row r="15" spans="1:9" s="4" customFormat="1" ht="29.4" customHeight="1">
      <c r="A15" s="336" t="s">
        <v>3</v>
      </c>
      <c r="B15" s="336"/>
      <c r="C15" s="336"/>
      <c r="D15" s="336"/>
      <c r="E15" s="336"/>
      <c r="F15" s="336"/>
      <c r="G15" s="27"/>
      <c r="H15" s="27"/>
      <c r="I15" s="27"/>
    </row>
    <row r="16" spans="1:9" s="4" customFormat="1" ht="15.75" customHeight="1">
      <c r="A16" s="338" t="s">
        <v>4</v>
      </c>
      <c r="B16" s="336"/>
      <c r="C16" s="336"/>
      <c r="D16" s="336"/>
      <c r="E16" s="27"/>
      <c r="F16" s="27"/>
      <c r="G16" s="27"/>
      <c r="H16" s="27"/>
      <c r="I16" s="27"/>
    </row>
    <row r="17" spans="1:9" s="4" customFormat="1" ht="26.4" customHeight="1">
      <c r="A17" s="337" t="s">
        <v>262</v>
      </c>
      <c r="B17" s="336"/>
      <c r="C17" s="336"/>
      <c r="D17" s="336"/>
      <c r="E17" s="336"/>
      <c r="F17" s="336"/>
      <c r="G17" s="49"/>
      <c r="H17" s="49"/>
      <c r="I17" s="49"/>
    </row>
    <row r="18" spans="1:9" s="57" customFormat="1" ht="13.5" customHeight="1">
      <c r="A18" s="340" t="s">
        <v>184</v>
      </c>
      <c r="B18" s="340"/>
      <c r="C18" s="340"/>
      <c r="D18" s="340"/>
      <c r="E18" s="340"/>
      <c r="F18" s="340"/>
      <c r="G18" s="47"/>
      <c r="H18" s="47"/>
      <c r="I18" s="47"/>
    </row>
    <row r="19" spans="1:9" s="57" customFormat="1" ht="34.200000000000003" hidden="1" customHeight="1">
      <c r="A19" s="336"/>
      <c r="B19" s="336"/>
      <c r="C19" s="336"/>
      <c r="D19" s="336"/>
      <c r="E19" s="336"/>
      <c r="F19" s="336"/>
      <c r="G19" s="47"/>
      <c r="H19" s="47"/>
      <c r="I19" s="47"/>
    </row>
    <row r="20" spans="1:9" s="57" customFormat="1" ht="29.25" hidden="1" customHeight="1">
      <c r="A20" s="338"/>
      <c r="B20" s="338"/>
      <c r="C20" s="338"/>
      <c r="D20" s="338"/>
      <c r="E20" s="338"/>
      <c r="F20" s="338"/>
      <c r="G20" s="47"/>
      <c r="H20" s="47"/>
      <c r="I20" s="47"/>
    </row>
    <row r="21" spans="1:9" s="4" customFormat="1" ht="13.5" customHeight="1">
      <c r="A21" s="338" t="s">
        <v>139</v>
      </c>
      <c r="B21" s="338"/>
      <c r="C21" s="338"/>
      <c r="D21" s="338"/>
      <c r="E21" s="338"/>
      <c r="F21" s="338"/>
      <c r="G21" s="27"/>
      <c r="H21" s="27"/>
      <c r="I21" s="27"/>
    </row>
    <row r="22" spans="1:9" s="4" customFormat="1" ht="27.6" customHeight="1">
      <c r="A22" s="336" t="s">
        <v>146</v>
      </c>
      <c r="B22" s="336"/>
      <c r="C22" s="336"/>
      <c r="D22" s="336"/>
      <c r="E22" s="336"/>
      <c r="F22" s="336"/>
      <c r="G22" s="27"/>
      <c r="H22" s="27"/>
      <c r="I22" s="27"/>
    </row>
    <row r="23" spans="1:9" s="4" customFormat="1" ht="13.5" customHeight="1">
      <c r="A23" s="338" t="s">
        <v>140</v>
      </c>
      <c r="B23" s="338"/>
      <c r="C23" s="338"/>
      <c r="D23" s="338"/>
      <c r="E23" s="338"/>
      <c r="F23" s="338"/>
      <c r="G23" s="27"/>
      <c r="H23" s="27"/>
      <c r="I23" s="27"/>
    </row>
    <row r="24" spans="1:9" s="4" customFormat="1" ht="15.6" customHeight="1">
      <c r="A24" s="337" t="s">
        <v>270</v>
      </c>
      <c r="B24" s="336"/>
      <c r="C24" s="336"/>
      <c r="D24" s="336"/>
      <c r="E24" s="336"/>
      <c r="F24" s="336"/>
      <c r="G24" s="27"/>
      <c r="H24" s="27"/>
      <c r="I24" s="27"/>
    </row>
    <row r="25" spans="1:9" s="4" customFormat="1" ht="13.5" customHeight="1">
      <c r="A25" s="338" t="s">
        <v>201</v>
      </c>
      <c r="B25" s="338"/>
      <c r="C25" s="338"/>
      <c r="D25" s="338"/>
      <c r="E25" s="338"/>
      <c r="F25" s="338"/>
      <c r="G25" s="27"/>
      <c r="H25" s="27"/>
      <c r="I25" s="27"/>
    </row>
    <row r="26" spans="1:9" s="4" customFormat="1" ht="27" customHeight="1">
      <c r="A26" s="337" t="s">
        <v>271</v>
      </c>
      <c r="B26" s="336"/>
      <c r="C26" s="336"/>
      <c r="D26" s="336"/>
      <c r="E26" s="336"/>
      <c r="F26" s="336"/>
      <c r="G26" s="27"/>
      <c r="H26" s="27"/>
      <c r="I26" s="27"/>
    </row>
    <row r="27" spans="1:9" s="4" customFormat="1" ht="13.5" customHeight="1">
      <c r="A27" s="338" t="s">
        <v>202</v>
      </c>
      <c r="B27" s="338"/>
      <c r="C27" s="338"/>
      <c r="D27" s="338"/>
      <c r="E27" s="338"/>
      <c r="F27" s="338"/>
      <c r="G27" s="27"/>
      <c r="H27" s="27"/>
      <c r="I27" s="27"/>
    </row>
    <row r="28" spans="1:9" s="4" customFormat="1" ht="32.4" customHeight="1">
      <c r="A28" s="336" t="s">
        <v>147</v>
      </c>
      <c r="B28" s="336"/>
      <c r="C28" s="336"/>
      <c r="D28" s="336"/>
      <c r="E28" s="336"/>
      <c r="F28" s="336"/>
      <c r="G28" s="27"/>
      <c r="H28" s="27"/>
      <c r="I28" s="27"/>
    </row>
    <row r="29" spans="1:9" s="4" customFormat="1" ht="13.5" customHeight="1">
      <c r="A29" s="338" t="s">
        <v>148</v>
      </c>
      <c r="B29" s="338"/>
      <c r="C29" s="338"/>
      <c r="D29" s="338"/>
      <c r="E29" s="338"/>
      <c r="F29" s="338"/>
      <c r="G29" s="27"/>
      <c r="H29" s="27"/>
      <c r="I29" s="27"/>
    </row>
    <row r="30" spans="1:9" s="4" customFormat="1" ht="19.8" customHeight="1">
      <c r="A30" s="337" t="s">
        <v>272</v>
      </c>
      <c r="B30" s="336"/>
      <c r="C30" s="336"/>
      <c r="D30" s="336"/>
      <c r="E30" s="336"/>
      <c r="F30" s="336"/>
      <c r="G30" s="27"/>
      <c r="H30" s="27"/>
      <c r="I30" s="27"/>
    </row>
    <row r="31" spans="1:9" s="4" customFormat="1" ht="19.8" customHeight="1">
      <c r="A31" s="338" t="s">
        <v>273</v>
      </c>
      <c r="B31" s="338"/>
      <c r="C31" s="338"/>
      <c r="D31" s="338"/>
      <c r="E31" s="338"/>
      <c r="F31" s="338"/>
      <c r="G31" s="27"/>
      <c r="H31" s="27"/>
      <c r="I31" s="27"/>
    </row>
    <row r="32" spans="1:9" s="4" customFormat="1" ht="19.8" customHeight="1">
      <c r="A32" s="337" t="s">
        <v>274</v>
      </c>
      <c r="B32" s="337"/>
      <c r="C32" s="337"/>
      <c r="D32" s="337"/>
      <c r="E32" s="337"/>
      <c r="F32" s="337"/>
      <c r="G32" s="27"/>
      <c r="H32" s="27"/>
      <c r="I32" s="27"/>
    </row>
    <row r="33" spans="1:9" s="4" customFormat="1" ht="13.5" customHeight="1">
      <c r="A33" s="338" t="s">
        <v>275</v>
      </c>
      <c r="B33" s="338"/>
      <c r="C33" s="338"/>
      <c r="D33" s="338"/>
      <c r="E33" s="338"/>
      <c r="F33" s="338"/>
      <c r="G33" s="27"/>
      <c r="H33" s="27"/>
      <c r="I33" s="27"/>
    </row>
    <row r="34" spans="1:9" s="4" customFormat="1" ht="19.2" customHeight="1">
      <c r="A34" s="269" t="s">
        <v>276</v>
      </c>
      <c r="B34" s="339"/>
      <c r="C34" s="339"/>
      <c r="D34" s="339"/>
      <c r="E34" s="339"/>
      <c r="F34" s="339"/>
      <c r="G34" s="128"/>
      <c r="H34" s="128"/>
      <c r="I34" s="128"/>
    </row>
    <row r="35" spans="1:9" s="4" customFormat="1" ht="13.5" customHeight="1">
      <c r="A35" s="338" t="s">
        <v>277</v>
      </c>
      <c r="B35" s="338"/>
      <c r="C35" s="338"/>
      <c r="D35" s="338"/>
      <c r="E35" s="338"/>
      <c r="F35" s="338"/>
      <c r="G35" s="27"/>
      <c r="H35" s="27"/>
      <c r="I35" s="27"/>
    </row>
    <row r="36" spans="1:9" s="4" customFormat="1" ht="48" customHeight="1">
      <c r="A36" s="337" t="s">
        <v>278</v>
      </c>
      <c r="B36" s="336"/>
      <c r="C36" s="336"/>
      <c r="D36" s="336"/>
      <c r="E36" s="336"/>
      <c r="F36" s="336"/>
      <c r="G36" s="27"/>
      <c r="H36" s="27"/>
      <c r="I36" s="27"/>
    </row>
    <row r="37" spans="1:9" s="4" customFormat="1" ht="16.2" customHeight="1">
      <c r="A37" s="338" t="s">
        <v>279</v>
      </c>
      <c r="B37" s="338"/>
      <c r="C37" s="338"/>
      <c r="D37" s="338"/>
      <c r="E37" s="338"/>
      <c r="F37" s="338"/>
      <c r="G37" s="27"/>
      <c r="H37" s="27"/>
      <c r="I37" s="27"/>
    </row>
    <row r="38" spans="1:9" s="4" customFormat="1" ht="21" customHeight="1">
      <c r="A38" s="337" t="s">
        <v>280</v>
      </c>
      <c r="B38" s="337"/>
      <c r="C38" s="337"/>
      <c r="D38" s="337"/>
      <c r="E38" s="337"/>
      <c r="F38" s="337"/>
      <c r="G38" s="27"/>
      <c r="H38" s="27"/>
      <c r="I38" s="27"/>
    </row>
    <row r="39" spans="1:9" s="4" customFormat="1" ht="14.4" customHeight="1">
      <c r="A39" s="338" t="s">
        <v>281</v>
      </c>
      <c r="B39" s="338"/>
      <c r="C39" s="338"/>
      <c r="D39" s="338"/>
      <c r="E39" s="338"/>
      <c r="F39" s="338"/>
      <c r="G39" s="27"/>
      <c r="H39" s="27"/>
      <c r="I39" s="27"/>
    </row>
    <row r="40" spans="1:9" s="4" customFormat="1" ht="30.6" customHeight="1">
      <c r="A40" s="337" t="s">
        <v>282</v>
      </c>
      <c r="B40" s="337"/>
      <c r="C40" s="337"/>
      <c r="D40" s="337"/>
      <c r="E40" s="337"/>
      <c r="F40" s="337"/>
      <c r="G40" s="27"/>
      <c r="H40" s="27"/>
      <c r="I40" s="27"/>
    </row>
    <row r="41" spans="1:9" s="4" customFormat="1" ht="13.5" customHeight="1">
      <c r="A41" s="338" t="s">
        <v>283</v>
      </c>
      <c r="B41" s="338"/>
      <c r="C41" s="338"/>
      <c r="D41" s="338"/>
      <c r="E41" s="338"/>
      <c r="F41" s="338"/>
      <c r="G41" s="27"/>
      <c r="H41" s="27"/>
      <c r="I41" s="27"/>
    </row>
    <row r="42" spans="1:9" s="4" customFormat="1" ht="29.4" customHeight="1">
      <c r="A42" s="337" t="s">
        <v>284</v>
      </c>
      <c r="B42" s="336"/>
      <c r="C42" s="336"/>
      <c r="D42" s="336"/>
      <c r="E42" s="336"/>
      <c r="F42" s="336"/>
      <c r="G42" s="27"/>
      <c r="H42" s="27"/>
      <c r="I42" s="27"/>
    </row>
    <row r="43" spans="1:9" s="4" customFormat="1" ht="13.5" customHeight="1">
      <c r="A43" s="338" t="s">
        <v>285</v>
      </c>
      <c r="B43" s="338"/>
      <c r="C43" s="338"/>
      <c r="D43" s="338"/>
      <c r="E43" s="338"/>
      <c r="F43" s="338"/>
      <c r="G43" s="27"/>
      <c r="H43" s="27"/>
      <c r="I43" s="27"/>
    </row>
    <row r="44" spans="1:9" s="4" customFormat="1" ht="45" customHeight="1">
      <c r="A44" s="336" t="s">
        <v>132</v>
      </c>
      <c r="B44" s="336"/>
      <c r="C44" s="336"/>
      <c r="D44" s="336"/>
      <c r="E44" s="336"/>
      <c r="F44" s="336"/>
      <c r="G44" s="27"/>
      <c r="H44" s="27"/>
      <c r="I44" s="27"/>
    </row>
    <row r="45" spans="1:9" s="4" customFormat="1" ht="13.5" customHeight="1">
      <c r="A45" s="338" t="s">
        <v>286</v>
      </c>
      <c r="B45" s="338"/>
      <c r="C45" s="338"/>
      <c r="D45" s="338"/>
      <c r="E45" s="338"/>
      <c r="F45" s="338"/>
      <c r="G45" s="49"/>
      <c r="H45" s="49"/>
      <c r="I45" s="49"/>
    </row>
    <row r="46" spans="1:9" s="4" customFormat="1" ht="25.05" customHeight="1">
      <c r="A46" s="336" t="s">
        <v>70</v>
      </c>
      <c r="B46" s="336"/>
      <c r="C46" s="336"/>
      <c r="D46" s="336"/>
      <c r="E46" s="336"/>
      <c r="F46" s="336"/>
      <c r="G46" s="27"/>
      <c r="H46" s="27"/>
      <c r="I46" s="27"/>
    </row>
    <row r="47" spans="1:9" s="4" customFormat="1" ht="13.5" customHeight="1">
      <c r="A47" s="338" t="s">
        <v>287</v>
      </c>
      <c r="B47" s="338"/>
      <c r="C47" s="338"/>
      <c r="D47" s="338"/>
      <c r="E47" s="338"/>
      <c r="F47" s="338"/>
      <c r="G47" s="49"/>
      <c r="H47" s="49"/>
      <c r="I47" s="49"/>
    </row>
    <row r="48" spans="1:9" s="4" customFormat="1" ht="28.2" customHeight="1">
      <c r="A48" s="339" t="s">
        <v>133</v>
      </c>
      <c r="B48" s="339"/>
      <c r="C48" s="339"/>
      <c r="D48" s="339"/>
      <c r="E48" s="339"/>
      <c r="F48" s="339"/>
      <c r="G48" s="128"/>
      <c r="H48" s="128"/>
      <c r="I48" s="128"/>
    </row>
    <row r="49" spans="1:9" s="4" customFormat="1" ht="13.5" customHeight="1">
      <c r="A49" s="338" t="s">
        <v>288</v>
      </c>
      <c r="B49" s="338"/>
      <c r="C49" s="338"/>
      <c r="D49" s="338"/>
      <c r="E49" s="338"/>
      <c r="F49" s="338"/>
      <c r="G49" s="49"/>
      <c r="H49" s="49"/>
      <c r="I49" s="49"/>
    </row>
    <row r="50" spans="1:9" s="4" customFormat="1" ht="13.5" customHeight="1">
      <c r="A50" s="337" t="s">
        <v>289</v>
      </c>
      <c r="B50" s="336"/>
      <c r="C50" s="336"/>
      <c r="D50" s="336"/>
      <c r="E50" s="336"/>
      <c r="F50" s="336"/>
      <c r="G50" s="27"/>
      <c r="H50" s="27"/>
      <c r="I50" s="27"/>
    </row>
    <row r="51" spans="1:9" s="4" customFormat="1" ht="15.6" customHeight="1">
      <c r="A51" s="338" t="s">
        <v>290</v>
      </c>
      <c r="B51" s="338"/>
      <c r="C51" s="338"/>
      <c r="D51" s="338"/>
      <c r="E51" s="338"/>
      <c r="F51" s="338"/>
      <c r="G51" s="27"/>
      <c r="H51" s="27"/>
      <c r="I51" s="27"/>
    </row>
    <row r="52" spans="1:9" s="4" customFormat="1" ht="31.2" customHeight="1">
      <c r="A52" s="336" t="s">
        <v>141</v>
      </c>
      <c r="B52" s="336"/>
      <c r="C52" s="336"/>
      <c r="D52" s="336"/>
      <c r="E52" s="336"/>
      <c r="F52" s="336"/>
      <c r="G52" s="27"/>
      <c r="H52" s="27"/>
      <c r="I52" s="27"/>
    </row>
    <row r="53" spans="1:9" s="4" customFormat="1" ht="13.5" customHeight="1">
      <c r="A53" s="338" t="s">
        <v>291</v>
      </c>
      <c r="B53" s="338"/>
      <c r="C53" s="338"/>
      <c r="D53" s="338"/>
      <c r="E53" s="338"/>
      <c r="F53" s="338"/>
      <c r="G53" s="27"/>
      <c r="H53" s="27"/>
      <c r="I53" s="27"/>
    </row>
    <row r="54" spans="1:9" s="4" customFormat="1" ht="17.399999999999999" customHeight="1">
      <c r="A54" s="337" t="s">
        <v>292</v>
      </c>
      <c r="B54" s="336"/>
      <c r="C54" s="336"/>
      <c r="D54" s="336"/>
      <c r="E54" s="336"/>
      <c r="F54" s="336"/>
      <c r="G54" s="27"/>
      <c r="H54" s="27"/>
      <c r="I54" s="27"/>
    </row>
    <row r="55" spans="1:9" s="4" customFormat="1" ht="13.5" customHeight="1">
      <c r="A55" s="338" t="s">
        <v>293</v>
      </c>
      <c r="B55" s="338"/>
      <c r="C55" s="338"/>
      <c r="D55" s="338"/>
      <c r="E55" s="338"/>
      <c r="F55" s="338"/>
      <c r="G55" s="27"/>
      <c r="H55" s="27"/>
      <c r="I55" s="27"/>
    </row>
    <row r="56" spans="1:9" s="4" customFormat="1" ht="30" customHeight="1">
      <c r="A56" s="337" t="s">
        <v>294</v>
      </c>
      <c r="B56" s="336"/>
      <c r="C56" s="336"/>
      <c r="D56" s="336"/>
      <c r="E56" s="336"/>
      <c r="F56" s="336"/>
      <c r="G56" s="27"/>
      <c r="H56" s="27"/>
      <c r="I56" s="27"/>
    </row>
    <row r="57" spans="1:9" s="4" customFormat="1" ht="18" customHeight="1">
      <c r="A57" s="338" t="s">
        <v>295</v>
      </c>
      <c r="B57" s="338"/>
      <c r="C57" s="338"/>
      <c r="D57" s="338"/>
      <c r="E57" s="338"/>
      <c r="F57" s="338"/>
      <c r="G57" s="27"/>
      <c r="H57" s="27"/>
      <c r="I57" s="27"/>
    </row>
    <row r="58" spans="1:9" s="4" customFormat="1" ht="21" customHeight="1">
      <c r="A58" s="337" t="s">
        <v>296</v>
      </c>
      <c r="B58" s="337"/>
      <c r="C58" s="337"/>
      <c r="D58" s="337"/>
      <c r="E58" s="337"/>
      <c r="F58" s="337"/>
      <c r="G58" s="27"/>
      <c r="H58" s="27"/>
      <c r="I58" s="27"/>
    </row>
    <row r="59" spans="1:9" s="4" customFormat="1" ht="16.2" customHeight="1">
      <c r="A59" s="338" t="s">
        <v>297</v>
      </c>
      <c r="B59" s="338"/>
      <c r="C59" s="338"/>
      <c r="D59" s="338"/>
      <c r="E59" s="338"/>
      <c r="F59" s="338"/>
      <c r="G59" s="27"/>
      <c r="H59" s="27"/>
      <c r="I59" s="27"/>
    </row>
    <row r="60" spans="1:9" s="4" customFormat="1" ht="27" customHeight="1">
      <c r="A60" s="337" t="s">
        <v>298</v>
      </c>
      <c r="B60" s="337"/>
      <c r="C60" s="337"/>
      <c r="D60" s="337"/>
      <c r="E60" s="337"/>
      <c r="F60" s="337"/>
      <c r="G60" s="27"/>
      <c r="H60" s="27"/>
      <c r="I60" s="27"/>
    </row>
    <row r="61" spans="1:9" s="4" customFormat="1">
      <c r="A61" s="338" t="s">
        <v>299</v>
      </c>
      <c r="B61" s="336"/>
      <c r="C61" s="336"/>
      <c r="D61" s="336"/>
      <c r="E61" s="336"/>
      <c r="F61" s="336"/>
      <c r="G61" s="27"/>
      <c r="H61" s="27"/>
      <c r="I61" s="27"/>
    </row>
    <row r="62" spans="1:9" s="4" customFormat="1" ht="18.600000000000001" customHeight="1">
      <c r="A62" s="337" t="s">
        <v>300</v>
      </c>
      <c r="B62" s="336"/>
      <c r="C62" s="336"/>
      <c r="D62" s="336"/>
      <c r="E62" s="336"/>
      <c r="F62" s="336"/>
      <c r="G62" s="27"/>
      <c r="H62" s="27"/>
      <c r="I62" s="27"/>
    </row>
    <row r="63" spans="1:9" s="4" customFormat="1" ht="13.5" customHeight="1">
      <c r="A63" s="340" t="s">
        <v>171</v>
      </c>
      <c r="B63" s="340"/>
      <c r="C63" s="340"/>
      <c r="D63" s="340"/>
      <c r="E63" s="340"/>
      <c r="F63" s="340"/>
      <c r="G63" s="27"/>
      <c r="H63" s="27"/>
      <c r="I63" s="27"/>
    </row>
    <row r="64" spans="1:9" s="4" customFormat="1" ht="13.5" customHeight="1">
      <c r="A64" s="338" t="s">
        <v>142</v>
      </c>
      <c r="B64" s="336"/>
      <c r="C64" s="336"/>
      <c r="D64" s="336"/>
      <c r="E64" s="336"/>
      <c r="F64" s="336"/>
      <c r="G64" s="27"/>
      <c r="H64" s="27"/>
      <c r="I64" s="27"/>
    </row>
    <row r="65" spans="1:9" s="4" customFormat="1" ht="54" customHeight="1">
      <c r="A65" s="336" t="s">
        <v>134</v>
      </c>
      <c r="B65" s="336"/>
      <c r="C65" s="336"/>
      <c r="D65" s="336"/>
      <c r="E65" s="336"/>
      <c r="F65" s="336"/>
      <c r="G65" s="27"/>
      <c r="H65" s="27"/>
      <c r="I65" s="27"/>
    </row>
    <row r="66" spans="1:9" s="4" customFormat="1" ht="13.5" customHeight="1">
      <c r="A66" s="338" t="s">
        <v>143</v>
      </c>
      <c r="B66" s="336"/>
      <c r="C66" s="336"/>
      <c r="D66" s="336"/>
      <c r="E66" s="336"/>
      <c r="F66" s="336"/>
      <c r="G66" s="27"/>
      <c r="H66" s="27"/>
      <c r="I66" s="27"/>
    </row>
    <row r="67" spans="1:9" s="4" customFormat="1" ht="13.5" customHeight="1">
      <c r="A67" s="336" t="s">
        <v>181</v>
      </c>
      <c r="B67" s="336"/>
      <c r="C67" s="336"/>
      <c r="D67" s="336"/>
      <c r="E67" s="336"/>
      <c r="F67" s="336"/>
      <c r="G67" s="27"/>
      <c r="H67" s="27"/>
      <c r="I67" s="27"/>
    </row>
    <row r="68" spans="1:9" s="4" customFormat="1" ht="13.5" customHeight="1">
      <c r="A68" s="338" t="s">
        <v>302</v>
      </c>
      <c r="B68" s="336"/>
      <c r="C68" s="336"/>
      <c r="D68" s="336"/>
      <c r="E68" s="336"/>
      <c r="F68" s="336"/>
      <c r="G68" s="27"/>
      <c r="H68" s="27"/>
      <c r="I68" s="27"/>
    </row>
    <row r="69" spans="1:9" s="4" customFormat="1" ht="18.600000000000001" customHeight="1">
      <c r="A69" s="337" t="s">
        <v>303</v>
      </c>
      <c r="B69" s="336"/>
      <c r="C69" s="336"/>
      <c r="D69" s="336"/>
      <c r="E69" s="336"/>
      <c r="F69" s="336"/>
      <c r="G69" s="27"/>
      <c r="H69" s="27"/>
      <c r="I69" s="27"/>
    </row>
    <row r="70" spans="1:9" s="4" customFormat="1" ht="13.5" customHeight="1">
      <c r="A70" s="338" t="s">
        <v>144</v>
      </c>
      <c r="B70" s="336"/>
      <c r="C70" s="336"/>
      <c r="D70" s="336"/>
      <c r="E70" s="336"/>
      <c r="F70" s="336"/>
      <c r="G70" s="27"/>
      <c r="H70" s="27"/>
      <c r="I70" s="27"/>
    </row>
    <row r="71" spans="1:9" s="4" customFormat="1" ht="16.8" customHeight="1">
      <c r="A71" s="337" t="s">
        <v>304</v>
      </c>
      <c r="B71" s="336"/>
      <c r="C71" s="336"/>
      <c r="D71" s="336"/>
      <c r="E71" s="336"/>
      <c r="F71" s="336"/>
      <c r="G71" s="27"/>
      <c r="H71" s="27"/>
      <c r="I71" s="27"/>
    </row>
    <row r="72" spans="1:9" s="4" customFormat="1" ht="13.5" customHeight="1">
      <c r="A72" s="338" t="s">
        <v>6</v>
      </c>
      <c r="B72" s="336"/>
      <c r="C72" s="336"/>
      <c r="D72" s="336"/>
      <c r="E72" s="336"/>
      <c r="F72" s="336"/>
      <c r="G72" s="27"/>
      <c r="H72" s="27"/>
      <c r="I72" s="27"/>
    </row>
    <row r="73" spans="1:9" s="4" customFormat="1" ht="13.5" customHeight="1">
      <c r="A73" s="336" t="s">
        <v>135</v>
      </c>
      <c r="B73" s="336"/>
      <c r="C73" s="336"/>
      <c r="D73" s="336"/>
      <c r="E73" s="336"/>
      <c r="F73" s="336"/>
      <c r="G73" s="27"/>
      <c r="H73" s="27"/>
      <c r="I73" s="27"/>
    </row>
    <row r="74" spans="1:9" s="4" customFormat="1" ht="13.5" customHeight="1">
      <c r="A74" s="338" t="s">
        <v>305</v>
      </c>
      <c r="B74" s="336"/>
      <c r="C74" s="336"/>
      <c r="D74" s="336"/>
      <c r="E74" s="336"/>
      <c r="F74" s="336"/>
      <c r="G74" s="27"/>
      <c r="H74" s="27"/>
      <c r="I74" s="27"/>
    </row>
    <row r="75" spans="1:9" s="4" customFormat="1" ht="16.2" customHeight="1">
      <c r="A75" s="336" t="s">
        <v>71</v>
      </c>
      <c r="B75" s="336"/>
      <c r="C75" s="336"/>
      <c r="D75" s="336"/>
      <c r="E75" s="336"/>
      <c r="F75" s="336"/>
      <c r="G75" s="27"/>
      <c r="H75" s="27"/>
      <c r="I75" s="27"/>
    </row>
    <row r="76" spans="1:9" s="4" customFormat="1" ht="13.8" customHeight="1">
      <c r="A76" s="338" t="s">
        <v>149</v>
      </c>
      <c r="B76" s="336"/>
      <c r="C76" s="336"/>
      <c r="D76" s="336"/>
      <c r="E76" s="336"/>
      <c r="F76" s="336"/>
      <c r="G76" s="27"/>
      <c r="H76" s="27"/>
      <c r="I76" s="27"/>
    </row>
    <row r="77" spans="1:9" s="4" customFormat="1" ht="18.600000000000001" customHeight="1">
      <c r="A77" s="337" t="s">
        <v>306</v>
      </c>
      <c r="B77" s="336"/>
      <c r="C77" s="336"/>
      <c r="D77" s="336"/>
      <c r="E77" s="336"/>
      <c r="F77" s="336"/>
      <c r="G77" s="27"/>
      <c r="H77" s="27"/>
      <c r="I77" s="27"/>
    </row>
    <row r="78" spans="1:9" s="4" customFormat="1" ht="13.8" customHeight="1">
      <c r="A78" s="338" t="s">
        <v>150</v>
      </c>
      <c r="B78" s="336"/>
      <c r="C78" s="336"/>
      <c r="D78" s="336"/>
      <c r="E78" s="336"/>
      <c r="F78" s="336"/>
      <c r="G78" s="27"/>
      <c r="H78" s="27"/>
      <c r="I78" s="27"/>
    </row>
    <row r="79" spans="1:9" s="4" customFormat="1" ht="27.6" customHeight="1">
      <c r="A79" s="336" t="s">
        <v>7</v>
      </c>
      <c r="B79" s="336"/>
      <c r="C79" s="336"/>
      <c r="D79" s="336"/>
      <c r="E79" s="336"/>
      <c r="F79" s="336"/>
      <c r="G79" s="27"/>
      <c r="H79" s="27"/>
      <c r="I79" s="27"/>
    </row>
    <row r="80" spans="1:9" s="4" customFormat="1" ht="13.8" customHeight="1">
      <c r="A80" s="336" t="s">
        <v>136</v>
      </c>
      <c r="B80" s="336"/>
      <c r="C80" s="336"/>
      <c r="D80" s="336"/>
      <c r="E80" s="336"/>
      <c r="F80" s="336"/>
      <c r="G80" s="27"/>
      <c r="H80" s="27"/>
      <c r="I80" s="27"/>
    </row>
    <row r="81" spans="1:9" s="4" customFormat="1" ht="13.8" customHeight="1">
      <c r="A81" s="340" t="s">
        <v>173</v>
      </c>
      <c r="B81" s="340"/>
      <c r="C81" s="340"/>
      <c r="D81" s="340"/>
      <c r="E81" s="340"/>
      <c r="F81" s="340"/>
    </row>
    <row r="82" spans="1:9" s="4" customFormat="1" ht="13.8" customHeight="1">
      <c r="A82" s="338" t="s">
        <v>8</v>
      </c>
      <c r="B82" s="335"/>
      <c r="C82" s="335"/>
      <c r="D82" s="335"/>
      <c r="E82" s="335"/>
      <c r="F82" s="335"/>
    </row>
    <row r="83" spans="1:9" s="4" customFormat="1" ht="13.8" customHeight="1">
      <c r="A83" s="336" t="s">
        <v>12</v>
      </c>
      <c r="B83" s="336"/>
      <c r="C83" s="336"/>
      <c r="D83" s="336"/>
      <c r="E83" s="336"/>
      <c r="F83" s="336"/>
      <c r="G83" s="27"/>
      <c r="H83" s="27"/>
      <c r="I83" s="27"/>
    </row>
    <row r="84" spans="1:9" s="4" customFormat="1" ht="13.8" customHeight="1">
      <c r="A84" s="338" t="s">
        <v>9</v>
      </c>
      <c r="B84" s="335"/>
      <c r="C84" s="335"/>
      <c r="D84" s="335"/>
      <c r="E84" s="335"/>
      <c r="F84" s="335"/>
    </row>
    <row r="85" spans="1:9" s="4" customFormat="1" ht="13.8" customHeight="1">
      <c r="A85" s="336" t="s">
        <v>13</v>
      </c>
      <c r="B85" s="336"/>
      <c r="C85" s="336"/>
      <c r="D85" s="336"/>
      <c r="E85" s="336"/>
      <c r="F85" s="336"/>
      <c r="G85" s="27"/>
      <c r="H85" s="27"/>
      <c r="I85" s="27"/>
    </row>
    <row r="86" spans="1:9" s="4" customFormat="1" ht="13.8" customHeight="1">
      <c r="A86" s="338" t="s">
        <v>10</v>
      </c>
      <c r="B86" s="335"/>
      <c r="C86" s="335"/>
      <c r="D86" s="335"/>
      <c r="E86" s="335"/>
      <c r="F86" s="335"/>
    </row>
    <row r="87" spans="1:9" s="4" customFormat="1" ht="13.8" customHeight="1">
      <c r="A87" s="336" t="s">
        <v>14</v>
      </c>
      <c r="B87" s="336"/>
      <c r="C87" s="336"/>
      <c r="D87" s="336"/>
      <c r="E87" s="336"/>
      <c r="F87" s="336"/>
      <c r="G87" s="27"/>
      <c r="H87" s="27"/>
      <c r="I87" s="27"/>
    </row>
    <row r="88" spans="1:9" s="4" customFormat="1" ht="13.8" customHeight="1">
      <c r="A88" s="338" t="s">
        <v>11</v>
      </c>
      <c r="B88" s="335"/>
      <c r="C88" s="335"/>
      <c r="D88" s="335"/>
      <c r="E88" s="335"/>
      <c r="F88" s="335"/>
    </row>
    <row r="89" spans="1:9" s="4" customFormat="1" ht="13.8" customHeight="1">
      <c r="A89" s="336" t="s">
        <v>182</v>
      </c>
      <c r="B89" s="336"/>
      <c r="C89" s="336"/>
      <c r="D89" s="336"/>
      <c r="E89" s="336"/>
      <c r="F89" s="336"/>
      <c r="G89" s="27"/>
      <c r="H89" s="27"/>
      <c r="I89" s="27"/>
    </row>
    <row r="90" spans="1:9" s="4" customFormat="1" ht="13.8" customHeight="1">
      <c r="A90" s="338" t="s">
        <v>6</v>
      </c>
      <c r="B90" s="335"/>
      <c r="C90" s="335"/>
      <c r="D90" s="335"/>
      <c r="E90" s="335"/>
      <c r="F90" s="335"/>
    </row>
    <row r="91" spans="1:9" s="4" customFormat="1" ht="13.8" customHeight="1">
      <c r="A91" s="337" t="s">
        <v>145</v>
      </c>
      <c r="B91" s="337"/>
      <c r="C91" s="337"/>
      <c r="D91" s="337"/>
      <c r="E91" s="337"/>
      <c r="F91" s="337"/>
      <c r="G91" s="27"/>
      <c r="H91" s="27"/>
      <c r="I91" s="27"/>
    </row>
    <row r="92" spans="1:9" s="4" customFormat="1" ht="13.8" customHeight="1">
      <c r="A92" s="127" t="s">
        <v>15</v>
      </c>
      <c r="B92" s="127"/>
      <c r="C92" s="127"/>
      <c r="D92" s="127"/>
      <c r="E92" s="27"/>
      <c r="F92" s="27"/>
      <c r="G92" s="27"/>
      <c r="H92" s="27"/>
      <c r="I92" s="27"/>
    </row>
    <row r="93" spans="1:9" s="4" customFormat="1" ht="31.2" customHeight="1">
      <c r="A93" s="336" t="s">
        <v>16</v>
      </c>
      <c r="B93" s="336"/>
      <c r="C93" s="336"/>
      <c r="D93" s="336"/>
      <c r="E93" s="336"/>
      <c r="F93" s="336"/>
      <c r="G93" s="27"/>
      <c r="H93" s="27"/>
      <c r="I93" s="27"/>
    </row>
    <row r="94" spans="1:9" s="4" customFormat="1" ht="28.2" customHeight="1">
      <c r="A94" s="336" t="s">
        <v>137</v>
      </c>
      <c r="B94" s="336"/>
      <c r="C94" s="336"/>
      <c r="D94" s="336"/>
      <c r="E94" s="336"/>
      <c r="F94" s="336"/>
      <c r="G94" s="27"/>
      <c r="H94" s="27"/>
      <c r="I94" s="27"/>
    </row>
    <row r="95" spans="1:9" s="4" customFormat="1" ht="13.8" customHeight="1">
      <c r="A95" s="340" t="s">
        <v>180</v>
      </c>
      <c r="B95" s="340"/>
      <c r="C95" s="340"/>
      <c r="D95" s="340"/>
      <c r="E95" s="340"/>
      <c r="F95" s="340"/>
    </row>
    <row r="96" spans="1:9" s="4" customFormat="1" ht="30.6" customHeight="1">
      <c r="A96" s="336" t="s">
        <v>172</v>
      </c>
      <c r="B96" s="336"/>
      <c r="C96" s="336"/>
      <c r="D96" s="336"/>
      <c r="E96" s="336"/>
      <c r="F96" s="336"/>
      <c r="G96" s="27"/>
      <c r="H96" s="27"/>
      <c r="I96" s="27"/>
    </row>
    <row r="97" spans="1:9" s="4" customFormat="1" ht="13.8" customHeight="1">
      <c r="A97" s="338" t="s">
        <v>69</v>
      </c>
      <c r="B97" s="335"/>
      <c r="C97" s="335"/>
      <c r="D97" s="335"/>
    </row>
    <row r="98" spans="1:9" s="4" customFormat="1" ht="13.8" customHeight="1">
      <c r="A98" s="336" t="s">
        <v>183</v>
      </c>
      <c r="B98" s="336"/>
      <c r="C98" s="336"/>
      <c r="D98" s="336"/>
      <c r="E98" s="336"/>
      <c r="F98" s="336"/>
    </row>
    <row r="99" spans="1:9" s="4" customFormat="1" ht="13.8" customHeight="1">
      <c r="A99" s="334" t="s">
        <v>138</v>
      </c>
      <c r="B99" s="335"/>
      <c r="C99" s="335"/>
      <c r="D99" s="335"/>
      <c r="E99" s="335"/>
    </row>
    <row r="100" spans="1:9" s="4" customFormat="1" ht="58.2" customHeight="1">
      <c r="A100" s="336" t="s">
        <v>17</v>
      </c>
      <c r="B100" s="336"/>
      <c r="C100" s="336"/>
      <c r="D100" s="336"/>
      <c r="E100" s="336"/>
      <c r="F100" s="336"/>
      <c r="G100" s="27"/>
      <c r="H100" s="27"/>
      <c r="I100" s="27"/>
    </row>
    <row r="101" spans="1:9" ht="12.75" customHeight="1"/>
  </sheetData>
  <mergeCells count="98">
    <mergeCell ref="A59:F59"/>
    <mergeCell ref="A60:F60"/>
    <mergeCell ref="A56:F56"/>
    <mergeCell ref="A37:F37"/>
    <mergeCell ref="A38:F38"/>
    <mergeCell ref="A39:F39"/>
    <mergeCell ref="A57:F57"/>
    <mergeCell ref="A58:F58"/>
    <mergeCell ref="A40:F40"/>
    <mergeCell ref="A19:F19"/>
    <mergeCell ref="A55:F55"/>
    <mergeCell ref="A53:F53"/>
    <mergeCell ref="A49:F49"/>
    <mergeCell ref="A50:F50"/>
    <mergeCell ref="A54:F54"/>
    <mergeCell ref="A47:F47"/>
    <mergeCell ref="A46:F46"/>
    <mergeCell ref="A48:F48"/>
    <mergeCell ref="A22:F22"/>
    <mergeCell ref="A24:F24"/>
    <mergeCell ref="A28:F28"/>
    <mergeCell ref="A27:F27"/>
    <mergeCell ref="A31:F31"/>
    <mergeCell ref="A32:F32"/>
    <mergeCell ref="A94:F94"/>
    <mergeCell ref="A97:D97"/>
    <mergeCell ref="A74:F74"/>
    <mergeCell ref="A82:F82"/>
    <mergeCell ref="A84:F84"/>
    <mergeCell ref="A80:F80"/>
    <mergeCell ref="A78:F78"/>
    <mergeCell ref="A90:F90"/>
    <mergeCell ref="A86:F86"/>
    <mergeCell ref="A88:F88"/>
    <mergeCell ref="A61:F61"/>
    <mergeCell ref="A70:F70"/>
    <mergeCell ref="A62:F62"/>
    <mergeCell ref="A64:F64"/>
    <mergeCell ref="A66:F66"/>
    <mergeCell ref="A68:F68"/>
    <mergeCell ref="A9:F9"/>
    <mergeCell ref="A10:F10"/>
    <mergeCell ref="A8:F8"/>
    <mergeCell ref="A6:F6"/>
    <mergeCell ref="A7:F7"/>
    <mergeCell ref="A11:F11"/>
    <mergeCell ref="A12:F12"/>
    <mergeCell ref="A13:F13"/>
    <mergeCell ref="A14:C14"/>
    <mergeCell ref="A16:D16"/>
    <mergeCell ref="A18:F18"/>
    <mergeCell ref="A15:F15"/>
    <mergeCell ref="A17:F17"/>
    <mergeCell ref="A20:F20"/>
    <mergeCell ref="A45:F45"/>
    <mergeCell ref="A29:F29"/>
    <mergeCell ref="A41:F41"/>
    <mergeCell ref="A43:F43"/>
    <mergeCell ref="A42:F42"/>
    <mergeCell ref="A33:F33"/>
    <mergeCell ref="A35:F35"/>
    <mergeCell ref="A44:F44"/>
    <mergeCell ref="A21:F21"/>
    <mergeCell ref="A23:F23"/>
    <mergeCell ref="A25:F25"/>
    <mergeCell ref="A26:F26"/>
    <mergeCell ref="A100:F100"/>
    <mergeCell ref="A95:F95"/>
    <mergeCell ref="A81:F81"/>
    <mergeCell ref="A63:F63"/>
    <mergeCell ref="A79:F79"/>
    <mergeCell ref="A77:F77"/>
    <mergeCell ref="A83:F83"/>
    <mergeCell ref="A85:F85"/>
    <mergeCell ref="A87:F87"/>
    <mergeCell ref="A71:F71"/>
    <mergeCell ref="A73:F73"/>
    <mergeCell ref="A75:F75"/>
    <mergeCell ref="A96:F96"/>
    <mergeCell ref="A91:F91"/>
    <mergeCell ref="A76:F76"/>
    <mergeCell ref="A72:F72"/>
    <mergeCell ref="A1:F1"/>
    <mergeCell ref="A4:F4"/>
    <mergeCell ref="A5:F5"/>
    <mergeCell ref="A3:F3"/>
    <mergeCell ref="A99:E99"/>
    <mergeCell ref="A93:F93"/>
    <mergeCell ref="A89:F89"/>
    <mergeCell ref="A65:F65"/>
    <mergeCell ref="A69:F69"/>
    <mergeCell ref="A67:F67"/>
    <mergeCell ref="A52:F52"/>
    <mergeCell ref="A98:F98"/>
    <mergeCell ref="A51:F51"/>
    <mergeCell ref="A30:F30"/>
    <mergeCell ref="A34:F34"/>
    <mergeCell ref="A36:F36"/>
  </mergeCells>
  <phoneticPr fontId="10" type="noConversion"/>
  <pageMargins left="0.51" right="0.37" top="1" bottom="1" header="0.25" footer="0.25"/>
  <pageSetup scale="97" fitToHeight="4" orientation="portrait" r:id="rId1"/>
  <headerFooter alignWithMargins="0">
    <oddHeader>&amp;L&amp;9State of California
&amp;"Arial,Bold"Schedule of Rental Income&amp;"Arial,Regular"
MPROP / MPAP 151&amp;R&amp;9DEPARTMENT OF HOUSING AND COMMUNITY DEVELOPMENT
DIVISION OF FINANCIAL ASSISTANCE</oddHeader>
    <oddFooter>&amp;C&amp;9Page &amp;P of &amp;N&amp;R&amp;"Arial,Italic"&amp;9&amp;A</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FFFF00"/>
    <pageSetUpPr fitToPage="1"/>
  </sheetPr>
  <dimension ref="A1:BP44"/>
  <sheetViews>
    <sheetView showGridLines="0" tabSelected="1" zoomScaleNormal="100" zoomScaleSheetLayoutView="100" workbookViewId="0">
      <selection activeCell="Q14" sqref="Q14"/>
    </sheetView>
  </sheetViews>
  <sheetFormatPr defaultRowHeight="13.2"/>
  <cols>
    <col min="1" max="1" width="16.44140625" customWidth="1"/>
    <col min="2" max="2" width="18.44140625" customWidth="1"/>
    <col min="3" max="3" width="13.77734375" customWidth="1"/>
    <col min="4" max="6" width="12.77734375" customWidth="1"/>
    <col min="7" max="7" width="12.5546875" customWidth="1"/>
    <col min="8" max="8" width="12.77734375" customWidth="1"/>
    <col min="9" max="9" width="13.33203125" customWidth="1"/>
    <col min="10" max="10" width="14" customWidth="1"/>
    <col min="13" max="13" width="9.5546875" customWidth="1"/>
    <col min="14" max="14" width="12.5546875" hidden="1" customWidth="1"/>
  </cols>
  <sheetData>
    <row r="1" spans="1:14" ht="64.2" customHeight="1">
      <c r="A1" s="246" t="s">
        <v>234</v>
      </c>
      <c r="B1" s="247"/>
      <c r="C1" s="247"/>
      <c r="D1" s="247"/>
      <c r="E1" s="247"/>
      <c r="F1" s="247"/>
      <c r="G1" s="247"/>
      <c r="H1" s="247"/>
      <c r="I1" s="247"/>
      <c r="J1" s="247"/>
    </row>
    <row r="2" spans="1:14" ht="15.6">
      <c r="A2" s="261" t="s">
        <v>179</v>
      </c>
      <c r="B2" s="261"/>
      <c r="C2" s="261"/>
      <c r="D2" s="261"/>
      <c r="E2" s="261"/>
      <c r="F2" s="261"/>
      <c r="G2" s="261"/>
      <c r="H2" s="261"/>
      <c r="I2" s="261"/>
      <c r="J2" s="261"/>
    </row>
    <row r="3" spans="1:14" ht="21" customHeight="1">
      <c r="A3" s="248" t="s">
        <v>18</v>
      </c>
      <c r="B3" s="247"/>
      <c r="C3" s="247"/>
      <c r="D3" s="247"/>
      <c r="E3" s="247"/>
      <c r="F3" s="247"/>
      <c r="G3" s="247"/>
      <c r="H3" s="247"/>
      <c r="I3" s="247"/>
      <c r="J3" s="247"/>
    </row>
    <row r="4" spans="1:14" ht="13.8" thickBot="1">
      <c r="A4" s="148" t="s">
        <v>258</v>
      </c>
      <c r="B4" s="262"/>
      <c r="C4" s="262"/>
      <c r="D4" s="262"/>
      <c r="E4" s="262"/>
      <c r="F4" s="262"/>
      <c r="G4" s="262"/>
      <c r="H4" s="262"/>
      <c r="I4" s="262"/>
      <c r="J4" s="262"/>
    </row>
    <row r="5" spans="1:14" ht="15.75" customHeight="1">
      <c r="A5" s="251" t="s">
        <v>73</v>
      </c>
      <c r="B5" s="252"/>
      <c r="C5" s="252"/>
      <c r="D5" s="252"/>
      <c r="E5" s="252"/>
      <c r="F5" s="81"/>
      <c r="G5" s="258"/>
      <c r="H5" s="259"/>
      <c r="I5" s="259"/>
      <c r="J5" s="260"/>
    </row>
    <row r="6" spans="1:14" ht="5.25" customHeight="1">
      <c r="A6" s="29"/>
      <c r="G6" s="82"/>
      <c r="H6" s="82"/>
      <c r="I6" s="82"/>
      <c r="J6" s="83"/>
      <c r="M6" s="77"/>
    </row>
    <row r="7" spans="1:14" s="77" customFormat="1" ht="15.75" customHeight="1">
      <c r="A7" s="253" t="s">
        <v>230</v>
      </c>
      <c r="B7" s="257"/>
      <c r="C7" s="300"/>
      <c r="D7" s="301"/>
      <c r="E7" s="301"/>
      <c r="F7" s="301"/>
      <c r="G7" s="178"/>
      <c r="H7" s="178"/>
      <c r="I7" s="178"/>
      <c r="J7" s="179"/>
      <c r="N7" s="4" t="s">
        <v>208</v>
      </c>
    </row>
    <row r="8" spans="1:14" s="77" customFormat="1" ht="13.8">
      <c r="A8" s="253" t="s">
        <v>229</v>
      </c>
      <c r="B8" s="257"/>
      <c r="C8" s="300"/>
      <c r="D8" s="301"/>
      <c r="E8" s="301"/>
      <c r="F8" s="301"/>
      <c r="G8" s="180"/>
      <c r="H8" s="180"/>
      <c r="I8" s="180"/>
      <c r="J8" s="179"/>
      <c r="N8" s="4" t="s">
        <v>205</v>
      </c>
    </row>
    <row r="9" spans="1:14" s="77" customFormat="1" ht="13.8">
      <c r="A9" s="307" t="s">
        <v>232</v>
      </c>
      <c r="B9" s="308"/>
      <c r="C9" s="265"/>
      <c r="D9" s="305"/>
      <c r="E9" s="305"/>
      <c r="F9" s="306"/>
      <c r="G9" s="180"/>
      <c r="H9" s="180"/>
      <c r="I9" s="180"/>
      <c r="J9" s="179"/>
      <c r="N9" s="4" t="s">
        <v>206</v>
      </c>
    </row>
    <row r="10" spans="1:14" s="77" customFormat="1" ht="15.75" customHeight="1">
      <c r="A10" s="249" t="s">
        <v>233</v>
      </c>
      <c r="B10" s="250"/>
      <c r="C10" s="300"/>
      <c r="D10" s="301"/>
      <c r="E10" s="301"/>
      <c r="F10" s="301"/>
      <c r="G10" s="180"/>
      <c r="H10" s="181"/>
      <c r="I10" s="181"/>
      <c r="J10" s="179"/>
      <c r="N10" s="51" t="s">
        <v>207</v>
      </c>
    </row>
    <row r="11" spans="1:14" s="77" customFormat="1" ht="15.75" customHeight="1">
      <c r="A11" s="249" t="s">
        <v>231</v>
      </c>
      <c r="B11" s="250" t="s">
        <v>19</v>
      </c>
      <c r="C11" s="300"/>
      <c r="D11" s="301"/>
      <c r="E11" s="301"/>
      <c r="F11" s="301"/>
      <c r="G11" s="180"/>
      <c r="H11" s="181"/>
      <c r="I11" s="181"/>
      <c r="J11" s="179"/>
      <c r="N11" s="51" t="s">
        <v>64</v>
      </c>
    </row>
    <row r="12" spans="1:14" s="77" customFormat="1" ht="15.75" customHeight="1">
      <c r="A12" s="249" t="s">
        <v>31</v>
      </c>
      <c r="B12" s="250" t="s">
        <v>31</v>
      </c>
      <c r="C12" s="184"/>
      <c r="D12" s="182"/>
      <c r="E12" s="182"/>
      <c r="F12" s="182"/>
      <c r="G12" s="180"/>
      <c r="H12" s="181"/>
      <c r="I12" s="181"/>
      <c r="J12" s="179"/>
    </row>
    <row r="13" spans="1:14" s="77" customFormat="1" ht="15.75" customHeight="1">
      <c r="A13" s="253" t="s">
        <v>20</v>
      </c>
      <c r="B13" s="254"/>
      <c r="C13" s="202"/>
      <c r="D13" s="183"/>
      <c r="E13" s="183"/>
      <c r="F13" s="182"/>
      <c r="G13" s="180"/>
      <c r="H13" s="181"/>
      <c r="I13" s="181"/>
      <c r="J13" s="179"/>
      <c r="N13" s="77">
        <v>2025</v>
      </c>
    </row>
    <row r="14" spans="1:14" s="77" customFormat="1" ht="15.75" customHeight="1">
      <c r="A14" s="253" t="s">
        <v>74</v>
      </c>
      <c r="B14" s="254" t="s">
        <v>75</v>
      </c>
      <c r="C14" s="255"/>
      <c r="D14" s="256"/>
      <c r="E14" s="182"/>
      <c r="F14" s="265"/>
      <c r="G14" s="266"/>
      <c r="H14" s="267"/>
      <c r="I14" s="263" t="s">
        <v>204</v>
      </c>
      <c r="J14" s="264"/>
      <c r="N14" s="77">
        <v>2026</v>
      </c>
    </row>
    <row r="15" spans="1:14" ht="9" customHeight="1" thickBot="1">
      <c r="A15" s="84"/>
      <c r="B15" s="85"/>
      <c r="C15" s="34"/>
      <c r="D15" s="34"/>
      <c r="E15" s="85"/>
      <c r="F15" s="85"/>
      <c r="G15" s="86"/>
      <c r="H15" s="87"/>
      <c r="I15" s="87"/>
      <c r="J15" s="88"/>
      <c r="N15">
        <v>2027</v>
      </c>
    </row>
    <row r="16" spans="1:14" ht="21.75" customHeight="1">
      <c r="A16" s="302" t="s">
        <v>174</v>
      </c>
      <c r="B16" s="303"/>
      <c r="C16" s="303"/>
      <c r="D16" s="303"/>
      <c r="E16" s="303"/>
      <c r="F16" s="303"/>
      <c r="G16" s="303"/>
      <c r="H16" s="303"/>
      <c r="I16" s="303"/>
      <c r="J16" s="304"/>
      <c r="M16" s="4"/>
      <c r="N16" s="77">
        <v>2028</v>
      </c>
    </row>
    <row r="17" spans="1:13" ht="7.5" customHeight="1">
      <c r="A17" s="89"/>
      <c r="B17" s="90"/>
      <c r="C17" s="90"/>
      <c r="D17" s="90"/>
      <c r="E17" s="268"/>
      <c r="F17" s="269"/>
      <c r="G17" s="269"/>
      <c r="H17" s="270"/>
      <c r="I17" s="90"/>
      <c r="J17" s="91"/>
      <c r="M17" s="4"/>
    </row>
    <row r="18" spans="1:13" ht="26.25" customHeight="1">
      <c r="A18" s="92"/>
      <c r="B18" s="273" t="s">
        <v>126</v>
      </c>
      <c r="C18" s="273"/>
      <c r="D18" s="273"/>
      <c r="E18" s="93"/>
      <c r="F18" s="93"/>
      <c r="G18" s="93"/>
      <c r="H18" s="273"/>
      <c r="I18" s="273"/>
      <c r="J18" s="274"/>
    </row>
    <row r="19" spans="1:13" ht="18" customHeight="1">
      <c r="A19" s="111" t="s">
        <v>24</v>
      </c>
      <c r="B19" s="271"/>
      <c r="C19" s="272"/>
      <c r="D19" s="278"/>
      <c r="E19" s="278"/>
      <c r="F19" s="276"/>
      <c r="G19" s="277"/>
      <c r="H19" s="282"/>
      <c r="I19" s="283"/>
      <c r="J19" s="30"/>
    </row>
    <row r="20" spans="1:13" ht="9" customHeight="1">
      <c r="A20" s="97"/>
      <c r="B20" s="93"/>
      <c r="C20" s="98"/>
      <c r="D20" s="94"/>
      <c r="E20" s="94"/>
      <c r="F20" s="95"/>
      <c r="G20" s="96"/>
      <c r="H20" s="99"/>
      <c r="I20" s="100"/>
      <c r="J20" s="30"/>
    </row>
    <row r="21" spans="1:13" ht="21.75" customHeight="1">
      <c r="A21" s="284" t="s">
        <v>169</v>
      </c>
      <c r="B21" s="285"/>
      <c r="C21" s="285"/>
      <c r="D21" s="285"/>
      <c r="E21" s="285"/>
      <c r="F21" s="285"/>
      <c r="G21" s="285"/>
      <c r="H21" s="285"/>
      <c r="I21" s="285"/>
      <c r="J21" s="83"/>
    </row>
    <row r="22" spans="1:13" ht="24" customHeight="1">
      <c r="A22" s="41" t="s">
        <v>77</v>
      </c>
      <c r="B22" s="31">
        <v>1</v>
      </c>
      <c r="C22" s="31">
        <v>2</v>
      </c>
      <c r="D22" s="31">
        <v>3</v>
      </c>
      <c r="E22" s="31">
        <v>4</v>
      </c>
      <c r="F22" s="31">
        <v>5</v>
      </c>
      <c r="G22" s="31">
        <v>6</v>
      </c>
      <c r="H22" s="31">
        <v>7</v>
      </c>
      <c r="I22" s="31">
        <v>8</v>
      </c>
      <c r="J22" s="32"/>
    </row>
    <row r="23" spans="1:13" ht="15.75" customHeight="1">
      <c r="A23" s="42" t="s">
        <v>168</v>
      </c>
      <c r="B23" s="124" t="str">
        <f>IF($B$19="","",VLOOKUP($B$19,'6. State Income Limits Chart'!$A$1:$J$59,3,FALSE))</f>
        <v/>
      </c>
      <c r="C23" s="124" t="str">
        <f>IF($B$19="","",VLOOKUP($B$19,'6. State Income Limits Chart'!$A$1:$J$59,4,FALSE))</f>
        <v/>
      </c>
      <c r="D23" s="124" t="str">
        <f>IF($B$19="","",VLOOKUP($B$19,'6. State Income Limits Chart'!$A$1:$J$59,5,FALSE))</f>
        <v/>
      </c>
      <c r="E23" s="124" t="str">
        <f>IF($B$19="","",VLOOKUP($B$19,'6. State Income Limits Chart'!$A$1:$J$59,6,FALSE))</f>
        <v/>
      </c>
      <c r="F23" s="124" t="str">
        <f>IF($B$19="","",VLOOKUP($B$19,'6. State Income Limits Chart'!$A$1:$J$59,7,FALSE))</f>
        <v/>
      </c>
      <c r="G23" s="124" t="str">
        <f>IF($B$19="","",VLOOKUP($B$19,'6. State Income Limits Chart'!$A$1:$J$59,8,FALSE))</f>
        <v/>
      </c>
      <c r="H23" s="124" t="str">
        <f>IF($B$19="","",VLOOKUP($B$19,'6. State Income Limits Chart'!$A$1:$J$59,9,FALSE))</f>
        <v/>
      </c>
      <c r="I23" s="124" t="str">
        <f>IF($B$19="","",VLOOKUP($B$19,'6. State Income Limits Chart'!$A$1:$J$59,10,FALSE))</f>
        <v/>
      </c>
      <c r="J23" s="80"/>
    </row>
    <row r="24" spans="1:13" ht="9.75" customHeight="1">
      <c r="A24" s="109"/>
      <c r="B24" s="40"/>
      <c r="C24" s="40"/>
      <c r="D24" s="40"/>
      <c r="E24" s="40"/>
      <c r="F24" s="40"/>
      <c r="G24" s="40"/>
      <c r="H24" s="40"/>
      <c r="I24" s="40"/>
      <c r="J24" s="37"/>
    </row>
    <row r="25" spans="1:13" ht="9" customHeight="1" thickBot="1">
      <c r="A25" s="110"/>
      <c r="B25" s="38"/>
      <c r="C25" s="38"/>
      <c r="D25" s="38"/>
      <c r="E25" s="39"/>
      <c r="F25" s="38"/>
      <c r="G25" s="38"/>
      <c r="H25" s="38"/>
      <c r="I25" s="38"/>
      <c r="J25" s="33"/>
    </row>
    <row r="26" spans="1:13" ht="30.75" customHeight="1">
      <c r="A26" s="279" t="s">
        <v>199</v>
      </c>
      <c r="B26" s="280"/>
      <c r="C26" s="280"/>
      <c r="D26" s="280"/>
      <c r="E26" s="280"/>
      <c r="F26" s="280"/>
      <c r="G26" s="280"/>
      <c r="H26" s="280"/>
      <c r="I26" s="280"/>
      <c r="J26" s="281"/>
    </row>
    <row r="27" spans="1:13" ht="18" customHeight="1">
      <c r="A27" s="185"/>
      <c r="B27" s="275" t="s">
        <v>72</v>
      </c>
      <c r="C27" s="275"/>
      <c r="D27" s="275"/>
      <c r="E27" s="275"/>
      <c r="F27" s="101"/>
      <c r="G27" s="101"/>
      <c r="H27" s="67"/>
      <c r="I27" s="58"/>
      <c r="J27" s="102"/>
    </row>
    <row r="28" spans="1:13" ht="18" customHeight="1">
      <c r="A28" s="186"/>
      <c r="B28" s="275" t="s">
        <v>78</v>
      </c>
      <c r="C28" s="275"/>
      <c r="D28" s="275"/>
      <c r="E28" s="275"/>
      <c r="F28" s="103"/>
      <c r="G28" s="103"/>
      <c r="H28" s="103"/>
      <c r="I28" s="103"/>
      <c r="J28" s="102"/>
    </row>
    <row r="29" spans="1:13" ht="18" customHeight="1">
      <c r="A29" s="185"/>
      <c r="B29" s="275" t="s">
        <v>79</v>
      </c>
      <c r="C29" s="275"/>
      <c r="D29" s="275"/>
      <c r="E29" s="275"/>
      <c r="J29" s="102"/>
    </row>
    <row r="30" spans="1:13" ht="18" customHeight="1">
      <c r="A30" s="185"/>
      <c r="B30" s="275" t="s">
        <v>80</v>
      </c>
      <c r="C30" s="275"/>
      <c r="D30" s="275"/>
      <c r="E30" s="275"/>
      <c r="G30" s="67"/>
      <c r="H30" s="67"/>
      <c r="I30" s="67"/>
      <c r="J30" s="102"/>
    </row>
    <row r="31" spans="1:13" ht="8.25" customHeight="1" thickBot="1">
      <c r="A31" s="104"/>
      <c r="G31" s="67"/>
      <c r="H31" s="67"/>
      <c r="I31" s="67"/>
      <c r="J31" s="102"/>
    </row>
    <row r="32" spans="1:13" ht="60" customHeight="1">
      <c r="A32" s="297" t="s">
        <v>5</v>
      </c>
      <c r="B32" s="298"/>
      <c r="C32" s="298"/>
      <c r="D32" s="298"/>
      <c r="E32" s="298"/>
      <c r="F32" s="298"/>
      <c r="G32" s="298"/>
      <c r="H32" s="298"/>
      <c r="I32" s="298"/>
      <c r="J32" s="299"/>
    </row>
    <row r="33" spans="1:68" s="98" customFormat="1" ht="17.100000000000001" customHeight="1">
      <c r="A33" s="292"/>
      <c r="B33" s="293"/>
      <c r="C33" s="294"/>
      <c r="D33" s="295"/>
      <c r="E33" s="296"/>
      <c r="F33" s="286"/>
      <c r="G33" s="287"/>
      <c r="H33" s="287"/>
      <c r="I33" s="288"/>
      <c r="J33" s="133"/>
      <c r="M33" s="67"/>
      <c r="N33"/>
      <c r="O33" s="134"/>
      <c r="P33" s="135"/>
      <c r="Q33" s="135"/>
      <c r="R33" s="135"/>
      <c r="S33" s="135"/>
      <c r="T33" s="135"/>
      <c r="U33" s="135"/>
      <c r="V33" s="135"/>
      <c r="W33" s="135"/>
      <c r="X33" s="135"/>
      <c r="Y33" s="135"/>
      <c r="AE33"/>
      <c r="AF33"/>
      <c r="AG33"/>
      <c r="AH33"/>
      <c r="AI33"/>
      <c r="AJ33"/>
      <c r="AK33"/>
      <c r="AL33"/>
      <c r="AM33"/>
      <c r="AN33"/>
      <c r="AO33"/>
      <c r="AX33" s="136" t="s">
        <v>164</v>
      </c>
      <c r="AZ33"/>
      <c r="BD33" s="137"/>
      <c r="BG33" s="138"/>
      <c r="BH33" s="138"/>
      <c r="BL33" s="135"/>
      <c r="BO33" s="135"/>
    </row>
    <row r="34" spans="1:68" s="98" customFormat="1" ht="15" customHeight="1">
      <c r="A34" s="319" t="s">
        <v>190</v>
      </c>
      <c r="B34" s="320"/>
      <c r="C34" s="289" t="s">
        <v>191</v>
      </c>
      <c r="D34" s="290"/>
      <c r="E34" s="291"/>
      <c r="F34" s="289" t="s">
        <v>192</v>
      </c>
      <c r="G34" s="290"/>
      <c r="H34" s="290"/>
      <c r="I34" s="291"/>
      <c r="J34" s="139" t="s">
        <v>195</v>
      </c>
      <c r="M34" s="67"/>
      <c r="N34"/>
      <c r="O34" s="134"/>
      <c r="P34" s="135"/>
      <c r="Q34" s="135"/>
      <c r="R34" s="135"/>
      <c r="S34" s="135"/>
      <c r="T34" s="135"/>
      <c r="U34" s="135"/>
      <c r="V34" s="135"/>
      <c r="W34" s="135"/>
      <c r="X34" s="135"/>
      <c r="Y34" s="135"/>
      <c r="AE34"/>
      <c r="AF34"/>
      <c r="AG34"/>
      <c r="AH34"/>
      <c r="AI34"/>
      <c r="AJ34"/>
      <c r="AK34"/>
      <c r="AL34"/>
      <c r="AM34"/>
      <c r="AN34"/>
      <c r="AO34"/>
      <c r="AX34" s="136" t="s">
        <v>165</v>
      </c>
      <c r="AZ34"/>
      <c r="BD34" s="137"/>
      <c r="BG34" s="138"/>
      <c r="BH34" s="138"/>
      <c r="BL34" s="135"/>
      <c r="BO34" s="135"/>
    </row>
    <row r="35" spans="1:68" s="98" customFormat="1" ht="15" customHeight="1" thickBot="1">
      <c r="A35" s="109"/>
      <c r="B35" s="192" t="s">
        <v>193</v>
      </c>
      <c r="C35" s="312"/>
      <c r="D35" s="313"/>
      <c r="E35" s="314"/>
      <c r="F35" s="192" t="s">
        <v>194</v>
      </c>
      <c r="G35" s="315"/>
      <c r="H35" s="316"/>
      <c r="I35" s="316"/>
      <c r="J35" s="317"/>
      <c r="M35" s="67"/>
      <c r="N35"/>
      <c r="O35" s="134"/>
      <c r="P35" s="135"/>
      <c r="Q35" s="135"/>
      <c r="R35" s="135"/>
      <c r="S35" s="135"/>
      <c r="T35" s="135"/>
      <c r="U35" s="135"/>
      <c r="V35" s="135"/>
      <c r="W35" s="135"/>
      <c r="X35" s="135"/>
      <c r="Y35" s="135"/>
      <c r="AE35"/>
      <c r="AF35"/>
      <c r="AG35"/>
      <c r="AH35"/>
      <c r="AI35"/>
      <c r="AJ35"/>
      <c r="AK35"/>
      <c r="AL35"/>
      <c r="AM35"/>
      <c r="AN35"/>
      <c r="AO35"/>
      <c r="AX35" s="136"/>
      <c r="AZ35"/>
      <c r="BD35" s="137"/>
      <c r="BG35" s="138"/>
      <c r="BH35" s="138"/>
      <c r="BL35" s="135"/>
      <c r="BO35" s="135"/>
    </row>
    <row r="36" spans="1:68" s="7" customFormat="1" ht="15.6" customHeight="1">
      <c r="A36" s="196" t="s">
        <v>196</v>
      </c>
      <c r="B36" s="318"/>
      <c r="C36" s="318"/>
      <c r="D36" s="318"/>
      <c r="E36" s="318"/>
      <c r="F36" s="318"/>
      <c r="G36" s="197"/>
      <c r="H36" s="197"/>
      <c r="I36" s="197"/>
      <c r="J36" s="198"/>
    </row>
    <row r="37" spans="1:68" ht="7.2" customHeight="1">
      <c r="A37" s="46"/>
      <c r="J37" s="83"/>
    </row>
    <row r="38" spans="1:68" ht="9.6" customHeight="1" thickBot="1">
      <c r="A38" s="107"/>
      <c r="B38" s="107"/>
      <c r="C38" s="34"/>
      <c r="D38" s="34"/>
      <c r="E38" s="34"/>
      <c r="F38" s="34"/>
      <c r="G38" s="105"/>
      <c r="H38" s="105"/>
      <c r="I38" s="105"/>
      <c r="J38" s="106"/>
    </row>
    <row r="39" spans="1:68" s="98" customFormat="1" ht="15.75" customHeight="1">
      <c r="A39" s="193" t="s">
        <v>200</v>
      </c>
      <c r="B39" s="194"/>
      <c r="C39" s="194"/>
      <c r="D39" s="195"/>
      <c r="E39" s="321" t="s">
        <v>197</v>
      </c>
      <c r="F39" s="322"/>
      <c r="G39" s="322"/>
      <c r="H39" s="322"/>
      <c r="I39" s="322"/>
      <c r="J39" s="323"/>
      <c r="M39" s="67"/>
      <c r="N39"/>
      <c r="O39" s="134"/>
      <c r="P39" s="135"/>
      <c r="Q39" s="135"/>
      <c r="R39" s="135"/>
      <c r="S39" s="135"/>
      <c r="T39" s="135"/>
      <c r="U39" s="135"/>
      <c r="V39" s="135"/>
      <c r="W39" s="135"/>
      <c r="X39" s="135"/>
      <c r="Y39" s="135"/>
      <c r="Z39"/>
      <c r="AA39"/>
      <c r="AB39"/>
      <c r="AC39"/>
      <c r="AD39"/>
      <c r="AE39"/>
      <c r="AF39"/>
      <c r="AG39"/>
      <c r="AH39"/>
      <c r="AI39"/>
      <c r="AJ39"/>
      <c r="AK39"/>
      <c r="AL39"/>
      <c r="AM39"/>
      <c r="AN39"/>
      <c r="AO39"/>
      <c r="AX39" s="136"/>
      <c r="AZ39"/>
      <c r="BD39" s="137"/>
      <c r="BG39" s="138"/>
      <c r="BH39" s="138"/>
      <c r="BL39" s="135"/>
      <c r="BO39" s="135"/>
    </row>
    <row r="40" spans="1:68" s="98" customFormat="1" ht="6.75" customHeight="1">
      <c r="A40" s="140"/>
      <c r="B40" s="142"/>
      <c r="C40" s="142"/>
      <c r="D40" s="142"/>
      <c r="E40" s="143"/>
      <c r="F40" s="144"/>
      <c r="G40" s="144"/>
      <c r="H40" s="144"/>
      <c r="I40" s="144"/>
      <c r="J40" s="145"/>
      <c r="K40" s="201"/>
      <c r="N40"/>
      <c r="O40"/>
      <c r="P40"/>
      <c r="Q40" s="135"/>
      <c r="R40" s="135"/>
      <c r="S40" s="135"/>
      <c r="T40" s="135"/>
      <c r="U40" s="135"/>
      <c r="V40" s="135"/>
      <c r="W40" s="135"/>
      <c r="X40" s="135"/>
      <c r="Y40" s="135"/>
      <c r="Z40" s="135"/>
      <c r="AA40"/>
      <c r="AB40"/>
      <c r="AC40"/>
      <c r="AD40"/>
      <c r="AE40"/>
      <c r="AF40"/>
      <c r="AG40"/>
      <c r="AH40"/>
      <c r="AI40"/>
      <c r="AJ40"/>
      <c r="AK40"/>
      <c r="AL40"/>
      <c r="AM40"/>
      <c r="AN40"/>
      <c r="AO40"/>
      <c r="AP40"/>
      <c r="AY40" s="136"/>
      <c r="BA40"/>
      <c r="BE40" s="137"/>
      <c r="BH40" s="138"/>
      <c r="BI40" s="138"/>
      <c r="BM40" s="135"/>
      <c r="BP40" s="135"/>
    </row>
    <row r="41" spans="1:68" s="98" customFormat="1" ht="16.05" customHeight="1">
      <c r="A41" s="327"/>
      <c r="B41" s="328"/>
      <c r="C41" s="328"/>
      <c r="D41" s="329"/>
      <c r="E41" s="330"/>
      <c r="F41" s="328"/>
      <c r="G41" s="328"/>
      <c r="H41" s="329"/>
      <c r="I41" s="141"/>
      <c r="J41" s="191"/>
      <c r="M41" s="67"/>
      <c r="N41"/>
      <c r="O41"/>
      <c r="P41" s="135"/>
      <c r="Q41" s="135"/>
      <c r="R41" s="135"/>
      <c r="S41" s="135"/>
      <c r="T41" s="135"/>
      <c r="U41" s="135"/>
      <c r="V41" s="135"/>
      <c r="W41" s="135"/>
      <c r="X41" s="135"/>
      <c r="Y41" s="135"/>
      <c r="Z41"/>
      <c r="AA41"/>
      <c r="AB41"/>
      <c r="AC41"/>
      <c r="AD41"/>
      <c r="AE41"/>
      <c r="AF41"/>
      <c r="AG41"/>
      <c r="AH41"/>
      <c r="AI41"/>
      <c r="AJ41"/>
      <c r="AK41"/>
      <c r="AL41"/>
      <c r="AM41"/>
      <c r="AN41"/>
      <c r="AO41"/>
      <c r="AX41" s="136"/>
      <c r="AZ41"/>
      <c r="BD41" s="137"/>
      <c r="BG41" s="138"/>
      <c r="BH41" s="138"/>
      <c r="BL41" s="135"/>
      <c r="BO41" s="135"/>
    </row>
    <row r="42" spans="1:68" s="98" customFormat="1" ht="15" customHeight="1" thickBot="1">
      <c r="A42" s="324" t="s">
        <v>250</v>
      </c>
      <c r="B42" s="325"/>
      <c r="C42" s="325"/>
      <c r="D42" s="326"/>
      <c r="E42" s="324" t="s">
        <v>40</v>
      </c>
      <c r="F42" s="325"/>
      <c r="G42" s="325"/>
      <c r="H42" s="326"/>
      <c r="I42" s="190" t="s">
        <v>198</v>
      </c>
      <c r="J42" s="191"/>
      <c r="M42" s="35"/>
      <c r="N42"/>
      <c r="O42"/>
      <c r="P42" s="135"/>
      <c r="Q42" s="135"/>
      <c r="R42" s="135"/>
      <c r="S42" s="135"/>
      <c r="T42" s="135"/>
      <c r="U42" s="135"/>
      <c r="V42" s="135"/>
      <c r="W42" s="135"/>
      <c r="X42" s="135"/>
      <c r="Y42" s="135"/>
      <c r="Z42"/>
      <c r="AA42"/>
      <c r="AB42"/>
      <c r="AC42"/>
      <c r="AD42"/>
      <c r="AE42"/>
      <c r="AF42"/>
      <c r="AG42"/>
      <c r="AH42"/>
      <c r="AI42"/>
      <c r="AJ42"/>
      <c r="AK42"/>
      <c r="AL42"/>
      <c r="AM42"/>
      <c r="AN42"/>
      <c r="AO42"/>
      <c r="AP42"/>
      <c r="AX42" s="136"/>
      <c r="AZ42"/>
      <c r="BD42" s="137"/>
      <c r="BG42" s="138"/>
      <c r="BH42" s="138"/>
      <c r="BL42" s="135"/>
      <c r="BO42" s="135"/>
    </row>
    <row r="43" spans="1:68" ht="76.8" customHeight="1" thickBot="1">
      <c r="A43" s="309" t="s">
        <v>249</v>
      </c>
      <c r="B43" s="310"/>
      <c r="C43" s="310"/>
      <c r="D43" s="310"/>
      <c r="E43" s="310"/>
      <c r="F43" s="310"/>
      <c r="G43" s="310"/>
      <c r="H43" s="310"/>
      <c r="I43" s="311"/>
      <c r="J43" s="106"/>
    </row>
    <row r="44" spans="1:68" ht="12.75" customHeight="1"/>
  </sheetData>
  <sheetProtection algorithmName="SHA-512" hashValue="kJG4KRDoRXBT5gtf5URCT5Qsux/0bcwqzk6ONbMweCXIkn1JU9CMIhJ1yKDW5PqVczeu3UcH7Tan3JUX+Q2rdw==" saltValue="fZ76i4Eg2V37WIKn/gVSyg==" spinCount="100000" sheet="1" objects="1" scenarios="1"/>
  <dataConsolidate/>
  <mergeCells count="52">
    <mergeCell ref="A43:I43"/>
    <mergeCell ref="C34:E34"/>
    <mergeCell ref="C35:E35"/>
    <mergeCell ref="G35:J35"/>
    <mergeCell ref="B36:F36"/>
    <mergeCell ref="A34:B34"/>
    <mergeCell ref="E39:J39"/>
    <mergeCell ref="A42:D42"/>
    <mergeCell ref="E42:H42"/>
    <mergeCell ref="A41:D41"/>
    <mergeCell ref="E41:H41"/>
    <mergeCell ref="C7:F7"/>
    <mergeCell ref="C8:F8"/>
    <mergeCell ref="C10:F10"/>
    <mergeCell ref="C11:F11"/>
    <mergeCell ref="A16:J16"/>
    <mergeCell ref="C9:F9"/>
    <mergeCell ref="A9:B9"/>
    <mergeCell ref="B28:E28"/>
    <mergeCell ref="B29:E29"/>
    <mergeCell ref="F33:I33"/>
    <mergeCell ref="F34:I34"/>
    <mergeCell ref="A33:B33"/>
    <mergeCell ref="C33:E33"/>
    <mergeCell ref="B30:E30"/>
    <mergeCell ref="A32:J32"/>
    <mergeCell ref="E17:H17"/>
    <mergeCell ref="B19:C19"/>
    <mergeCell ref="H18:J18"/>
    <mergeCell ref="B27:E27"/>
    <mergeCell ref="F19:G19"/>
    <mergeCell ref="D19:E19"/>
    <mergeCell ref="A26:J26"/>
    <mergeCell ref="H19:I19"/>
    <mergeCell ref="B18:D18"/>
    <mergeCell ref="A21:I21"/>
    <mergeCell ref="A1:J1"/>
    <mergeCell ref="A3:J3"/>
    <mergeCell ref="A11:B11"/>
    <mergeCell ref="A5:E5"/>
    <mergeCell ref="A14:B14"/>
    <mergeCell ref="C14:D14"/>
    <mergeCell ref="A7:B7"/>
    <mergeCell ref="A13:B13"/>
    <mergeCell ref="G5:J5"/>
    <mergeCell ref="A8:B8"/>
    <mergeCell ref="A2:J2"/>
    <mergeCell ref="B4:J4"/>
    <mergeCell ref="I14:J14"/>
    <mergeCell ref="F14:H14"/>
    <mergeCell ref="A10:B10"/>
    <mergeCell ref="A12:B12"/>
  </mergeCells>
  <phoneticPr fontId="10" type="noConversion"/>
  <conditionalFormatting sqref="A36">
    <cfRule type="expression" dxfId="3" priority="2" stopIfTrue="1">
      <formula>$A$33="Other (identify below)"</formula>
    </cfRule>
  </conditionalFormatting>
  <conditionalFormatting sqref="B36:F36">
    <cfRule type="expression" dxfId="2" priority="1" stopIfTrue="1">
      <formula>$A$33="Other (identify below)"</formula>
    </cfRule>
  </conditionalFormatting>
  <dataValidations count="6">
    <dataValidation allowBlank="1" showErrorMessage="1" sqref="B38" xr:uid="{00000000-0002-0000-0100-000000000000}"/>
    <dataValidation allowBlank="1" showErrorMessage="1" promptTitle="Directions" prompt="Please select from the drop down menu.  If you need to erase, use the Delete button." sqref="B27:B31 C38" xr:uid="{00000000-0002-0000-0100-000001000000}"/>
    <dataValidation type="list" allowBlank="1" showInputMessage="1" showErrorMessage="1" sqref="D39 A27:A30" xr:uid="{00000000-0002-0000-0100-000003000000}">
      <formula1>"Yes,No"</formula1>
    </dataValidation>
    <dataValidation type="list" allowBlank="1" showInputMessage="1" showErrorMessage="1" sqref="A33:B33" xr:uid="{00000000-0002-0000-0100-000004000000}">
      <formula1>"Management Agent,Resident Association,Other (identify below)"</formula1>
    </dataValidation>
    <dataValidation type="list" allowBlank="1" showInputMessage="1" showErrorMessage="1" promptTitle="Directions" prompt="Please select from the drop down menu.  If you need to erase, use the Delete button." sqref="C14:D14" xr:uid="{00000000-0002-0000-0100-000002000000}">
      <formula1>$N$7:$N$11</formula1>
    </dataValidation>
    <dataValidation type="list" allowBlank="1" showInputMessage="1" showErrorMessage="1" sqref="C13" xr:uid="{84D226D0-438F-4061-B352-A153B39E9EF3}">
      <formula1>$N$13:$N$16</formula1>
    </dataValidation>
  </dataValidations>
  <printOptions horizontalCentered="1"/>
  <pageMargins left="0.25" right="0.25" top="0.65" bottom="0.4" header="0" footer="0"/>
  <pageSetup scale="18" orientation="portrait" r:id="rId1"/>
  <headerFooter scaleWithDoc="0" alignWithMargins="0">
    <oddHeader>&amp;L&amp;9State of California&amp;10
&amp;"Arial,Bold"&amp;9Schedule of Rental Income&amp;"Arial,Regular"&amp;10
&amp;9MPROP / MPAP 151&amp;R&amp;9DEPARTMENT OF HOUSING AND COMMUNITY DEVELOPMENT
DIVISION OF FINANCIAL ASSISTANCE</oddHeader>
    <oddFooter>&amp;C&amp;9Page &amp;P of &amp;N&amp;R&amp;"Arial,Italic"&amp;9&amp;A</oddFooter>
  </headerFooter>
  <rowBreaks count="1" manualBreakCount="1">
    <brk id="43" max="16383"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EEC842D-D40A-4F5F-B98E-6A0D6C6AF47E}">
          <x14:formula1>
            <xm:f>'6. State Income Limits Chart'!$A$2:$A$59</xm:f>
          </x14:formula1>
          <xm:sqref>B19:C19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FFFF00"/>
    <pageSetUpPr fitToPage="1"/>
  </sheetPr>
  <dimension ref="A1:IY210"/>
  <sheetViews>
    <sheetView showGridLines="0" zoomScale="85" zoomScaleNormal="85" zoomScaleSheetLayoutView="75" workbookViewId="0">
      <selection activeCell="U18" sqref="U18"/>
    </sheetView>
  </sheetViews>
  <sheetFormatPr defaultColWidth="8.77734375" defaultRowHeight="13.2"/>
  <cols>
    <col min="1" max="1" width="11" style="12" customWidth="1"/>
    <col min="2" max="2" width="13.109375" style="12" customWidth="1"/>
    <col min="3" max="3" width="19" style="12" customWidth="1"/>
    <col min="4" max="4" width="13.6640625" style="12" customWidth="1"/>
    <col min="5" max="5" width="11.77734375" style="12" customWidth="1"/>
    <col min="6" max="6" width="12.33203125" style="12" customWidth="1"/>
    <col min="7" max="7" width="11.44140625" style="12" customWidth="1"/>
    <col min="8" max="8" width="12.5546875" style="12" customWidth="1"/>
    <col min="9" max="9" width="20.21875" style="12" customWidth="1"/>
    <col min="10" max="10" width="12.44140625" style="12" customWidth="1"/>
    <col min="11" max="11" width="13" style="12" customWidth="1"/>
    <col min="12" max="12" width="12.6640625" style="12" customWidth="1"/>
    <col min="13" max="13" width="12.33203125" style="12" customWidth="1"/>
    <col min="14" max="14" width="12.6640625" style="12" customWidth="1"/>
    <col min="15" max="15" width="11.44140625" style="12" customWidth="1"/>
    <col min="16" max="16" width="11.33203125" style="12" customWidth="1"/>
    <col min="17" max="17" width="11.44140625" style="12" customWidth="1"/>
    <col min="18" max="18" width="14.77734375" style="11" customWidth="1"/>
    <col min="19" max="19" width="12" style="11" customWidth="1"/>
    <col min="20" max="20" width="14.5546875" style="12" customWidth="1"/>
    <col min="21" max="21" width="36.21875" style="12" customWidth="1"/>
    <col min="22" max="22" width="15.77734375" style="12" customWidth="1"/>
    <col min="23" max="16384" width="8.77734375" style="12"/>
  </cols>
  <sheetData>
    <row r="1" spans="1:22" ht="61.2" customHeight="1">
      <c r="A1" s="342" t="s">
        <v>244</v>
      </c>
      <c r="B1" s="342"/>
      <c r="C1" s="342"/>
      <c r="D1" s="342"/>
      <c r="E1" s="342"/>
      <c r="F1" s="342"/>
      <c r="G1" s="342"/>
      <c r="H1" s="342"/>
      <c r="I1" s="342"/>
      <c r="J1" s="342"/>
      <c r="K1" s="342"/>
      <c r="L1" s="342"/>
      <c r="M1" s="342"/>
      <c r="N1" s="342"/>
      <c r="O1" s="342"/>
      <c r="P1" s="342"/>
      <c r="Q1" s="342"/>
      <c r="R1" s="342"/>
      <c r="S1" s="342"/>
      <c r="T1" s="342"/>
      <c r="V1" s="215" t="b">
        <v>0</v>
      </c>
    </row>
    <row r="2" spans="1:22" ht="13.5" customHeight="1">
      <c r="A2" s="343" t="s">
        <v>178</v>
      </c>
      <c r="B2" s="343"/>
      <c r="C2" s="343"/>
      <c r="D2" s="343"/>
      <c r="E2" s="343"/>
      <c r="F2" s="343"/>
      <c r="G2" s="343"/>
      <c r="H2" s="343"/>
      <c r="I2" s="343"/>
      <c r="J2" s="343"/>
      <c r="K2" s="343"/>
      <c r="L2" s="343"/>
      <c r="M2" s="343"/>
      <c r="N2" s="343"/>
      <c r="O2" s="343"/>
      <c r="P2" s="343"/>
      <c r="Q2" s="343"/>
      <c r="R2" s="343"/>
      <c r="S2" s="343"/>
      <c r="T2" s="343"/>
      <c r="V2" s="214"/>
    </row>
    <row r="3" spans="1:22" s="126" customFormat="1" ht="13.5" customHeight="1">
      <c r="A3" s="344"/>
      <c r="B3" s="344"/>
      <c r="C3" s="345"/>
      <c r="D3" s="345"/>
      <c r="E3" s="345"/>
      <c r="F3" s="239"/>
      <c r="G3" s="146"/>
      <c r="H3" s="146"/>
      <c r="I3" s="146"/>
      <c r="J3" s="125"/>
      <c r="K3" s="125"/>
      <c r="L3" s="125"/>
      <c r="M3" s="125"/>
      <c r="N3" s="125"/>
      <c r="O3" s="125"/>
      <c r="P3" s="125"/>
      <c r="Q3" s="125"/>
      <c r="R3" s="125"/>
      <c r="S3" s="125"/>
      <c r="T3" s="125"/>
    </row>
    <row r="4" spans="1:22" s="126" customFormat="1" ht="13.5" customHeight="1">
      <c r="A4" s="341"/>
      <c r="B4" s="341"/>
      <c r="C4" s="345"/>
      <c r="D4" s="345"/>
      <c r="E4" s="345"/>
      <c r="F4" s="239"/>
      <c r="G4" s="125"/>
      <c r="H4" s="125"/>
      <c r="I4" s="125"/>
      <c r="J4" s="125"/>
      <c r="K4" s="125"/>
      <c r="L4" s="125"/>
      <c r="M4" s="125"/>
      <c r="N4" s="125"/>
      <c r="O4" s="125"/>
      <c r="P4" s="125"/>
      <c r="Q4" s="125"/>
      <c r="R4" s="125"/>
      <c r="S4" s="125"/>
      <c r="T4" s="125"/>
    </row>
    <row r="5" spans="1:22" s="126" customFormat="1" ht="13.5" hidden="1" customHeight="1">
      <c r="A5" s="341"/>
      <c r="B5" s="341"/>
      <c r="C5" s="345"/>
      <c r="D5" s="345"/>
      <c r="E5" s="345"/>
      <c r="F5" s="239"/>
      <c r="G5" s="125"/>
      <c r="H5" s="125"/>
      <c r="I5" s="125"/>
      <c r="J5" s="125"/>
      <c r="K5" s="125"/>
      <c r="L5" s="125"/>
      <c r="M5" s="125"/>
      <c r="N5" s="125"/>
      <c r="O5" s="125"/>
      <c r="P5" s="125"/>
      <c r="Q5" s="125"/>
      <c r="R5" s="125"/>
      <c r="S5" s="125"/>
      <c r="T5" s="125"/>
    </row>
    <row r="6" spans="1:22" s="126" customFormat="1" ht="13.5" hidden="1" customHeight="1">
      <c r="A6" s="341"/>
      <c r="B6" s="341"/>
      <c r="C6" s="345"/>
      <c r="D6" s="345"/>
      <c r="E6" s="345"/>
      <c r="F6" s="239"/>
      <c r="G6" s="125"/>
      <c r="H6" s="125"/>
      <c r="I6" s="125"/>
      <c r="J6" s="125"/>
      <c r="K6" s="125"/>
      <c r="L6" s="125"/>
      <c r="M6" s="125"/>
      <c r="N6" s="125"/>
      <c r="O6" s="125"/>
      <c r="P6" s="125"/>
      <c r="Q6" s="125"/>
      <c r="R6" s="125"/>
      <c r="S6" s="125"/>
      <c r="T6" s="125"/>
    </row>
    <row r="7" spans="1:22" s="126" customFormat="1" ht="13.2" hidden="1" customHeight="1">
      <c r="A7" s="341"/>
      <c r="B7" s="341"/>
      <c r="C7" s="347"/>
      <c r="D7" s="347"/>
      <c r="E7" s="347"/>
      <c r="F7" s="240"/>
      <c r="G7" s="125"/>
      <c r="H7" s="125"/>
      <c r="I7" s="125"/>
      <c r="J7" s="125"/>
      <c r="K7" s="125"/>
      <c r="L7" s="125"/>
      <c r="M7" s="125"/>
      <c r="N7" s="125"/>
      <c r="O7" s="125"/>
      <c r="P7" s="125"/>
      <c r="Q7" s="125"/>
      <c r="R7" s="125"/>
      <c r="S7" s="125"/>
      <c r="T7" s="125"/>
    </row>
    <row r="8" spans="1:22" s="126" customFormat="1" ht="13.5" hidden="1" customHeight="1">
      <c r="A8" s="341"/>
      <c r="B8" s="341"/>
      <c r="C8" s="345"/>
      <c r="D8" s="345"/>
      <c r="E8" s="345"/>
      <c r="F8" s="239"/>
      <c r="G8" s="125"/>
      <c r="H8" s="125"/>
      <c r="I8" s="125"/>
      <c r="J8" s="125"/>
      <c r="K8" s="125"/>
      <c r="L8" s="125"/>
      <c r="M8" s="125"/>
      <c r="N8" s="125"/>
      <c r="O8" s="125"/>
      <c r="P8" s="125"/>
      <c r="Q8" s="125"/>
      <c r="R8" s="125"/>
      <c r="S8" s="125"/>
      <c r="T8" s="125"/>
    </row>
    <row r="9" spans="1:22" s="126" customFormat="1" ht="13.5" customHeight="1">
      <c r="A9" s="341"/>
      <c r="B9" s="341"/>
      <c r="C9" s="345"/>
      <c r="D9" s="345"/>
      <c r="E9" s="345"/>
      <c r="F9" s="239"/>
      <c r="G9" s="125"/>
      <c r="H9" s="125"/>
      <c r="I9" s="125"/>
      <c r="J9" s="125"/>
      <c r="K9" s="125"/>
      <c r="L9" s="125"/>
      <c r="M9" s="341"/>
      <c r="N9" s="341"/>
      <c r="O9" s="341"/>
      <c r="P9" s="341"/>
      <c r="Q9" s="199"/>
      <c r="R9" s="125"/>
      <c r="S9" s="125"/>
      <c r="T9" s="125"/>
    </row>
    <row r="10" spans="1:22">
      <c r="A10" s="69" t="s">
        <v>263</v>
      </c>
      <c r="B10" s="69" t="s">
        <v>264</v>
      </c>
      <c r="C10" s="69" t="s">
        <v>265</v>
      </c>
      <c r="D10" s="69" t="s">
        <v>266</v>
      </c>
      <c r="E10" s="69" t="s">
        <v>267</v>
      </c>
      <c r="F10" s="69" t="s">
        <v>268</v>
      </c>
      <c r="G10" s="69" t="s">
        <v>209</v>
      </c>
      <c r="H10" s="69" t="s">
        <v>219</v>
      </c>
      <c r="I10" s="69" t="s">
        <v>210</v>
      </c>
      <c r="J10" s="69" t="s">
        <v>220</v>
      </c>
      <c r="K10" s="69" t="s">
        <v>221</v>
      </c>
      <c r="L10" s="69" t="s">
        <v>222</v>
      </c>
      <c r="M10" s="69" t="s">
        <v>223</v>
      </c>
      <c r="N10" s="69" t="s">
        <v>224</v>
      </c>
      <c r="O10" s="69" t="s">
        <v>225</v>
      </c>
      <c r="P10" s="69" t="s">
        <v>226</v>
      </c>
      <c r="Q10" s="69" t="s">
        <v>211</v>
      </c>
      <c r="R10" s="69" t="s">
        <v>228</v>
      </c>
      <c r="S10" s="69" t="s">
        <v>227</v>
      </c>
      <c r="T10" s="69" t="s">
        <v>236</v>
      </c>
      <c r="U10" s="69" t="s">
        <v>269</v>
      </c>
    </row>
    <row r="11" spans="1:22" ht="79.2" customHeight="1">
      <c r="A11" s="130" t="s">
        <v>45</v>
      </c>
      <c r="B11" s="130" t="s">
        <v>186</v>
      </c>
      <c r="C11" s="129" t="s">
        <v>187</v>
      </c>
      <c r="D11" s="131" t="s">
        <v>214</v>
      </c>
      <c r="E11" s="130" t="s">
        <v>46</v>
      </c>
      <c r="F11" s="130" t="s">
        <v>243</v>
      </c>
      <c r="G11" s="131" t="s">
        <v>127</v>
      </c>
      <c r="H11" s="131" t="s">
        <v>245</v>
      </c>
      <c r="I11" s="131" t="s">
        <v>246</v>
      </c>
      <c r="J11" s="131" t="s">
        <v>48</v>
      </c>
      <c r="K11" s="131" t="s">
        <v>188</v>
      </c>
      <c r="L11" s="130" t="s">
        <v>128</v>
      </c>
      <c r="M11" s="131" t="s">
        <v>189</v>
      </c>
      <c r="N11" s="130" t="s">
        <v>47</v>
      </c>
      <c r="O11" s="131" t="s">
        <v>212</v>
      </c>
      <c r="P11" s="131" t="s">
        <v>215</v>
      </c>
      <c r="Q11" s="131" t="s">
        <v>49</v>
      </c>
      <c r="R11" s="131" t="s">
        <v>213</v>
      </c>
      <c r="S11" s="131" t="s">
        <v>247</v>
      </c>
      <c r="T11" s="204" t="s">
        <v>248</v>
      </c>
      <c r="U11" s="131" t="s">
        <v>235</v>
      </c>
    </row>
    <row r="12" spans="1:22" s="79" customFormat="1" ht="15" customHeight="1">
      <c r="A12" s="162"/>
      <c r="B12" s="164"/>
      <c r="C12" s="165"/>
      <c r="D12" s="61" t="str">
        <f>IF(B12&gt;=1,HLOOKUP(B12,'1. Chklst, Certification'!$B$22:$I$23,2,FALSE),"")</f>
        <v/>
      </c>
      <c r="E12" s="150"/>
      <c r="F12" s="242"/>
      <c r="G12" s="61" t="str">
        <f>IF(E12=0,"",VALUE(E12/12))</f>
        <v/>
      </c>
      <c r="H12" s="150"/>
      <c r="I12" s="422" t="str">
        <f>IF(AND(J12&lt;&gt;"", H12&lt;&gt;""), J12 - H12, "")</f>
        <v/>
      </c>
      <c r="J12" s="150"/>
      <c r="K12" s="150"/>
      <c r="L12" s="150"/>
      <c r="M12" s="150"/>
      <c r="N12" s="150"/>
      <c r="O12" s="61" t="str">
        <f t="shared" ref="O12:O43" si="0">IF(SUM(J12, K12, L12, M12, N12)=0, "", SUM(J12, K12, L12, M12, N12))</f>
        <v/>
      </c>
      <c r="P12" s="132" t="str">
        <f>IF(E12=0,"",(O12/G12))</f>
        <v/>
      </c>
      <c r="Q12" s="150"/>
      <c r="R12" s="132" t="str">
        <f>IF(E12=0,"",(O12-Q12)/G12)</f>
        <v/>
      </c>
      <c r="S12" s="61" t="str">
        <f t="shared" ref="S12:S43" si="1">IF(SUM(J12,-Q12)=0, "", SUM(J12,-Q12))</f>
        <v/>
      </c>
      <c r="T12" s="205" t="str">
        <f>IF($V$1, S12, " ")</f>
        <v xml:space="preserve"> </v>
      </c>
      <c r="U12" s="174"/>
    </row>
    <row r="13" spans="1:22" s="79" customFormat="1" ht="15" customHeight="1">
      <c r="A13" s="162"/>
      <c r="B13" s="164"/>
      <c r="C13" s="165"/>
      <c r="D13" s="61" t="str">
        <f>IF(B13&gt;=1,HLOOKUP(B13,'1. Chklst, Certification'!$B$22:$I$23,2,FALSE),"")</f>
        <v/>
      </c>
      <c r="E13" s="150"/>
      <c r="F13" s="242"/>
      <c r="G13" s="61" t="str">
        <f t="shared" ref="G13:G76" si="2">IF(E13=0,"",VALUE(E13/12))</f>
        <v/>
      </c>
      <c r="H13" s="150"/>
      <c r="I13" s="422" t="str">
        <f t="shared" ref="I13:I76" si="3">IF(AND(J13&lt;&gt;"", H13&lt;&gt;""), J13 - H13, "")</f>
        <v/>
      </c>
      <c r="J13" s="150"/>
      <c r="K13" s="150"/>
      <c r="L13" s="150"/>
      <c r="M13" s="150"/>
      <c r="N13" s="150"/>
      <c r="O13" s="61" t="str">
        <f t="shared" si="0"/>
        <v/>
      </c>
      <c r="P13" s="132" t="str">
        <f>IF(E13=0,"",(O13/G13))</f>
        <v/>
      </c>
      <c r="Q13" s="150"/>
      <c r="R13" s="132" t="str">
        <f>IF(E13=0,"",(O13-Q13)/G13)</f>
        <v/>
      </c>
      <c r="S13" s="61" t="str">
        <f t="shared" si="1"/>
        <v/>
      </c>
      <c r="T13" s="205" t="str">
        <f t="shared" ref="T13:T76" si="4">IF($V$1, S13, " ")</f>
        <v xml:space="preserve"> </v>
      </c>
      <c r="U13" s="174"/>
    </row>
    <row r="14" spans="1:22" s="79" customFormat="1" ht="15" customHeight="1">
      <c r="A14" s="162"/>
      <c r="B14" s="164"/>
      <c r="C14" s="165"/>
      <c r="D14" s="61" t="str">
        <f>IF(B14&gt;=1,HLOOKUP(B14,'1. Chklst, Certification'!$B$22:$I$23,2,FALSE),"")</f>
        <v/>
      </c>
      <c r="E14" s="150"/>
      <c r="F14" s="242"/>
      <c r="G14" s="61" t="str">
        <f t="shared" si="2"/>
        <v/>
      </c>
      <c r="H14" s="150"/>
      <c r="I14" s="422" t="str">
        <f t="shared" si="3"/>
        <v/>
      </c>
      <c r="J14" s="150"/>
      <c r="K14" s="150"/>
      <c r="L14" s="150"/>
      <c r="M14" s="150"/>
      <c r="N14" s="150"/>
      <c r="O14" s="61" t="str">
        <f t="shared" si="0"/>
        <v/>
      </c>
      <c r="P14" s="132" t="str">
        <f>IF(E14=0, "", IFERROR(O14/G14, ""))</f>
        <v/>
      </c>
      <c r="Q14" s="150"/>
      <c r="R14" s="132" t="str">
        <f>IF(E14=0, "", IFERROR(SUM(O14, -Q14) / G14, ""))</f>
        <v/>
      </c>
      <c r="S14" s="61" t="str">
        <f t="shared" si="1"/>
        <v/>
      </c>
      <c r="T14" s="205" t="str">
        <f t="shared" si="4"/>
        <v xml:space="preserve"> </v>
      </c>
      <c r="U14" s="174"/>
    </row>
    <row r="15" spans="1:22" s="79" customFormat="1" ht="15" customHeight="1">
      <c r="A15" s="162"/>
      <c r="B15" s="164"/>
      <c r="C15" s="165"/>
      <c r="D15" s="61" t="str">
        <f>IF(B15&gt;=1,HLOOKUP(B15,'1. Chklst, Certification'!$B$22:$I$23,2,FALSE),"")</f>
        <v/>
      </c>
      <c r="E15" s="150"/>
      <c r="F15" s="242"/>
      <c r="G15" s="61" t="str">
        <f t="shared" si="2"/>
        <v/>
      </c>
      <c r="H15" s="150"/>
      <c r="I15" s="422" t="str">
        <f t="shared" si="3"/>
        <v/>
      </c>
      <c r="J15" s="150"/>
      <c r="K15" s="150"/>
      <c r="L15" s="150"/>
      <c r="M15" s="245"/>
      <c r="N15" s="150"/>
      <c r="O15" s="61" t="str">
        <f t="shared" si="0"/>
        <v/>
      </c>
      <c r="P15" s="132" t="str">
        <f t="shared" ref="P15:P46" si="5">IF(E15=0,"",(O15/G15))</f>
        <v/>
      </c>
      <c r="Q15" s="150"/>
      <c r="R15" s="132" t="str">
        <f t="shared" ref="R15:R46" si="6">IF(E15=0,"",(O15-Q15)/G15)</f>
        <v/>
      </c>
      <c r="S15" s="61" t="str">
        <f t="shared" si="1"/>
        <v/>
      </c>
      <c r="T15" s="205" t="str">
        <f t="shared" si="4"/>
        <v xml:space="preserve"> </v>
      </c>
      <c r="U15" s="174"/>
    </row>
    <row r="16" spans="1:22" s="79" customFormat="1" ht="15" customHeight="1">
      <c r="A16" s="162"/>
      <c r="B16" s="164"/>
      <c r="C16" s="165"/>
      <c r="D16" s="61" t="str">
        <f>IF(B16&gt;=1,HLOOKUP(B16,'1. Chklst, Certification'!$B$22:$I$23,2,FALSE),"")</f>
        <v/>
      </c>
      <c r="E16" s="150"/>
      <c r="F16" s="242"/>
      <c r="G16" s="61" t="str">
        <f t="shared" si="2"/>
        <v/>
      </c>
      <c r="H16" s="150"/>
      <c r="I16" s="422" t="str">
        <f t="shared" si="3"/>
        <v/>
      </c>
      <c r="J16" s="150"/>
      <c r="K16" s="245"/>
      <c r="L16" s="150"/>
      <c r="M16" s="150"/>
      <c r="N16" s="150"/>
      <c r="O16" s="61" t="str">
        <f t="shared" si="0"/>
        <v/>
      </c>
      <c r="P16" s="132" t="str">
        <f t="shared" si="5"/>
        <v/>
      </c>
      <c r="Q16" s="150"/>
      <c r="R16" s="132" t="str">
        <f t="shared" si="6"/>
        <v/>
      </c>
      <c r="S16" s="61" t="str">
        <f t="shared" si="1"/>
        <v/>
      </c>
      <c r="T16" s="205" t="str">
        <f t="shared" si="4"/>
        <v xml:space="preserve"> </v>
      </c>
      <c r="U16" s="174"/>
    </row>
    <row r="17" spans="1:21" s="79" customFormat="1" ht="15" customHeight="1">
      <c r="A17" s="162"/>
      <c r="B17" s="164"/>
      <c r="C17" s="165"/>
      <c r="D17" s="61" t="str">
        <f>IF(B17&gt;=1,HLOOKUP(B17,'1. Chklst, Certification'!$B$22:$I$23,2,FALSE),"")</f>
        <v/>
      </c>
      <c r="E17" s="150"/>
      <c r="F17" s="242"/>
      <c r="G17" s="61" t="str">
        <f t="shared" si="2"/>
        <v/>
      </c>
      <c r="H17" s="150"/>
      <c r="I17" s="422" t="str">
        <f t="shared" si="3"/>
        <v/>
      </c>
      <c r="J17" s="150"/>
      <c r="K17" s="150"/>
      <c r="L17" s="150"/>
      <c r="M17" s="150"/>
      <c r="N17" s="150"/>
      <c r="O17" s="61" t="str">
        <f t="shared" si="0"/>
        <v/>
      </c>
      <c r="P17" s="132" t="str">
        <f t="shared" si="5"/>
        <v/>
      </c>
      <c r="Q17" s="150"/>
      <c r="R17" s="132" t="str">
        <f t="shared" si="6"/>
        <v/>
      </c>
      <c r="S17" s="61" t="str">
        <f t="shared" si="1"/>
        <v/>
      </c>
      <c r="T17" s="205" t="str">
        <f t="shared" si="4"/>
        <v xml:space="preserve"> </v>
      </c>
      <c r="U17" s="174"/>
    </row>
    <row r="18" spans="1:21" s="79" customFormat="1" ht="15" customHeight="1">
      <c r="A18" s="162"/>
      <c r="B18" s="164"/>
      <c r="C18" s="165"/>
      <c r="D18" s="61" t="str">
        <f>IF(B18&gt;=1,HLOOKUP(B18,'1. Chklst, Certification'!$B$22:$I$23,2,FALSE),"")</f>
        <v/>
      </c>
      <c r="E18" s="150"/>
      <c r="F18" s="242"/>
      <c r="G18" s="61" t="str">
        <f t="shared" si="2"/>
        <v/>
      </c>
      <c r="H18" s="150"/>
      <c r="I18" s="422" t="str">
        <f t="shared" si="3"/>
        <v/>
      </c>
      <c r="J18" s="150"/>
      <c r="K18" s="150"/>
      <c r="L18" s="150"/>
      <c r="M18" s="150"/>
      <c r="N18" s="150"/>
      <c r="O18" s="61" t="str">
        <f t="shared" si="0"/>
        <v/>
      </c>
      <c r="P18" s="132" t="str">
        <f t="shared" si="5"/>
        <v/>
      </c>
      <c r="Q18" s="150"/>
      <c r="R18" s="132" t="str">
        <f t="shared" si="6"/>
        <v/>
      </c>
      <c r="S18" s="61" t="str">
        <f t="shared" si="1"/>
        <v/>
      </c>
      <c r="T18" s="205" t="str">
        <f t="shared" si="4"/>
        <v xml:space="preserve"> </v>
      </c>
      <c r="U18" s="174"/>
    </row>
    <row r="19" spans="1:21" s="79" customFormat="1" ht="15" customHeight="1">
      <c r="A19" s="162"/>
      <c r="B19" s="164"/>
      <c r="C19" s="165"/>
      <c r="D19" s="61" t="str">
        <f>IF(B19&gt;=1,HLOOKUP(B19,'1. Chklst, Certification'!$B$22:$I$23,2,FALSE),"")</f>
        <v/>
      </c>
      <c r="E19" s="150"/>
      <c r="F19" s="242"/>
      <c r="G19" s="61" t="str">
        <f t="shared" si="2"/>
        <v/>
      </c>
      <c r="H19" s="150"/>
      <c r="I19" s="422" t="str">
        <f t="shared" si="3"/>
        <v/>
      </c>
      <c r="J19" s="150"/>
      <c r="K19" s="150"/>
      <c r="L19" s="150"/>
      <c r="M19" s="150"/>
      <c r="N19" s="150"/>
      <c r="O19" s="61" t="str">
        <f t="shared" si="0"/>
        <v/>
      </c>
      <c r="P19" s="132" t="str">
        <f t="shared" si="5"/>
        <v/>
      </c>
      <c r="Q19" s="150"/>
      <c r="R19" s="132" t="str">
        <f t="shared" si="6"/>
        <v/>
      </c>
      <c r="S19" s="61" t="str">
        <f t="shared" si="1"/>
        <v/>
      </c>
      <c r="T19" s="205" t="str">
        <f t="shared" si="4"/>
        <v xml:space="preserve"> </v>
      </c>
      <c r="U19" s="174"/>
    </row>
    <row r="20" spans="1:21" s="79" customFormat="1" ht="15" customHeight="1">
      <c r="A20" s="162"/>
      <c r="B20" s="164"/>
      <c r="C20" s="165"/>
      <c r="D20" s="61" t="str">
        <f>IF(B20&gt;=1,HLOOKUP(B20,'1. Chklst, Certification'!$B$22:$I$23,2,FALSE),"")</f>
        <v/>
      </c>
      <c r="E20" s="150"/>
      <c r="F20" s="242"/>
      <c r="G20" s="61" t="str">
        <f t="shared" si="2"/>
        <v/>
      </c>
      <c r="H20" s="150"/>
      <c r="I20" s="422" t="str">
        <f t="shared" si="3"/>
        <v/>
      </c>
      <c r="J20" s="150"/>
      <c r="K20" s="150"/>
      <c r="L20" s="150"/>
      <c r="M20" s="150"/>
      <c r="N20" s="150"/>
      <c r="O20" s="61" t="str">
        <f t="shared" si="0"/>
        <v/>
      </c>
      <c r="P20" s="132" t="str">
        <f t="shared" si="5"/>
        <v/>
      </c>
      <c r="Q20" s="150"/>
      <c r="R20" s="132" t="str">
        <f t="shared" si="6"/>
        <v/>
      </c>
      <c r="S20" s="61" t="str">
        <f t="shared" si="1"/>
        <v/>
      </c>
      <c r="T20" s="205" t="str">
        <f t="shared" si="4"/>
        <v xml:space="preserve"> </v>
      </c>
      <c r="U20" s="174"/>
    </row>
    <row r="21" spans="1:21" s="79" customFormat="1" ht="15" customHeight="1">
      <c r="A21" s="162"/>
      <c r="B21" s="164"/>
      <c r="C21" s="165"/>
      <c r="D21" s="61" t="str">
        <f>IF(B21&gt;=1,HLOOKUP(B21,'1. Chklst, Certification'!$B$22:$I$23,2,FALSE),"")</f>
        <v/>
      </c>
      <c r="E21" s="150"/>
      <c r="F21" s="242"/>
      <c r="G21" s="61" t="str">
        <f t="shared" si="2"/>
        <v/>
      </c>
      <c r="H21" s="150"/>
      <c r="I21" s="422" t="str">
        <f t="shared" si="3"/>
        <v/>
      </c>
      <c r="J21" s="150"/>
      <c r="K21" s="150"/>
      <c r="L21" s="150"/>
      <c r="M21" s="150"/>
      <c r="N21" s="150"/>
      <c r="O21" s="61" t="str">
        <f t="shared" si="0"/>
        <v/>
      </c>
      <c r="P21" s="132" t="str">
        <f t="shared" si="5"/>
        <v/>
      </c>
      <c r="Q21" s="150"/>
      <c r="R21" s="132" t="str">
        <f t="shared" si="6"/>
        <v/>
      </c>
      <c r="S21" s="61" t="str">
        <f t="shared" si="1"/>
        <v/>
      </c>
      <c r="T21" s="205" t="str">
        <f t="shared" si="4"/>
        <v xml:space="preserve"> </v>
      </c>
      <c r="U21" s="174"/>
    </row>
    <row r="22" spans="1:21" s="79" customFormat="1" ht="15" customHeight="1">
      <c r="A22" s="162"/>
      <c r="B22" s="164"/>
      <c r="C22" s="165"/>
      <c r="D22" s="61" t="str">
        <f>IF(B22&gt;=1,HLOOKUP(B22,'1. Chklst, Certification'!$B$22:$I$23,2,FALSE),"")</f>
        <v/>
      </c>
      <c r="E22" s="150"/>
      <c r="F22" s="242"/>
      <c r="G22" s="61" t="str">
        <f t="shared" si="2"/>
        <v/>
      </c>
      <c r="H22" s="150"/>
      <c r="I22" s="422" t="str">
        <f t="shared" si="3"/>
        <v/>
      </c>
      <c r="J22" s="150"/>
      <c r="K22" s="150"/>
      <c r="L22" s="150"/>
      <c r="M22" s="150"/>
      <c r="N22" s="150"/>
      <c r="O22" s="61" t="str">
        <f t="shared" si="0"/>
        <v/>
      </c>
      <c r="P22" s="132" t="str">
        <f t="shared" si="5"/>
        <v/>
      </c>
      <c r="Q22" s="150"/>
      <c r="R22" s="132" t="str">
        <f t="shared" si="6"/>
        <v/>
      </c>
      <c r="S22" s="61" t="str">
        <f t="shared" si="1"/>
        <v/>
      </c>
      <c r="T22" s="205" t="str">
        <f t="shared" si="4"/>
        <v xml:space="preserve"> </v>
      </c>
      <c r="U22" s="174"/>
    </row>
    <row r="23" spans="1:21" s="79" customFormat="1" ht="15" customHeight="1">
      <c r="A23" s="162"/>
      <c r="B23" s="164"/>
      <c r="C23" s="165"/>
      <c r="D23" s="61" t="str">
        <f>IF(B23&gt;=1,HLOOKUP(B23,'1. Chklst, Certification'!$B$22:$I$23,2,FALSE),"")</f>
        <v/>
      </c>
      <c r="E23" s="150"/>
      <c r="F23" s="242"/>
      <c r="G23" s="61" t="str">
        <f t="shared" si="2"/>
        <v/>
      </c>
      <c r="H23" s="150"/>
      <c r="I23" s="422" t="str">
        <f t="shared" si="3"/>
        <v/>
      </c>
      <c r="J23" s="150"/>
      <c r="K23" s="150"/>
      <c r="L23" s="150"/>
      <c r="M23" s="150"/>
      <c r="N23" s="150"/>
      <c r="O23" s="61" t="str">
        <f t="shared" si="0"/>
        <v/>
      </c>
      <c r="P23" s="132" t="str">
        <f t="shared" si="5"/>
        <v/>
      </c>
      <c r="Q23" s="150"/>
      <c r="R23" s="132" t="str">
        <f t="shared" si="6"/>
        <v/>
      </c>
      <c r="S23" s="61" t="str">
        <f t="shared" si="1"/>
        <v/>
      </c>
      <c r="T23" s="205" t="str">
        <f t="shared" si="4"/>
        <v xml:space="preserve"> </v>
      </c>
      <c r="U23" s="174"/>
    </row>
    <row r="24" spans="1:21" s="79" customFormat="1" ht="15" customHeight="1">
      <c r="A24" s="162"/>
      <c r="B24" s="164"/>
      <c r="C24" s="165"/>
      <c r="D24" s="61" t="str">
        <f>IF(B24&gt;=1,HLOOKUP(B24,'1. Chklst, Certification'!$B$22:$I$23,2,FALSE),"")</f>
        <v/>
      </c>
      <c r="E24" s="150"/>
      <c r="F24" s="242"/>
      <c r="G24" s="61" t="str">
        <f t="shared" si="2"/>
        <v/>
      </c>
      <c r="H24" s="150"/>
      <c r="I24" s="422" t="str">
        <f t="shared" si="3"/>
        <v/>
      </c>
      <c r="J24" s="150"/>
      <c r="K24" s="150"/>
      <c r="L24" s="150"/>
      <c r="M24" s="150"/>
      <c r="N24" s="150"/>
      <c r="O24" s="61" t="str">
        <f t="shared" si="0"/>
        <v/>
      </c>
      <c r="P24" s="132" t="str">
        <f t="shared" si="5"/>
        <v/>
      </c>
      <c r="Q24" s="150"/>
      <c r="R24" s="132" t="str">
        <f t="shared" si="6"/>
        <v/>
      </c>
      <c r="S24" s="61" t="str">
        <f t="shared" si="1"/>
        <v/>
      </c>
      <c r="T24" s="205" t="str">
        <f t="shared" si="4"/>
        <v xml:space="preserve"> </v>
      </c>
      <c r="U24" s="174"/>
    </row>
    <row r="25" spans="1:21" s="79" customFormat="1" ht="15" customHeight="1">
      <c r="A25" s="162"/>
      <c r="B25" s="164"/>
      <c r="C25" s="165"/>
      <c r="D25" s="61" t="str">
        <f>IF(B25&gt;=1,HLOOKUP(B25,'1. Chklst, Certification'!$B$22:$I$23,2,FALSE),"")</f>
        <v/>
      </c>
      <c r="E25" s="150"/>
      <c r="F25" s="242"/>
      <c r="G25" s="61" t="str">
        <f t="shared" si="2"/>
        <v/>
      </c>
      <c r="H25" s="150"/>
      <c r="I25" s="422" t="str">
        <f t="shared" si="3"/>
        <v/>
      </c>
      <c r="J25" s="150"/>
      <c r="K25" s="150"/>
      <c r="L25" s="150"/>
      <c r="M25" s="150"/>
      <c r="N25" s="150"/>
      <c r="O25" s="61" t="str">
        <f t="shared" si="0"/>
        <v/>
      </c>
      <c r="P25" s="132" t="str">
        <f t="shared" si="5"/>
        <v/>
      </c>
      <c r="Q25" s="150"/>
      <c r="R25" s="132" t="str">
        <f t="shared" si="6"/>
        <v/>
      </c>
      <c r="S25" s="61" t="str">
        <f t="shared" si="1"/>
        <v/>
      </c>
      <c r="T25" s="205" t="str">
        <f t="shared" si="4"/>
        <v xml:space="preserve"> </v>
      </c>
      <c r="U25" s="174"/>
    </row>
    <row r="26" spans="1:21" s="79" customFormat="1" ht="15" customHeight="1">
      <c r="A26" s="162"/>
      <c r="B26" s="164"/>
      <c r="C26" s="165"/>
      <c r="D26" s="61" t="str">
        <f>IF(B26&gt;=1,HLOOKUP(B26,'1. Chklst, Certification'!$B$22:$I$23,2,FALSE),"")</f>
        <v/>
      </c>
      <c r="E26" s="150"/>
      <c r="F26" s="242"/>
      <c r="G26" s="61" t="str">
        <f t="shared" si="2"/>
        <v/>
      </c>
      <c r="H26" s="150"/>
      <c r="I26" s="422" t="str">
        <f t="shared" si="3"/>
        <v/>
      </c>
      <c r="J26" s="150"/>
      <c r="K26" s="150"/>
      <c r="L26" s="150"/>
      <c r="M26" s="150"/>
      <c r="N26" s="150"/>
      <c r="O26" s="61" t="str">
        <f t="shared" si="0"/>
        <v/>
      </c>
      <c r="P26" s="132" t="str">
        <f t="shared" si="5"/>
        <v/>
      </c>
      <c r="Q26" s="150"/>
      <c r="R26" s="132" t="str">
        <f t="shared" si="6"/>
        <v/>
      </c>
      <c r="S26" s="61" t="str">
        <f t="shared" si="1"/>
        <v/>
      </c>
      <c r="T26" s="205" t="str">
        <f t="shared" si="4"/>
        <v xml:space="preserve"> </v>
      </c>
      <c r="U26" s="174"/>
    </row>
    <row r="27" spans="1:21" s="79" customFormat="1" ht="15" customHeight="1">
      <c r="A27" s="162"/>
      <c r="B27" s="164"/>
      <c r="C27" s="165"/>
      <c r="D27" s="61" t="str">
        <f>IF(B27&gt;=1,HLOOKUP(B27,'1. Chklst, Certification'!$B$22:$I$23,2,FALSE),"")</f>
        <v/>
      </c>
      <c r="E27" s="150"/>
      <c r="F27" s="242"/>
      <c r="G27" s="61" t="str">
        <f t="shared" si="2"/>
        <v/>
      </c>
      <c r="H27" s="150"/>
      <c r="I27" s="422" t="str">
        <f t="shared" si="3"/>
        <v/>
      </c>
      <c r="J27" s="150"/>
      <c r="K27" s="150"/>
      <c r="L27" s="150"/>
      <c r="M27" s="150"/>
      <c r="N27" s="150"/>
      <c r="O27" s="61" t="str">
        <f t="shared" si="0"/>
        <v/>
      </c>
      <c r="P27" s="132" t="str">
        <f t="shared" si="5"/>
        <v/>
      </c>
      <c r="Q27" s="150"/>
      <c r="R27" s="132" t="str">
        <f t="shared" si="6"/>
        <v/>
      </c>
      <c r="S27" s="61" t="str">
        <f t="shared" si="1"/>
        <v/>
      </c>
      <c r="T27" s="205" t="str">
        <f t="shared" si="4"/>
        <v xml:space="preserve"> </v>
      </c>
      <c r="U27" s="174"/>
    </row>
    <row r="28" spans="1:21" s="79" customFormat="1" ht="15" customHeight="1">
      <c r="A28" s="162"/>
      <c r="B28" s="164"/>
      <c r="C28" s="165"/>
      <c r="D28" s="61" t="str">
        <f>IF(B28&gt;=1,HLOOKUP(B28,'1. Chklst, Certification'!$B$22:$I$23,2,FALSE),"")</f>
        <v/>
      </c>
      <c r="E28" s="150"/>
      <c r="F28" s="242"/>
      <c r="G28" s="61" t="str">
        <f t="shared" si="2"/>
        <v/>
      </c>
      <c r="H28" s="150"/>
      <c r="I28" s="422" t="str">
        <f t="shared" si="3"/>
        <v/>
      </c>
      <c r="J28" s="150"/>
      <c r="K28" s="150"/>
      <c r="L28" s="150"/>
      <c r="M28" s="150"/>
      <c r="N28" s="150"/>
      <c r="O28" s="61" t="str">
        <f t="shared" si="0"/>
        <v/>
      </c>
      <c r="P28" s="132" t="str">
        <f t="shared" si="5"/>
        <v/>
      </c>
      <c r="Q28" s="150"/>
      <c r="R28" s="132" t="str">
        <f t="shared" si="6"/>
        <v/>
      </c>
      <c r="S28" s="61" t="str">
        <f t="shared" si="1"/>
        <v/>
      </c>
      <c r="T28" s="205" t="str">
        <f t="shared" si="4"/>
        <v xml:space="preserve"> </v>
      </c>
      <c r="U28" s="174"/>
    </row>
    <row r="29" spans="1:21" s="79" customFormat="1" ht="15" customHeight="1">
      <c r="A29" s="162"/>
      <c r="B29" s="164"/>
      <c r="C29" s="165"/>
      <c r="D29" s="61" t="str">
        <f>IF(B29&gt;=1,HLOOKUP(B29,'1. Chklst, Certification'!$B$22:$I$23,2,FALSE),"")</f>
        <v/>
      </c>
      <c r="E29" s="150"/>
      <c r="F29" s="242"/>
      <c r="G29" s="61" t="str">
        <f t="shared" si="2"/>
        <v/>
      </c>
      <c r="H29" s="150"/>
      <c r="I29" s="422" t="str">
        <f t="shared" si="3"/>
        <v/>
      </c>
      <c r="J29" s="150"/>
      <c r="K29" s="150"/>
      <c r="L29" s="150"/>
      <c r="M29" s="150"/>
      <c r="N29" s="150"/>
      <c r="O29" s="61" t="str">
        <f t="shared" si="0"/>
        <v/>
      </c>
      <c r="P29" s="132" t="str">
        <f t="shared" si="5"/>
        <v/>
      </c>
      <c r="Q29" s="150"/>
      <c r="R29" s="132" t="str">
        <f t="shared" si="6"/>
        <v/>
      </c>
      <c r="S29" s="61" t="str">
        <f t="shared" si="1"/>
        <v/>
      </c>
      <c r="T29" s="205" t="str">
        <f t="shared" si="4"/>
        <v xml:space="preserve"> </v>
      </c>
      <c r="U29" s="174"/>
    </row>
    <row r="30" spans="1:21" s="79" customFormat="1" ht="15" customHeight="1">
      <c r="A30" s="162"/>
      <c r="B30" s="164"/>
      <c r="C30" s="165"/>
      <c r="D30" s="61" t="str">
        <f>IF(B30&gt;=1,HLOOKUP(B30,'1. Chklst, Certification'!$B$22:$I$23,2,FALSE),"")</f>
        <v/>
      </c>
      <c r="E30" s="150"/>
      <c r="F30" s="242"/>
      <c r="G30" s="61" t="str">
        <f t="shared" si="2"/>
        <v/>
      </c>
      <c r="H30" s="150"/>
      <c r="I30" s="422" t="str">
        <f t="shared" si="3"/>
        <v/>
      </c>
      <c r="J30" s="150"/>
      <c r="K30" s="150"/>
      <c r="L30" s="150"/>
      <c r="M30" s="150"/>
      <c r="N30" s="150"/>
      <c r="O30" s="61" t="str">
        <f t="shared" si="0"/>
        <v/>
      </c>
      <c r="P30" s="132" t="str">
        <f t="shared" si="5"/>
        <v/>
      </c>
      <c r="Q30" s="150"/>
      <c r="R30" s="132" t="str">
        <f t="shared" si="6"/>
        <v/>
      </c>
      <c r="S30" s="61" t="str">
        <f t="shared" si="1"/>
        <v/>
      </c>
      <c r="T30" s="205" t="str">
        <f t="shared" si="4"/>
        <v xml:space="preserve"> </v>
      </c>
      <c r="U30" s="174"/>
    </row>
    <row r="31" spans="1:21" s="79" customFormat="1" ht="15" customHeight="1">
      <c r="A31" s="162"/>
      <c r="B31" s="164"/>
      <c r="C31" s="165"/>
      <c r="D31" s="61" t="str">
        <f>IF(B31&gt;=1,HLOOKUP(B31,'1. Chklst, Certification'!$B$22:$I$23,2,FALSE),"")</f>
        <v/>
      </c>
      <c r="E31" s="150"/>
      <c r="F31" s="242"/>
      <c r="G31" s="61" t="str">
        <f t="shared" si="2"/>
        <v/>
      </c>
      <c r="H31" s="150"/>
      <c r="I31" s="422" t="str">
        <f t="shared" si="3"/>
        <v/>
      </c>
      <c r="J31" s="150"/>
      <c r="K31" s="150"/>
      <c r="L31" s="150"/>
      <c r="M31" s="150"/>
      <c r="N31" s="150"/>
      <c r="O31" s="61" t="str">
        <f t="shared" si="0"/>
        <v/>
      </c>
      <c r="P31" s="132" t="str">
        <f t="shared" si="5"/>
        <v/>
      </c>
      <c r="Q31" s="150"/>
      <c r="R31" s="132" t="str">
        <f t="shared" si="6"/>
        <v/>
      </c>
      <c r="S31" s="61" t="str">
        <f t="shared" si="1"/>
        <v/>
      </c>
      <c r="T31" s="205" t="str">
        <f t="shared" si="4"/>
        <v xml:space="preserve"> </v>
      </c>
      <c r="U31" s="174"/>
    </row>
    <row r="32" spans="1:21" s="79" customFormat="1" ht="15" customHeight="1">
      <c r="A32" s="162"/>
      <c r="B32" s="164"/>
      <c r="C32" s="165"/>
      <c r="D32" s="61" t="str">
        <f>IF(B32&gt;=1,HLOOKUP(B32,'1. Chklst, Certification'!$B$22:$I$23,2,FALSE),"")</f>
        <v/>
      </c>
      <c r="E32" s="150"/>
      <c r="F32" s="242"/>
      <c r="G32" s="61" t="str">
        <f t="shared" si="2"/>
        <v/>
      </c>
      <c r="H32" s="150"/>
      <c r="I32" s="422" t="str">
        <f t="shared" si="3"/>
        <v/>
      </c>
      <c r="J32" s="150"/>
      <c r="K32" s="150"/>
      <c r="L32" s="150"/>
      <c r="M32" s="150"/>
      <c r="N32" s="150"/>
      <c r="O32" s="61" t="str">
        <f t="shared" si="0"/>
        <v/>
      </c>
      <c r="P32" s="132" t="str">
        <f t="shared" si="5"/>
        <v/>
      </c>
      <c r="Q32" s="150"/>
      <c r="R32" s="132" t="str">
        <f t="shared" si="6"/>
        <v/>
      </c>
      <c r="S32" s="61" t="str">
        <f t="shared" si="1"/>
        <v/>
      </c>
      <c r="T32" s="205" t="str">
        <f t="shared" si="4"/>
        <v xml:space="preserve"> </v>
      </c>
      <c r="U32" s="174"/>
    </row>
    <row r="33" spans="1:259" s="79" customFormat="1" ht="15" customHeight="1">
      <c r="A33" s="162"/>
      <c r="B33" s="164"/>
      <c r="C33" s="165"/>
      <c r="D33" s="61" t="str">
        <f>IF(B33&gt;=1,HLOOKUP(B33,'1. Chklst, Certification'!$B$22:$I$23,2,FALSE),"")</f>
        <v/>
      </c>
      <c r="E33" s="150"/>
      <c r="F33" s="242"/>
      <c r="G33" s="61" t="str">
        <f t="shared" si="2"/>
        <v/>
      </c>
      <c r="H33" s="150"/>
      <c r="I33" s="422" t="str">
        <f t="shared" si="3"/>
        <v/>
      </c>
      <c r="J33" s="150"/>
      <c r="K33" s="150"/>
      <c r="L33" s="150"/>
      <c r="M33" s="150"/>
      <c r="N33" s="150"/>
      <c r="O33" s="61" t="str">
        <f t="shared" si="0"/>
        <v/>
      </c>
      <c r="P33" s="132" t="str">
        <f t="shared" si="5"/>
        <v/>
      </c>
      <c r="Q33" s="150"/>
      <c r="R33" s="132" t="str">
        <f t="shared" si="6"/>
        <v/>
      </c>
      <c r="S33" s="61" t="str">
        <f t="shared" si="1"/>
        <v/>
      </c>
      <c r="T33" s="205" t="str">
        <f t="shared" si="4"/>
        <v xml:space="preserve"> </v>
      </c>
      <c r="U33" s="174"/>
    </row>
    <row r="34" spans="1:259" s="79" customFormat="1" ht="15" customHeight="1">
      <c r="A34" s="162"/>
      <c r="B34" s="164"/>
      <c r="C34" s="165"/>
      <c r="D34" s="61" t="str">
        <f>IF(B34&gt;=1,HLOOKUP(B34,'1. Chklst, Certification'!$B$22:$I$23,2,FALSE),"")</f>
        <v/>
      </c>
      <c r="E34" s="150"/>
      <c r="F34" s="242"/>
      <c r="G34" s="61" t="str">
        <f t="shared" si="2"/>
        <v/>
      </c>
      <c r="H34" s="150"/>
      <c r="I34" s="422" t="str">
        <f t="shared" si="3"/>
        <v/>
      </c>
      <c r="J34" s="150"/>
      <c r="K34" s="150"/>
      <c r="L34" s="150"/>
      <c r="M34" s="150"/>
      <c r="N34" s="150"/>
      <c r="O34" s="61" t="str">
        <f t="shared" si="0"/>
        <v/>
      </c>
      <c r="P34" s="132" t="str">
        <f t="shared" si="5"/>
        <v/>
      </c>
      <c r="Q34" s="150"/>
      <c r="R34" s="132" t="str">
        <f t="shared" si="6"/>
        <v/>
      </c>
      <c r="S34" s="61" t="str">
        <f t="shared" si="1"/>
        <v/>
      </c>
      <c r="T34" s="205" t="str">
        <f t="shared" si="4"/>
        <v xml:space="preserve"> </v>
      </c>
      <c r="U34" s="174"/>
    </row>
    <row r="35" spans="1:259" s="79" customFormat="1" ht="15" customHeight="1">
      <c r="A35" s="162"/>
      <c r="B35" s="164"/>
      <c r="C35" s="165"/>
      <c r="D35" s="61" t="str">
        <f>IF(B35&gt;=1,HLOOKUP(B35,'1. Chklst, Certification'!$B$22:$I$23,2,FALSE),"")</f>
        <v/>
      </c>
      <c r="E35" s="150"/>
      <c r="F35" s="242"/>
      <c r="G35" s="61" t="str">
        <f t="shared" si="2"/>
        <v/>
      </c>
      <c r="H35" s="150"/>
      <c r="I35" s="422" t="str">
        <f t="shared" si="3"/>
        <v/>
      </c>
      <c r="J35" s="150"/>
      <c r="K35" s="150"/>
      <c r="L35" s="172"/>
      <c r="M35" s="150"/>
      <c r="N35" s="150"/>
      <c r="O35" s="61" t="str">
        <f t="shared" si="0"/>
        <v/>
      </c>
      <c r="P35" s="132" t="str">
        <f t="shared" si="5"/>
        <v/>
      </c>
      <c r="Q35" s="150"/>
      <c r="R35" s="132" t="str">
        <f t="shared" si="6"/>
        <v/>
      </c>
      <c r="S35" s="61" t="str">
        <f t="shared" si="1"/>
        <v/>
      </c>
      <c r="T35" s="205" t="str">
        <f t="shared" si="4"/>
        <v xml:space="preserve"> </v>
      </c>
      <c r="U35" s="174"/>
    </row>
    <row r="36" spans="1:259" s="79" customFormat="1" ht="15" customHeight="1">
      <c r="A36" s="166"/>
      <c r="B36" s="167"/>
      <c r="C36" s="168"/>
      <c r="D36" s="61" t="str">
        <f>IF(B36&gt;=1,HLOOKUP(B36,'1. Chklst, Certification'!$B$22:$I$23,2,FALSE),"")</f>
        <v/>
      </c>
      <c r="E36" s="150"/>
      <c r="F36" s="242"/>
      <c r="G36" s="61" t="str">
        <f t="shared" si="2"/>
        <v/>
      </c>
      <c r="H36" s="172"/>
      <c r="I36" s="422" t="str">
        <f t="shared" si="3"/>
        <v/>
      </c>
      <c r="J36" s="150"/>
      <c r="K36" s="172"/>
      <c r="L36" s="150"/>
      <c r="M36" s="172"/>
      <c r="N36" s="172"/>
      <c r="O36" s="61" t="str">
        <f t="shared" si="0"/>
        <v/>
      </c>
      <c r="P36" s="132" t="str">
        <f t="shared" si="5"/>
        <v/>
      </c>
      <c r="Q36" s="172"/>
      <c r="R36" s="132" t="str">
        <f t="shared" si="6"/>
        <v/>
      </c>
      <c r="S36" s="61" t="str">
        <f t="shared" si="1"/>
        <v/>
      </c>
      <c r="T36" s="205" t="str">
        <f t="shared" si="4"/>
        <v xml:space="preserve"> </v>
      </c>
      <c r="U36" s="175"/>
    </row>
    <row r="37" spans="1:259" s="123" customFormat="1" ht="15" customHeight="1">
      <c r="A37" s="162"/>
      <c r="B37" s="164"/>
      <c r="C37" s="165"/>
      <c r="D37" s="61" t="str">
        <f>IF(B37&gt;=1,HLOOKUP(B37,'1. Chklst, Certification'!$B$22:$I$23,2,FALSE),"")</f>
        <v/>
      </c>
      <c r="E37" s="150"/>
      <c r="F37" s="242"/>
      <c r="G37" s="61" t="str">
        <f t="shared" si="2"/>
        <v/>
      </c>
      <c r="H37" s="150"/>
      <c r="I37" s="422" t="str">
        <f t="shared" si="3"/>
        <v/>
      </c>
      <c r="J37" s="150"/>
      <c r="K37" s="150"/>
      <c r="L37" s="150"/>
      <c r="M37" s="150"/>
      <c r="N37" s="150"/>
      <c r="O37" s="61" t="str">
        <f t="shared" si="0"/>
        <v/>
      </c>
      <c r="P37" s="132" t="str">
        <f t="shared" si="5"/>
        <v/>
      </c>
      <c r="Q37" s="150"/>
      <c r="R37" s="132" t="str">
        <f t="shared" si="6"/>
        <v/>
      </c>
      <c r="S37" s="61" t="str">
        <f t="shared" si="1"/>
        <v/>
      </c>
      <c r="T37" s="205" t="str">
        <f t="shared" si="4"/>
        <v xml:space="preserve"> </v>
      </c>
      <c r="U37" s="174"/>
      <c r="V37" s="79"/>
      <c r="W37" s="79"/>
      <c r="X37" s="79"/>
      <c r="Y37" s="79"/>
      <c r="Z37" s="79"/>
      <c r="AA37" s="79"/>
      <c r="AB37" s="79"/>
      <c r="AC37" s="79"/>
      <c r="AD37" s="79"/>
      <c r="AE37" s="79"/>
      <c r="AF37" s="79"/>
      <c r="AG37" s="79"/>
      <c r="AH37" s="79"/>
      <c r="AI37" s="79"/>
      <c r="AJ37" s="79"/>
      <c r="AK37" s="79"/>
      <c r="AL37" s="79"/>
      <c r="AM37" s="79"/>
      <c r="AN37" s="79"/>
      <c r="AO37" s="79"/>
      <c r="AP37" s="79"/>
      <c r="AQ37" s="79"/>
      <c r="AR37" s="79"/>
      <c r="AS37" s="79"/>
      <c r="AT37" s="79"/>
      <c r="AU37" s="79"/>
      <c r="AV37" s="79"/>
      <c r="AW37" s="79"/>
      <c r="AX37" s="79"/>
      <c r="AY37" s="79"/>
      <c r="AZ37" s="79"/>
      <c r="BA37" s="79"/>
      <c r="BB37" s="79"/>
      <c r="BC37" s="79"/>
      <c r="BD37" s="79"/>
      <c r="BE37" s="79"/>
      <c r="BF37" s="79"/>
      <c r="BG37" s="79"/>
      <c r="BH37" s="79"/>
      <c r="BI37" s="79"/>
      <c r="BJ37" s="79"/>
      <c r="BK37" s="79"/>
      <c r="BL37" s="79"/>
      <c r="BM37" s="79"/>
      <c r="BN37" s="79"/>
      <c r="BO37" s="79"/>
      <c r="BP37" s="79"/>
      <c r="BQ37" s="79"/>
      <c r="BR37" s="79"/>
      <c r="BS37" s="79"/>
      <c r="BT37" s="79"/>
      <c r="BU37" s="79"/>
      <c r="BV37" s="79"/>
      <c r="BW37" s="79"/>
      <c r="BX37" s="79"/>
      <c r="BY37" s="79"/>
      <c r="BZ37" s="79"/>
      <c r="CA37" s="79"/>
      <c r="CB37" s="79"/>
      <c r="CC37" s="79"/>
      <c r="CD37" s="79"/>
      <c r="CE37" s="79"/>
      <c r="CF37" s="79"/>
      <c r="CG37" s="79"/>
      <c r="CH37" s="79"/>
      <c r="CI37" s="79"/>
      <c r="CJ37" s="79"/>
      <c r="CK37" s="79"/>
      <c r="CL37" s="79"/>
      <c r="CM37" s="79"/>
      <c r="CN37" s="79"/>
      <c r="CO37" s="79"/>
      <c r="CP37" s="79"/>
      <c r="CQ37" s="79"/>
      <c r="CR37" s="79"/>
      <c r="CS37" s="79"/>
      <c r="CT37" s="79"/>
      <c r="CU37" s="79"/>
      <c r="CV37" s="79"/>
      <c r="CW37" s="79"/>
      <c r="CX37" s="79"/>
      <c r="CY37" s="79"/>
      <c r="CZ37" s="79"/>
      <c r="DA37" s="79"/>
      <c r="DB37" s="79"/>
      <c r="DC37" s="79"/>
      <c r="DD37" s="79"/>
      <c r="DE37" s="79"/>
      <c r="DF37" s="79"/>
      <c r="DG37" s="79"/>
      <c r="DH37" s="79"/>
      <c r="DI37" s="79"/>
      <c r="DJ37" s="79"/>
      <c r="DK37" s="79"/>
      <c r="DL37" s="79"/>
      <c r="DM37" s="79"/>
      <c r="DN37" s="79"/>
      <c r="DO37" s="79"/>
      <c r="DP37" s="79"/>
      <c r="DQ37" s="79"/>
      <c r="DR37" s="79"/>
      <c r="DS37" s="79"/>
      <c r="DT37" s="79"/>
      <c r="DU37" s="79"/>
      <c r="DV37" s="79"/>
      <c r="DW37" s="79"/>
      <c r="DX37" s="79"/>
      <c r="DY37" s="79"/>
      <c r="DZ37" s="79"/>
      <c r="EA37" s="79"/>
      <c r="EB37" s="79"/>
      <c r="EC37" s="79"/>
      <c r="ED37" s="79"/>
      <c r="EE37" s="79"/>
      <c r="EF37" s="79"/>
      <c r="EG37" s="79"/>
      <c r="EH37" s="79"/>
      <c r="EI37" s="79"/>
      <c r="EJ37" s="79"/>
      <c r="EK37" s="79"/>
      <c r="EL37" s="79"/>
      <c r="EM37" s="79"/>
      <c r="EN37" s="79"/>
      <c r="EO37" s="79"/>
      <c r="EP37" s="79"/>
      <c r="EQ37" s="79"/>
      <c r="ER37" s="79"/>
      <c r="ES37" s="79"/>
      <c r="ET37" s="79"/>
      <c r="EU37" s="79"/>
      <c r="EV37" s="79"/>
      <c r="EW37" s="79"/>
      <c r="EX37" s="79"/>
      <c r="EY37" s="79"/>
      <c r="EZ37" s="79"/>
      <c r="FA37" s="79"/>
      <c r="FB37" s="79"/>
      <c r="FC37" s="79"/>
      <c r="FD37" s="79"/>
      <c r="FE37" s="79"/>
      <c r="FF37" s="79"/>
      <c r="FG37" s="79"/>
      <c r="FH37" s="79"/>
      <c r="FI37" s="79"/>
      <c r="FJ37" s="79"/>
      <c r="FK37" s="79"/>
      <c r="FL37" s="79"/>
      <c r="FM37" s="79"/>
      <c r="FN37" s="79"/>
      <c r="FO37" s="79"/>
      <c r="FP37" s="79"/>
      <c r="FQ37" s="79"/>
      <c r="FR37" s="79"/>
      <c r="FS37" s="79"/>
      <c r="FT37" s="79"/>
      <c r="FU37" s="79"/>
      <c r="FV37" s="79"/>
      <c r="FW37" s="79"/>
      <c r="FX37" s="79"/>
      <c r="FY37" s="79"/>
      <c r="FZ37" s="79"/>
      <c r="GA37" s="79"/>
      <c r="GB37" s="79"/>
      <c r="GC37" s="79"/>
      <c r="GD37" s="79"/>
      <c r="GE37" s="79"/>
      <c r="GF37" s="79"/>
      <c r="GG37" s="79"/>
      <c r="GH37" s="79"/>
      <c r="GI37" s="79"/>
      <c r="GJ37" s="79"/>
      <c r="GK37" s="79"/>
      <c r="GL37" s="79"/>
      <c r="GM37" s="79"/>
      <c r="GN37" s="79"/>
      <c r="GO37" s="79"/>
      <c r="GP37" s="79"/>
      <c r="GQ37" s="79"/>
      <c r="GR37" s="79"/>
      <c r="GS37" s="79"/>
      <c r="GT37" s="79"/>
      <c r="GU37" s="79"/>
      <c r="GV37" s="79"/>
      <c r="GW37" s="79"/>
      <c r="GX37" s="79"/>
      <c r="GY37" s="79"/>
      <c r="GZ37" s="79"/>
      <c r="HA37" s="79"/>
      <c r="HB37" s="79"/>
      <c r="HC37" s="79"/>
      <c r="HD37" s="79"/>
      <c r="HE37" s="79"/>
      <c r="HF37" s="79"/>
      <c r="HG37" s="79"/>
      <c r="HH37" s="79"/>
      <c r="HI37" s="79"/>
      <c r="HJ37" s="79"/>
      <c r="HK37" s="79"/>
      <c r="HL37" s="79"/>
      <c r="HM37" s="79"/>
      <c r="HN37" s="79"/>
      <c r="HO37" s="79"/>
      <c r="HP37" s="79"/>
      <c r="HQ37" s="79"/>
      <c r="HR37" s="79"/>
      <c r="HS37" s="79"/>
      <c r="HT37" s="79"/>
      <c r="HU37" s="79"/>
      <c r="HV37" s="79"/>
      <c r="HW37" s="79"/>
      <c r="HX37" s="79"/>
      <c r="HY37" s="79"/>
      <c r="HZ37" s="79"/>
      <c r="IA37" s="79"/>
      <c r="IB37" s="79"/>
      <c r="IC37" s="79"/>
      <c r="ID37" s="79"/>
      <c r="IE37" s="79"/>
      <c r="IF37" s="79"/>
      <c r="IG37" s="79"/>
      <c r="IH37" s="79"/>
      <c r="II37" s="79"/>
      <c r="IJ37" s="79"/>
      <c r="IK37" s="79"/>
      <c r="IL37" s="79"/>
      <c r="IM37" s="79"/>
      <c r="IN37" s="79"/>
      <c r="IO37" s="79"/>
      <c r="IP37" s="79"/>
      <c r="IQ37" s="79"/>
      <c r="IR37" s="79"/>
      <c r="IS37" s="79"/>
      <c r="IT37" s="79"/>
      <c r="IU37" s="79"/>
      <c r="IV37" s="79"/>
      <c r="IW37" s="79"/>
      <c r="IX37" s="79"/>
      <c r="IY37" s="79"/>
    </row>
    <row r="38" spans="1:259" s="123" customFormat="1" ht="15" customHeight="1">
      <c r="A38" s="162"/>
      <c r="B38" s="164"/>
      <c r="C38" s="165"/>
      <c r="D38" s="61" t="str">
        <f>IF(B38&gt;=1,HLOOKUP(B38,'1. Chklst, Certification'!$B$22:$I$23,2,FALSE),"")</f>
        <v/>
      </c>
      <c r="E38" s="150"/>
      <c r="F38" s="242"/>
      <c r="G38" s="61" t="str">
        <f t="shared" si="2"/>
        <v/>
      </c>
      <c r="H38" s="150"/>
      <c r="I38" s="422" t="str">
        <f t="shared" si="3"/>
        <v/>
      </c>
      <c r="J38" s="150"/>
      <c r="K38" s="150"/>
      <c r="L38" s="173"/>
      <c r="M38" s="150"/>
      <c r="N38" s="150"/>
      <c r="O38" s="61" t="str">
        <f t="shared" si="0"/>
        <v/>
      </c>
      <c r="P38" s="132" t="str">
        <f t="shared" si="5"/>
        <v/>
      </c>
      <c r="Q38" s="150"/>
      <c r="R38" s="132" t="str">
        <f t="shared" si="6"/>
        <v/>
      </c>
      <c r="S38" s="61" t="str">
        <f t="shared" si="1"/>
        <v/>
      </c>
      <c r="T38" s="205" t="str">
        <f t="shared" si="4"/>
        <v xml:space="preserve"> </v>
      </c>
      <c r="U38" s="174"/>
      <c r="V38" s="79"/>
      <c r="W38" s="79"/>
      <c r="X38" s="79"/>
      <c r="Y38" s="79"/>
      <c r="Z38" s="79"/>
      <c r="AA38" s="79"/>
      <c r="AB38" s="79"/>
      <c r="AC38" s="79"/>
      <c r="AD38" s="79"/>
      <c r="AE38" s="79"/>
      <c r="AF38" s="79"/>
      <c r="AG38" s="79"/>
      <c r="AH38" s="79"/>
      <c r="AI38" s="79"/>
      <c r="AJ38" s="79"/>
      <c r="AK38" s="79"/>
      <c r="AL38" s="79"/>
      <c r="AM38" s="79"/>
      <c r="AN38" s="79"/>
      <c r="AO38" s="79"/>
      <c r="AP38" s="79"/>
      <c r="AQ38" s="79"/>
      <c r="AR38" s="79"/>
      <c r="AS38" s="79"/>
      <c r="AT38" s="79"/>
      <c r="AU38" s="79"/>
      <c r="AV38" s="79"/>
      <c r="AW38" s="79"/>
      <c r="AX38" s="79"/>
      <c r="AY38" s="79"/>
      <c r="AZ38" s="79"/>
      <c r="BA38" s="79"/>
      <c r="BB38" s="79"/>
      <c r="BC38" s="79"/>
      <c r="BD38" s="79"/>
      <c r="BE38" s="79"/>
      <c r="BF38" s="79"/>
      <c r="BG38" s="79"/>
      <c r="BH38" s="79"/>
      <c r="BI38" s="79"/>
      <c r="BJ38" s="79"/>
      <c r="BK38" s="79"/>
      <c r="BL38" s="79"/>
      <c r="BM38" s="79"/>
      <c r="BN38" s="79"/>
      <c r="BO38" s="79"/>
      <c r="BP38" s="79"/>
      <c r="BQ38" s="79"/>
      <c r="BR38" s="79"/>
      <c r="BS38" s="79"/>
      <c r="BT38" s="79"/>
      <c r="BU38" s="79"/>
      <c r="BV38" s="79"/>
      <c r="BW38" s="79"/>
      <c r="BX38" s="79"/>
      <c r="BY38" s="79"/>
      <c r="BZ38" s="79"/>
      <c r="CA38" s="79"/>
      <c r="CB38" s="79"/>
      <c r="CC38" s="79"/>
      <c r="CD38" s="79"/>
      <c r="CE38" s="79"/>
      <c r="CF38" s="79"/>
      <c r="CG38" s="79"/>
      <c r="CH38" s="79"/>
      <c r="CI38" s="79"/>
      <c r="CJ38" s="79"/>
      <c r="CK38" s="79"/>
      <c r="CL38" s="79"/>
      <c r="CM38" s="79"/>
      <c r="CN38" s="79"/>
      <c r="CO38" s="79"/>
      <c r="CP38" s="79"/>
      <c r="CQ38" s="79"/>
      <c r="CR38" s="79"/>
      <c r="CS38" s="79"/>
      <c r="CT38" s="79"/>
      <c r="CU38" s="79"/>
      <c r="CV38" s="79"/>
      <c r="CW38" s="79"/>
      <c r="CX38" s="79"/>
      <c r="CY38" s="79"/>
      <c r="CZ38" s="79"/>
      <c r="DA38" s="79"/>
      <c r="DB38" s="79"/>
      <c r="DC38" s="79"/>
      <c r="DD38" s="79"/>
      <c r="DE38" s="79"/>
      <c r="DF38" s="79"/>
      <c r="DG38" s="79"/>
      <c r="DH38" s="79"/>
      <c r="DI38" s="79"/>
      <c r="DJ38" s="79"/>
      <c r="DK38" s="79"/>
      <c r="DL38" s="79"/>
      <c r="DM38" s="79"/>
      <c r="DN38" s="79"/>
      <c r="DO38" s="79"/>
      <c r="DP38" s="79"/>
      <c r="DQ38" s="79"/>
      <c r="DR38" s="79"/>
      <c r="DS38" s="79"/>
      <c r="DT38" s="79"/>
      <c r="DU38" s="79"/>
      <c r="DV38" s="79"/>
      <c r="DW38" s="79"/>
      <c r="DX38" s="79"/>
      <c r="DY38" s="79"/>
      <c r="DZ38" s="79"/>
      <c r="EA38" s="79"/>
      <c r="EB38" s="79"/>
      <c r="EC38" s="79"/>
      <c r="ED38" s="79"/>
      <c r="EE38" s="79"/>
      <c r="EF38" s="79"/>
      <c r="EG38" s="79"/>
      <c r="EH38" s="79"/>
      <c r="EI38" s="79"/>
      <c r="EJ38" s="79"/>
      <c r="EK38" s="79"/>
      <c r="EL38" s="79"/>
      <c r="EM38" s="79"/>
      <c r="EN38" s="79"/>
      <c r="EO38" s="79"/>
      <c r="EP38" s="79"/>
      <c r="EQ38" s="79"/>
      <c r="ER38" s="79"/>
      <c r="ES38" s="79"/>
      <c r="ET38" s="79"/>
      <c r="EU38" s="79"/>
      <c r="EV38" s="79"/>
      <c r="EW38" s="79"/>
      <c r="EX38" s="79"/>
      <c r="EY38" s="79"/>
      <c r="EZ38" s="79"/>
      <c r="FA38" s="79"/>
      <c r="FB38" s="79"/>
      <c r="FC38" s="79"/>
      <c r="FD38" s="79"/>
      <c r="FE38" s="79"/>
      <c r="FF38" s="79"/>
      <c r="FG38" s="79"/>
      <c r="FH38" s="79"/>
      <c r="FI38" s="79"/>
      <c r="FJ38" s="79"/>
      <c r="FK38" s="79"/>
      <c r="FL38" s="79"/>
      <c r="FM38" s="79"/>
      <c r="FN38" s="79"/>
      <c r="FO38" s="79"/>
      <c r="FP38" s="79"/>
      <c r="FQ38" s="79"/>
      <c r="FR38" s="79"/>
      <c r="FS38" s="79"/>
      <c r="FT38" s="79"/>
      <c r="FU38" s="79"/>
      <c r="FV38" s="79"/>
      <c r="FW38" s="79"/>
      <c r="FX38" s="79"/>
      <c r="FY38" s="79"/>
      <c r="FZ38" s="79"/>
      <c r="GA38" s="79"/>
      <c r="GB38" s="79"/>
      <c r="GC38" s="79"/>
      <c r="GD38" s="79"/>
      <c r="GE38" s="79"/>
      <c r="GF38" s="79"/>
      <c r="GG38" s="79"/>
      <c r="GH38" s="79"/>
      <c r="GI38" s="79"/>
      <c r="GJ38" s="79"/>
      <c r="GK38" s="79"/>
      <c r="GL38" s="79"/>
      <c r="GM38" s="79"/>
      <c r="GN38" s="79"/>
      <c r="GO38" s="79"/>
      <c r="GP38" s="79"/>
      <c r="GQ38" s="79"/>
      <c r="GR38" s="79"/>
      <c r="GS38" s="79"/>
      <c r="GT38" s="79"/>
      <c r="GU38" s="79"/>
      <c r="GV38" s="79"/>
      <c r="GW38" s="79"/>
      <c r="GX38" s="79"/>
      <c r="GY38" s="79"/>
      <c r="GZ38" s="79"/>
      <c r="HA38" s="79"/>
      <c r="HB38" s="79"/>
      <c r="HC38" s="79"/>
      <c r="HD38" s="79"/>
      <c r="HE38" s="79"/>
      <c r="HF38" s="79"/>
      <c r="HG38" s="79"/>
      <c r="HH38" s="79"/>
      <c r="HI38" s="79"/>
      <c r="HJ38" s="79"/>
      <c r="HK38" s="79"/>
      <c r="HL38" s="79"/>
      <c r="HM38" s="79"/>
      <c r="HN38" s="79"/>
      <c r="HO38" s="79"/>
      <c r="HP38" s="79"/>
      <c r="HQ38" s="79"/>
      <c r="HR38" s="79"/>
      <c r="HS38" s="79"/>
      <c r="HT38" s="79"/>
      <c r="HU38" s="79"/>
      <c r="HV38" s="79"/>
      <c r="HW38" s="79"/>
      <c r="HX38" s="79"/>
      <c r="HY38" s="79"/>
      <c r="HZ38" s="79"/>
      <c r="IA38" s="79"/>
      <c r="IB38" s="79"/>
      <c r="IC38" s="79"/>
      <c r="ID38" s="79"/>
      <c r="IE38" s="79"/>
      <c r="IF38" s="79"/>
      <c r="IG38" s="79"/>
      <c r="IH38" s="79"/>
      <c r="II38" s="79"/>
      <c r="IJ38" s="79"/>
      <c r="IK38" s="79"/>
      <c r="IL38" s="79"/>
      <c r="IM38" s="79"/>
      <c r="IN38" s="79"/>
      <c r="IO38" s="79"/>
      <c r="IP38" s="79"/>
      <c r="IQ38" s="79"/>
      <c r="IR38" s="79"/>
      <c r="IS38" s="79"/>
      <c r="IT38" s="79"/>
      <c r="IU38" s="79"/>
      <c r="IV38" s="79"/>
      <c r="IW38" s="79"/>
      <c r="IX38" s="79"/>
      <c r="IY38" s="79"/>
    </row>
    <row r="39" spans="1:259" s="79" customFormat="1" ht="15" customHeight="1">
      <c r="A39" s="162"/>
      <c r="B39" s="164"/>
      <c r="C39" s="165"/>
      <c r="D39" s="61" t="str">
        <f>IF(B39&gt;=1,HLOOKUP(B39,'1. Chklst, Certification'!$B$22:$I$23,2,FALSE),"")</f>
        <v/>
      </c>
      <c r="E39" s="150"/>
      <c r="F39" s="242"/>
      <c r="G39" s="61" t="str">
        <f t="shared" si="2"/>
        <v/>
      </c>
      <c r="H39" s="150"/>
      <c r="I39" s="422" t="str">
        <f t="shared" si="3"/>
        <v/>
      </c>
      <c r="J39" s="150"/>
      <c r="K39" s="150"/>
      <c r="L39" s="150"/>
      <c r="M39" s="150"/>
      <c r="N39" s="150"/>
      <c r="O39" s="61" t="str">
        <f t="shared" si="0"/>
        <v/>
      </c>
      <c r="P39" s="132" t="str">
        <f t="shared" si="5"/>
        <v/>
      </c>
      <c r="Q39" s="150"/>
      <c r="R39" s="132" t="str">
        <f t="shared" si="6"/>
        <v/>
      </c>
      <c r="S39" s="61" t="str">
        <f t="shared" si="1"/>
        <v/>
      </c>
      <c r="T39" s="205" t="str">
        <f t="shared" si="4"/>
        <v xml:space="preserve"> </v>
      </c>
      <c r="U39" s="174"/>
    </row>
    <row r="40" spans="1:259" s="79" customFormat="1" ht="15" customHeight="1">
      <c r="A40" s="162"/>
      <c r="B40" s="164"/>
      <c r="C40" s="165"/>
      <c r="D40" s="61" t="str">
        <f>IF(B40&gt;=1,HLOOKUP(B40,'1. Chklst, Certification'!$B$22:$I$23,2,FALSE),"")</f>
        <v/>
      </c>
      <c r="E40" s="150"/>
      <c r="F40" s="242"/>
      <c r="G40" s="61" t="str">
        <f t="shared" si="2"/>
        <v/>
      </c>
      <c r="H40" s="150"/>
      <c r="I40" s="422" t="str">
        <f t="shared" si="3"/>
        <v/>
      </c>
      <c r="J40" s="150"/>
      <c r="K40" s="150"/>
      <c r="L40" s="150"/>
      <c r="M40" s="150"/>
      <c r="N40" s="150"/>
      <c r="O40" s="61" t="str">
        <f t="shared" si="0"/>
        <v/>
      </c>
      <c r="P40" s="132" t="str">
        <f t="shared" si="5"/>
        <v/>
      </c>
      <c r="Q40" s="150"/>
      <c r="R40" s="132" t="str">
        <f t="shared" si="6"/>
        <v/>
      </c>
      <c r="S40" s="61" t="str">
        <f t="shared" si="1"/>
        <v/>
      </c>
      <c r="T40" s="205" t="str">
        <f t="shared" si="4"/>
        <v xml:space="preserve"> </v>
      </c>
      <c r="U40" s="174"/>
    </row>
    <row r="41" spans="1:259" s="79" customFormat="1" ht="15" customHeight="1">
      <c r="A41" s="162"/>
      <c r="B41" s="164"/>
      <c r="C41" s="165"/>
      <c r="D41" s="61" t="str">
        <f>IF(B41&gt;=1,HLOOKUP(B41,'1. Chklst, Certification'!$B$22:$I$23,2,FALSE),"")</f>
        <v/>
      </c>
      <c r="E41" s="150"/>
      <c r="F41" s="242"/>
      <c r="G41" s="61" t="str">
        <f t="shared" si="2"/>
        <v/>
      </c>
      <c r="H41" s="150"/>
      <c r="I41" s="422" t="str">
        <f t="shared" si="3"/>
        <v/>
      </c>
      <c r="J41" s="150"/>
      <c r="K41" s="150"/>
      <c r="L41" s="150"/>
      <c r="M41" s="150"/>
      <c r="N41" s="150"/>
      <c r="O41" s="61" t="str">
        <f t="shared" si="0"/>
        <v/>
      </c>
      <c r="P41" s="132" t="str">
        <f t="shared" si="5"/>
        <v/>
      </c>
      <c r="Q41" s="150"/>
      <c r="R41" s="132" t="str">
        <f t="shared" si="6"/>
        <v/>
      </c>
      <c r="S41" s="61" t="str">
        <f t="shared" si="1"/>
        <v/>
      </c>
      <c r="T41" s="205" t="str">
        <f t="shared" si="4"/>
        <v xml:space="preserve"> </v>
      </c>
      <c r="U41" s="174"/>
    </row>
    <row r="42" spans="1:259" s="79" customFormat="1" ht="15" customHeight="1">
      <c r="A42" s="162"/>
      <c r="B42" s="164"/>
      <c r="C42" s="165"/>
      <c r="D42" s="61" t="str">
        <f>IF(B42&gt;=1,HLOOKUP(B42,'1. Chklst, Certification'!$B$22:$I$23,2,FALSE),"")</f>
        <v/>
      </c>
      <c r="E42" s="150"/>
      <c r="F42" s="242"/>
      <c r="G42" s="61" t="str">
        <f t="shared" si="2"/>
        <v/>
      </c>
      <c r="H42" s="150"/>
      <c r="I42" s="422" t="str">
        <f t="shared" si="3"/>
        <v/>
      </c>
      <c r="J42" s="150"/>
      <c r="K42" s="150"/>
      <c r="L42" s="150"/>
      <c r="M42" s="150"/>
      <c r="N42" s="150"/>
      <c r="O42" s="61" t="str">
        <f t="shared" si="0"/>
        <v/>
      </c>
      <c r="P42" s="132" t="str">
        <f t="shared" si="5"/>
        <v/>
      </c>
      <c r="Q42" s="150"/>
      <c r="R42" s="132" t="str">
        <f t="shared" si="6"/>
        <v/>
      </c>
      <c r="S42" s="61" t="str">
        <f t="shared" si="1"/>
        <v/>
      </c>
      <c r="T42" s="205" t="str">
        <f t="shared" si="4"/>
        <v xml:space="preserve"> </v>
      </c>
      <c r="U42" s="174"/>
    </row>
    <row r="43" spans="1:259" s="79" customFormat="1" ht="15" customHeight="1">
      <c r="A43" s="162"/>
      <c r="B43" s="164"/>
      <c r="C43" s="165"/>
      <c r="D43" s="61" t="str">
        <f>IF(B43&gt;=1,HLOOKUP(B43,'1. Chklst, Certification'!$B$22:$I$23,2,FALSE),"")</f>
        <v/>
      </c>
      <c r="E43" s="150"/>
      <c r="F43" s="242"/>
      <c r="G43" s="61" t="str">
        <f t="shared" si="2"/>
        <v/>
      </c>
      <c r="H43" s="150"/>
      <c r="I43" s="422" t="str">
        <f t="shared" si="3"/>
        <v/>
      </c>
      <c r="J43" s="150"/>
      <c r="K43" s="150"/>
      <c r="L43" s="150"/>
      <c r="M43" s="150"/>
      <c r="N43" s="150"/>
      <c r="O43" s="61" t="str">
        <f t="shared" si="0"/>
        <v/>
      </c>
      <c r="P43" s="132" t="str">
        <f t="shared" si="5"/>
        <v/>
      </c>
      <c r="Q43" s="150"/>
      <c r="R43" s="132" t="str">
        <f t="shared" si="6"/>
        <v/>
      </c>
      <c r="S43" s="61" t="str">
        <f t="shared" si="1"/>
        <v/>
      </c>
      <c r="T43" s="205" t="str">
        <f t="shared" si="4"/>
        <v xml:space="preserve"> </v>
      </c>
      <c r="U43" s="174"/>
    </row>
    <row r="44" spans="1:259" s="79" customFormat="1" ht="15" customHeight="1">
      <c r="A44" s="162"/>
      <c r="B44" s="164"/>
      <c r="C44" s="165"/>
      <c r="D44" s="61" t="str">
        <f>IF(B44&gt;=1,HLOOKUP(B44,'1. Chklst, Certification'!$B$22:$I$23,2,FALSE),"")</f>
        <v/>
      </c>
      <c r="E44" s="150"/>
      <c r="F44" s="242"/>
      <c r="G44" s="61" t="str">
        <f t="shared" si="2"/>
        <v/>
      </c>
      <c r="H44" s="150"/>
      <c r="I44" s="422" t="str">
        <f t="shared" si="3"/>
        <v/>
      </c>
      <c r="J44" s="150"/>
      <c r="K44" s="150"/>
      <c r="L44" s="150"/>
      <c r="M44" s="150"/>
      <c r="N44" s="150"/>
      <c r="O44" s="61" t="str">
        <f t="shared" ref="O44:O75" si="7">IF(SUM(J44, K44, L44, M44, N44)=0, "", SUM(J44, K44, L44, M44, N44))</f>
        <v/>
      </c>
      <c r="P44" s="132" t="str">
        <f t="shared" si="5"/>
        <v/>
      </c>
      <c r="Q44" s="150"/>
      <c r="R44" s="132" t="str">
        <f t="shared" si="6"/>
        <v/>
      </c>
      <c r="S44" s="61" t="str">
        <f t="shared" ref="S44:S75" si="8">IF(SUM(J44,-Q44)=0, "", SUM(J44,-Q44))</f>
        <v/>
      </c>
      <c r="T44" s="205" t="str">
        <f t="shared" si="4"/>
        <v xml:space="preserve"> </v>
      </c>
      <c r="U44" s="174"/>
    </row>
    <row r="45" spans="1:259" s="79" customFormat="1" ht="15" customHeight="1">
      <c r="A45" s="162"/>
      <c r="B45" s="164"/>
      <c r="C45" s="165"/>
      <c r="D45" s="61" t="str">
        <f>IF(B45&gt;=1,HLOOKUP(B45,'1. Chklst, Certification'!$B$22:$I$23,2,FALSE),"")</f>
        <v/>
      </c>
      <c r="E45" s="150"/>
      <c r="F45" s="242"/>
      <c r="G45" s="61" t="str">
        <f t="shared" si="2"/>
        <v/>
      </c>
      <c r="H45" s="150"/>
      <c r="I45" s="422" t="str">
        <f t="shared" si="3"/>
        <v/>
      </c>
      <c r="J45" s="150"/>
      <c r="K45" s="150"/>
      <c r="L45" s="172"/>
      <c r="M45" s="150"/>
      <c r="N45" s="150"/>
      <c r="O45" s="61" t="str">
        <f t="shared" si="7"/>
        <v/>
      </c>
      <c r="P45" s="132" t="str">
        <f t="shared" si="5"/>
        <v/>
      </c>
      <c r="Q45" s="150"/>
      <c r="R45" s="132" t="str">
        <f t="shared" si="6"/>
        <v/>
      </c>
      <c r="S45" s="61" t="str">
        <f t="shared" si="8"/>
        <v/>
      </c>
      <c r="T45" s="205" t="str">
        <f t="shared" si="4"/>
        <v xml:space="preserve"> </v>
      </c>
      <c r="U45" s="174"/>
    </row>
    <row r="46" spans="1:259" s="79" customFormat="1" ht="15" customHeight="1">
      <c r="A46" s="166"/>
      <c r="B46" s="167"/>
      <c r="C46" s="168"/>
      <c r="D46" s="61" t="str">
        <f>IF(B46&gt;=1,HLOOKUP(B46,'1. Chklst, Certification'!$B$22:$I$23,2,FALSE),"")</f>
        <v/>
      </c>
      <c r="E46" s="150"/>
      <c r="F46" s="242"/>
      <c r="G46" s="61" t="str">
        <f t="shared" si="2"/>
        <v/>
      </c>
      <c r="H46" s="172"/>
      <c r="I46" s="422" t="str">
        <f t="shared" si="3"/>
        <v/>
      </c>
      <c r="J46" s="150"/>
      <c r="K46" s="172"/>
      <c r="L46" s="150"/>
      <c r="M46" s="172"/>
      <c r="N46" s="172"/>
      <c r="O46" s="61" t="str">
        <f t="shared" si="7"/>
        <v/>
      </c>
      <c r="P46" s="132" t="str">
        <f t="shared" si="5"/>
        <v/>
      </c>
      <c r="Q46" s="172"/>
      <c r="R46" s="132" t="str">
        <f t="shared" si="6"/>
        <v/>
      </c>
      <c r="S46" s="61" t="str">
        <f t="shared" si="8"/>
        <v/>
      </c>
      <c r="T46" s="205" t="str">
        <f t="shared" si="4"/>
        <v xml:space="preserve"> </v>
      </c>
      <c r="U46" s="175"/>
    </row>
    <row r="47" spans="1:259" s="123" customFormat="1" ht="15" customHeight="1">
      <c r="A47" s="162"/>
      <c r="B47" s="164"/>
      <c r="C47" s="165"/>
      <c r="D47" s="61" t="str">
        <f>IF(B47&gt;=1,HLOOKUP(B47,'1. Chklst, Certification'!$B$22:$I$23,2,FALSE),"")</f>
        <v/>
      </c>
      <c r="E47" s="150"/>
      <c r="F47" s="242"/>
      <c r="G47" s="61" t="str">
        <f t="shared" si="2"/>
        <v/>
      </c>
      <c r="H47" s="150"/>
      <c r="I47" s="422" t="str">
        <f t="shared" si="3"/>
        <v/>
      </c>
      <c r="J47" s="150"/>
      <c r="K47" s="150"/>
      <c r="L47" s="150"/>
      <c r="M47" s="150"/>
      <c r="N47" s="150"/>
      <c r="O47" s="61" t="str">
        <f t="shared" si="7"/>
        <v/>
      </c>
      <c r="P47" s="132" t="str">
        <f t="shared" ref="P47:P78" si="9">IF(E47=0,"",(O47/G47))</f>
        <v/>
      </c>
      <c r="Q47" s="150"/>
      <c r="R47" s="132" t="str">
        <f t="shared" ref="R47:R78" si="10">IF(E47=0,"",(O47-Q47)/G47)</f>
        <v/>
      </c>
      <c r="S47" s="61" t="str">
        <f t="shared" si="8"/>
        <v/>
      </c>
      <c r="T47" s="205" t="str">
        <f t="shared" si="4"/>
        <v xml:space="preserve"> </v>
      </c>
      <c r="U47" s="174"/>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79"/>
      <c r="BG47" s="79"/>
      <c r="BH47" s="79"/>
      <c r="BI47" s="79"/>
      <c r="BJ47" s="79"/>
      <c r="BK47" s="79"/>
      <c r="BL47" s="79"/>
      <c r="BM47" s="79"/>
      <c r="BN47" s="79"/>
      <c r="BO47" s="79"/>
      <c r="BP47" s="79"/>
      <c r="BQ47" s="79"/>
      <c r="BR47" s="79"/>
      <c r="BS47" s="79"/>
      <c r="BT47" s="79"/>
      <c r="BU47" s="79"/>
      <c r="BV47" s="79"/>
      <c r="BW47" s="79"/>
      <c r="BX47" s="79"/>
      <c r="BY47" s="79"/>
      <c r="BZ47" s="79"/>
      <c r="CA47" s="79"/>
      <c r="CB47" s="79"/>
      <c r="CC47" s="79"/>
      <c r="CD47" s="79"/>
      <c r="CE47" s="79"/>
      <c r="CF47" s="79"/>
      <c r="CG47" s="79"/>
      <c r="CH47" s="79"/>
      <c r="CI47" s="79"/>
      <c r="CJ47" s="79"/>
      <c r="CK47" s="79"/>
      <c r="CL47" s="79"/>
      <c r="CM47" s="79"/>
      <c r="CN47" s="79"/>
      <c r="CO47" s="79"/>
      <c r="CP47" s="79"/>
      <c r="CQ47" s="79"/>
      <c r="CR47" s="79"/>
      <c r="CS47" s="79"/>
      <c r="CT47" s="79"/>
      <c r="CU47" s="79"/>
      <c r="CV47" s="79"/>
      <c r="CW47" s="79"/>
      <c r="CX47" s="79"/>
      <c r="CY47" s="79"/>
      <c r="CZ47" s="79"/>
      <c r="DA47" s="79"/>
      <c r="DB47" s="79"/>
      <c r="DC47" s="79"/>
      <c r="DD47" s="79"/>
      <c r="DE47" s="79"/>
      <c r="DF47" s="79"/>
      <c r="DG47" s="79"/>
      <c r="DH47" s="79"/>
      <c r="DI47" s="79"/>
      <c r="DJ47" s="79"/>
      <c r="DK47" s="79"/>
      <c r="DL47" s="79"/>
      <c r="DM47" s="79"/>
      <c r="DN47" s="79"/>
      <c r="DO47" s="79"/>
      <c r="DP47" s="79"/>
      <c r="DQ47" s="79"/>
      <c r="DR47" s="79"/>
      <c r="DS47" s="79"/>
      <c r="DT47" s="79"/>
      <c r="DU47" s="79"/>
      <c r="DV47" s="79"/>
      <c r="DW47" s="79"/>
      <c r="DX47" s="79"/>
      <c r="DY47" s="79"/>
      <c r="DZ47" s="79"/>
      <c r="EA47" s="79"/>
      <c r="EB47" s="79"/>
      <c r="EC47" s="79"/>
      <c r="ED47" s="79"/>
      <c r="EE47" s="79"/>
      <c r="EF47" s="79"/>
      <c r="EG47" s="79"/>
      <c r="EH47" s="79"/>
      <c r="EI47" s="79"/>
      <c r="EJ47" s="79"/>
      <c r="EK47" s="79"/>
      <c r="EL47" s="79"/>
      <c r="EM47" s="79"/>
      <c r="EN47" s="79"/>
      <c r="EO47" s="79"/>
      <c r="EP47" s="79"/>
      <c r="EQ47" s="79"/>
      <c r="ER47" s="79"/>
      <c r="ES47" s="79"/>
      <c r="ET47" s="79"/>
      <c r="EU47" s="79"/>
      <c r="EV47" s="79"/>
      <c r="EW47" s="79"/>
      <c r="EX47" s="79"/>
      <c r="EY47" s="79"/>
      <c r="EZ47" s="79"/>
      <c r="FA47" s="79"/>
      <c r="FB47" s="79"/>
      <c r="FC47" s="79"/>
      <c r="FD47" s="79"/>
      <c r="FE47" s="79"/>
      <c r="FF47" s="79"/>
      <c r="FG47" s="79"/>
      <c r="FH47" s="79"/>
      <c r="FI47" s="79"/>
      <c r="FJ47" s="79"/>
      <c r="FK47" s="79"/>
      <c r="FL47" s="79"/>
      <c r="FM47" s="79"/>
      <c r="FN47" s="79"/>
      <c r="FO47" s="79"/>
      <c r="FP47" s="79"/>
      <c r="FQ47" s="79"/>
      <c r="FR47" s="79"/>
      <c r="FS47" s="79"/>
      <c r="FT47" s="79"/>
      <c r="FU47" s="79"/>
      <c r="FV47" s="79"/>
      <c r="FW47" s="79"/>
      <c r="FX47" s="79"/>
      <c r="FY47" s="79"/>
      <c r="FZ47" s="79"/>
      <c r="GA47" s="79"/>
      <c r="GB47" s="79"/>
      <c r="GC47" s="79"/>
      <c r="GD47" s="79"/>
      <c r="GE47" s="79"/>
      <c r="GF47" s="79"/>
      <c r="GG47" s="79"/>
      <c r="GH47" s="79"/>
      <c r="GI47" s="79"/>
      <c r="GJ47" s="79"/>
      <c r="GK47" s="79"/>
      <c r="GL47" s="79"/>
      <c r="GM47" s="79"/>
      <c r="GN47" s="79"/>
      <c r="GO47" s="79"/>
      <c r="GP47" s="79"/>
      <c r="GQ47" s="79"/>
      <c r="GR47" s="79"/>
      <c r="GS47" s="79"/>
      <c r="GT47" s="79"/>
      <c r="GU47" s="79"/>
      <c r="GV47" s="79"/>
      <c r="GW47" s="79"/>
      <c r="GX47" s="79"/>
      <c r="GY47" s="79"/>
      <c r="GZ47" s="79"/>
      <c r="HA47" s="79"/>
      <c r="HB47" s="79"/>
      <c r="HC47" s="79"/>
      <c r="HD47" s="79"/>
      <c r="HE47" s="79"/>
      <c r="HF47" s="79"/>
      <c r="HG47" s="79"/>
      <c r="HH47" s="79"/>
      <c r="HI47" s="79"/>
      <c r="HJ47" s="79"/>
      <c r="HK47" s="79"/>
      <c r="HL47" s="79"/>
      <c r="HM47" s="79"/>
      <c r="HN47" s="79"/>
      <c r="HO47" s="79"/>
      <c r="HP47" s="79"/>
      <c r="HQ47" s="79"/>
      <c r="HR47" s="79"/>
      <c r="HS47" s="79"/>
      <c r="HT47" s="79"/>
      <c r="HU47" s="79"/>
      <c r="HV47" s="79"/>
      <c r="HW47" s="79"/>
      <c r="HX47" s="79"/>
      <c r="HY47" s="79"/>
      <c r="HZ47" s="79"/>
      <c r="IA47" s="79"/>
      <c r="IB47" s="79"/>
      <c r="IC47" s="79"/>
      <c r="ID47" s="79"/>
      <c r="IE47" s="79"/>
      <c r="IF47" s="79"/>
      <c r="IG47" s="79"/>
      <c r="IH47" s="79"/>
      <c r="II47" s="79"/>
      <c r="IJ47" s="79"/>
      <c r="IK47" s="79"/>
      <c r="IL47" s="79"/>
      <c r="IM47" s="79"/>
      <c r="IN47" s="79"/>
      <c r="IO47" s="79"/>
      <c r="IP47" s="79"/>
      <c r="IQ47" s="79"/>
      <c r="IR47" s="79"/>
      <c r="IS47" s="79"/>
      <c r="IT47" s="79"/>
      <c r="IU47" s="79"/>
      <c r="IV47" s="79"/>
      <c r="IW47" s="79"/>
      <c r="IX47" s="79"/>
      <c r="IY47" s="79"/>
    </row>
    <row r="48" spans="1:259" s="123" customFormat="1" ht="15" customHeight="1">
      <c r="A48" s="162"/>
      <c r="B48" s="164"/>
      <c r="C48" s="165"/>
      <c r="D48" s="61" t="str">
        <f>IF(B48&gt;=1,HLOOKUP(B48,'1. Chklst, Certification'!$B$22:$I$23,2,FALSE),"")</f>
        <v/>
      </c>
      <c r="E48" s="150"/>
      <c r="F48" s="242"/>
      <c r="G48" s="61" t="str">
        <f t="shared" si="2"/>
        <v/>
      </c>
      <c r="H48" s="150"/>
      <c r="I48" s="422" t="str">
        <f t="shared" si="3"/>
        <v/>
      </c>
      <c r="J48" s="150"/>
      <c r="K48" s="150"/>
      <c r="L48" s="173"/>
      <c r="M48" s="150"/>
      <c r="N48" s="150"/>
      <c r="O48" s="61" t="str">
        <f t="shared" si="7"/>
        <v/>
      </c>
      <c r="P48" s="132" t="str">
        <f t="shared" si="9"/>
        <v/>
      </c>
      <c r="Q48" s="150"/>
      <c r="R48" s="132" t="str">
        <f t="shared" si="10"/>
        <v/>
      </c>
      <c r="S48" s="61" t="str">
        <f t="shared" si="8"/>
        <v/>
      </c>
      <c r="T48" s="205" t="str">
        <f t="shared" si="4"/>
        <v xml:space="preserve"> </v>
      </c>
      <c r="U48" s="174"/>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79"/>
      <c r="BG48" s="79"/>
      <c r="BH48" s="79"/>
      <c r="BI48" s="79"/>
      <c r="BJ48" s="79"/>
      <c r="BK48" s="79"/>
      <c r="BL48" s="79"/>
      <c r="BM48" s="79"/>
      <c r="BN48" s="79"/>
      <c r="BO48" s="79"/>
      <c r="BP48" s="79"/>
      <c r="BQ48" s="79"/>
      <c r="BR48" s="79"/>
      <c r="BS48" s="79"/>
      <c r="BT48" s="79"/>
      <c r="BU48" s="79"/>
      <c r="BV48" s="79"/>
      <c r="BW48" s="79"/>
      <c r="BX48" s="79"/>
      <c r="BY48" s="79"/>
      <c r="BZ48" s="79"/>
      <c r="CA48" s="79"/>
      <c r="CB48" s="79"/>
      <c r="CC48" s="79"/>
      <c r="CD48" s="79"/>
      <c r="CE48" s="79"/>
      <c r="CF48" s="79"/>
      <c r="CG48" s="79"/>
      <c r="CH48" s="79"/>
      <c r="CI48" s="79"/>
      <c r="CJ48" s="79"/>
      <c r="CK48" s="79"/>
      <c r="CL48" s="79"/>
      <c r="CM48" s="79"/>
      <c r="CN48" s="79"/>
      <c r="CO48" s="79"/>
      <c r="CP48" s="79"/>
      <c r="CQ48" s="79"/>
      <c r="CR48" s="79"/>
      <c r="CS48" s="79"/>
      <c r="CT48" s="79"/>
      <c r="CU48" s="79"/>
      <c r="CV48" s="79"/>
      <c r="CW48" s="79"/>
      <c r="CX48" s="79"/>
      <c r="CY48" s="79"/>
      <c r="CZ48" s="79"/>
      <c r="DA48" s="79"/>
      <c r="DB48" s="79"/>
      <c r="DC48" s="79"/>
      <c r="DD48" s="79"/>
      <c r="DE48" s="79"/>
      <c r="DF48" s="79"/>
      <c r="DG48" s="79"/>
      <c r="DH48" s="79"/>
      <c r="DI48" s="79"/>
      <c r="DJ48" s="79"/>
      <c r="DK48" s="79"/>
      <c r="DL48" s="79"/>
      <c r="DM48" s="79"/>
      <c r="DN48" s="79"/>
      <c r="DO48" s="79"/>
      <c r="DP48" s="79"/>
      <c r="DQ48" s="79"/>
      <c r="DR48" s="79"/>
      <c r="DS48" s="79"/>
      <c r="DT48" s="79"/>
      <c r="DU48" s="79"/>
      <c r="DV48" s="79"/>
      <c r="DW48" s="79"/>
      <c r="DX48" s="79"/>
      <c r="DY48" s="79"/>
      <c r="DZ48" s="79"/>
      <c r="EA48" s="79"/>
      <c r="EB48" s="79"/>
      <c r="EC48" s="79"/>
      <c r="ED48" s="79"/>
      <c r="EE48" s="79"/>
      <c r="EF48" s="79"/>
      <c r="EG48" s="79"/>
      <c r="EH48" s="79"/>
      <c r="EI48" s="79"/>
      <c r="EJ48" s="79"/>
      <c r="EK48" s="79"/>
      <c r="EL48" s="79"/>
      <c r="EM48" s="79"/>
      <c r="EN48" s="79"/>
      <c r="EO48" s="79"/>
      <c r="EP48" s="79"/>
      <c r="EQ48" s="79"/>
      <c r="ER48" s="79"/>
      <c r="ES48" s="79"/>
      <c r="ET48" s="79"/>
      <c r="EU48" s="79"/>
      <c r="EV48" s="79"/>
      <c r="EW48" s="79"/>
      <c r="EX48" s="79"/>
      <c r="EY48" s="79"/>
      <c r="EZ48" s="79"/>
      <c r="FA48" s="79"/>
      <c r="FB48" s="79"/>
      <c r="FC48" s="79"/>
      <c r="FD48" s="79"/>
      <c r="FE48" s="79"/>
      <c r="FF48" s="79"/>
      <c r="FG48" s="79"/>
      <c r="FH48" s="79"/>
      <c r="FI48" s="79"/>
      <c r="FJ48" s="79"/>
      <c r="FK48" s="79"/>
      <c r="FL48" s="79"/>
      <c r="FM48" s="79"/>
      <c r="FN48" s="79"/>
      <c r="FO48" s="79"/>
      <c r="FP48" s="79"/>
      <c r="FQ48" s="79"/>
      <c r="FR48" s="79"/>
      <c r="FS48" s="79"/>
      <c r="FT48" s="79"/>
      <c r="FU48" s="79"/>
      <c r="FV48" s="79"/>
      <c r="FW48" s="79"/>
      <c r="FX48" s="79"/>
      <c r="FY48" s="79"/>
      <c r="FZ48" s="79"/>
      <c r="GA48" s="79"/>
      <c r="GB48" s="79"/>
      <c r="GC48" s="79"/>
      <c r="GD48" s="79"/>
      <c r="GE48" s="79"/>
      <c r="GF48" s="79"/>
      <c r="GG48" s="79"/>
      <c r="GH48" s="79"/>
      <c r="GI48" s="79"/>
      <c r="GJ48" s="79"/>
      <c r="GK48" s="79"/>
      <c r="GL48" s="79"/>
      <c r="GM48" s="79"/>
      <c r="GN48" s="79"/>
      <c r="GO48" s="79"/>
      <c r="GP48" s="79"/>
      <c r="GQ48" s="79"/>
      <c r="GR48" s="79"/>
      <c r="GS48" s="79"/>
      <c r="GT48" s="79"/>
      <c r="GU48" s="79"/>
      <c r="GV48" s="79"/>
      <c r="GW48" s="79"/>
      <c r="GX48" s="79"/>
      <c r="GY48" s="79"/>
      <c r="GZ48" s="79"/>
      <c r="HA48" s="79"/>
      <c r="HB48" s="79"/>
      <c r="HC48" s="79"/>
      <c r="HD48" s="79"/>
      <c r="HE48" s="79"/>
      <c r="HF48" s="79"/>
      <c r="HG48" s="79"/>
      <c r="HH48" s="79"/>
      <c r="HI48" s="79"/>
      <c r="HJ48" s="79"/>
      <c r="HK48" s="79"/>
      <c r="HL48" s="79"/>
      <c r="HM48" s="79"/>
      <c r="HN48" s="79"/>
      <c r="HO48" s="79"/>
      <c r="HP48" s="79"/>
      <c r="HQ48" s="79"/>
      <c r="HR48" s="79"/>
      <c r="HS48" s="79"/>
      <c r="HT48" s="79"/>
      <c r="HU48" s="79"/>
      <c r="HV48" s="79"/>
      <c r="HW48" s="79"/>
      <c r="HX48" s="79"/>
      <c r="HY48" s="79"/>
      <c r="HZ48" s="79"/>
      <c r="IA48" s="79"/>
      <c r="IB48" s="79"/>
      <c r="IC48" s="79"/>
      <c r="ID48" s="79"/>
      <c r="IE48" s="79"/>
      <c r="IF48" s="79"/>
      <c r="IG48" s="79"/>
      <c r="IH48" s="79"/>
      <c r="II48" s="79"/>
      <c r="IJ48" s="79"/>
      <c r="IK48" s="79"/>
      <c r="IL48" s="79"/>
      <c r="IM48" s="79"/>
      <c r="IN48" s="79"/>
      <c r="IO48" s="79"/>
      <c r="IP48" s="79"/>
      <c r="IQ48" s="79"/>
      <c r="IR48" s="79"/>
      <c r="IS48" s="79"/>
      <c r="IT48" s="79"/>
      <c r="IU48" s="79"/>
      <c r="IV48" s="79"/>
      <c r="IW48" s="79"/>
      <c r="IX48" s="79"/>
      <c r="IY48" s="79"/>
    </row>
    <row r="49" spans="1:21" s="79" customFormat="1" ht="15" customHeight="1">
      <c r="A49" s="169"/>
      <c r="B49" s="170"/>
      <c r="C49" s="171"/>
      <c r="D49" s="61" t="str">
        <f>IF(B49&gt;=1,HLOOKUP(B49,'1. Chklst, Certification'!$B$22:$I$23,2,FALSE),"")</f>
        <v/>
      </c>
      <c r="E49" s="150"/>
      <c r="F49" s="242"/>
      <c r="G49" s="61" t="str">
        <f t="shared" si="2"/>
        <v/>
      </c>
      <c r="H49" s="173"/>
      <c r="I49" s="422" t="str">
        <f t="shared" si="3"/>
        <v/>
      </c>
      <c r="J49" s="150"/>
      <c r="K49" s="173"/>
      <c r="L49" s="150"/>
      <c r="M49" s="173"/>
      <c r="N49" s="173"/>
      <c r="O49" s="61" t="str">
        <f t="shared" si="7"/>
        <v/>
      </c>
      <c r="P49" s="132" t="str">
        <f t="shared" si="9"/>
        <v/>
      </c>
      <c r="Q49" s="173"/>
      <c r="R49" s="132" t="str">
        <f t="shared" si="10"/>
        <v/>
      </c>
      <c r="S49" s="61" t="str">
        <f t="shared" si="8"/>
        <v/>
      </c>
      <c r="T49" s="205" t="str">
        <f t="shared" si="4"/>
        <v xml:space="preserve"> </v>
      </c>
      <c r="U49" s="176"/>
    </row>
    <row r="50" spans="1:21" s="79" customFormat="1" ht="15" customHeight="1">
      <c r="A50" s="162"/>
      <c r="B50" s="164"/>
      <c r="C50" s="165"/>
      <c r="D50" s="61" t="str">
        <f>IF(B50&gt;=1,HLOOKUP(B50,'1. Chklst, Certification'!$B$22:$I$23,2,FALSE),"")</f>
        <v/>
      </c>
      <c r="E50" s="150"/>
      <c r="F50" s="242"/>
      <c r="G50" s="61" t="str">
        <f t="shared" si="2"/>
        <v/>
      </c>
      <c r="H50" s="150"/>
      <c r="I50" s="422" t="str">
        <f t="shared" si="3"/>
        <v/>
      </c>
      <c r="J50" s="150"/>
      <c r="K50" s="150"/>
      <c r="L50" s="150"/>
      <c r="M50" s="150"/>
      <c r="N50" s="150"/>
      <c r="O50" s="61" t="str">
        <f t="shared" si="7"/>
        <v/>
      </c>
      <c r="P50" s="132" t="str">
        <f t="shared" si="9"/>
        <v/>
      </c>
      <c r="Q50" s="150"/>
      <c r="R50" s="132" t="str">
        <f t="shared" si="10"/>
        <v/>
      </c>
      <c r="S50" s="61" t="str">
        <f t="shared" si="8"/>
        <v/>
      </c>
      <c r="T50" s="205" t="str">
        <f t="shared" si="4"/>
        <v xml:space="preserve"> </v>
      </c>
      <c r="U50" s="174"/>
    </row>
    <row r="51" spans="1:21" s="79" customFormat="1" ht="15" customHeight="1">
      <c r="A51" s="162"/>
      <c r="B51" s="164"/>
      <c r="C51" s="165"/>
      <c r="D51" s="61" t="str">
        <f>IF(B51&gt;=1,HLOOKUP(B51,'1. Chklst, Certification'!$B$22:$I$23,2,FALSE),"")</f>
        <v/>
      </c>
      <c r="E51" s="150"/>
      <c r="F51" s="242"/>
      <c r="G51" s="61" t="str">
        <f t="shared" si="2"/>
        <v/>
      </c>
      <c r="H51" s="150"/>
      <c r="I51" s="422" t="str">
        <f t="shared" si="3"/>
        <v/>
      </c>
      <c r="J51" s="150"/>
      <c r="K51" s="150"/>
      <c r="L51" s="150"/>
      <c r="M51" s="150"/>
      <c r="N51" s="150"/>
      <c r="O51" s="61" t="str">
        <f t="shared" si="7"/>
        <v/>
      </c>
      <c r="P51" s="132" t="str">
        <f t="shared" si="9"/>
        <v/>
      </c>
      <c r="Q51" s="150"/>
      <c r="R51" s="132" t="str">
        <f t="shared" si="10"/>
        <v/>
      </c>
      <c r="S51" s="61" t="str">
        <f t="shared" si="8"/>
        <v/>
      </c>
      <c r="T51" s="205" t="str">
        <f t="shared" si="4"/>
        <v xml:space="preserve"> </v>
      </c>
      <c r="U51" s="174"/>
    </row>
    <row r="52" spans="1:21" s="79" customFormat="1" ht="15" customHeight="1">
      <c r="A52" s="162"/>
      <c r="B52" s="164"/>
      <c r="C52" s="165"/>
      <c r="D52" s="61" t="str">
        <f>IF(B52&gt;=1,HLOOKUP(B52,'1. Chklst, Certification'!$B$22:$I$23,2,FALSE),"")</f>
        <v/>
      </c>
      <c r="E52" s="150"/>
      <c r="F52" s="242"/>
      <c r="G52" s="61" t="str">
        <f t="shared" si="2"/>
        <v/>
      </c>
      <c r="H52" s="150"/>
      <c r="I52" s="422" t="str">
        <f t="shared" si="3"/>
        <v/>
      </c>
      <c r="J52" s="150"/>
      <c r="K52" s="150"/>
      <c r="L52" s="150"/>
      <c r="M52" s="150"/>
      <c r="N52" s="150"/>
      <c r="O52" s="61" t="str">
        <f t="shared" si="7"/>
        <v/>
      </c>
      <c r="P52" s="132" t="str">
        <f t="shared" si="9"/>
        <v/>
      </c>
      <c r="Q52" s="150"/>
      <c r="R52" s="132" t="str">
        <f t="shared" si="10"/>
        <v/>
      </c>
      <c r="S52" s="61" t="str">
        <f t="shared" si="8"/>
        <v/>
      </c>
      <c r="T52" s="205" t="str">
        <f t="shared" si="4"/>
        <v xml:space="preserve"> </v>
      </c>
      <c r="U52" s="174"/>
    </row>
    <row r="53" spans="1:21" s="79" customFormat="1" ht="15" customHeight="1">
      <c r="A53" s="162"/>
      <c r="B53" s="164"/>
      <c r="C53" s="165"/>
      <c r="D53" s="61" t="str">
        <f>IF(B53&gt;=1,HLOOKUP(B53,'1. Chklst, Certification'!$B$22:$I$23,2,FALSE),"")</f>
        <v/>
      </c>
      <c r="E53" s="150"/>
      <c r="F53" s="242"/>
      <c r="G53" s="61" t="str">
        <f t="shared" si="2"/>
        <v/>
      </c>
      <c r="H53" s="150"/>
      <c r="I53" s="422" t="str">
        <f t="shared" si="3"/>
        <v/>
      </c>
      <c r="J53" s="150"/>
      <c r="K53" s="150"/>
      <c r="L53" s="150"/>
      <c r="M53" s="150"/>
      <c r="N53" s="150"/>
      <c r="O53" s="61" t="str">
        <f t="shared" si="7"/>
        <v/>
      </c>
      <c r="P53" s="132" t="str">
        <f t="shared" si="9"/>
        <v/>
      </c>
      <c r="Q53" s="150"/>
      <c r="R53" s="132" t="str">
        <f t="shared" si="10"/>
        <v/>
      </c>
      <c r="S53" s="61" t="str">
        <f t="shared" si="8"/>
        <v/>
      </c>
      <c r="T53" s="205" t="str">
        <f t="shared" si="4"/>
        <v xml:space="preserve"> </v>
      </c>
      <c r="U53" s="174"/>
    </row>
    <row r="54" spans="1:21" s="79" customFormat="1" ht="15" customHeight="1">
      <c r="A54" s="162"/>
      <c r="B54" s="164"/>
      <c r="C54" s="165"/>
      <c r="D54" s="61" t="str">
        <f>IF(B54&gt;=1,HLOOKUP(B54,'1. Chklst, Certification'!$B$22:$I$23,2,FALSE),"")</f>
        <v/>
      </c>
      <c r="E54" s="150"/>
      <c r="F54" s="242"/>
      <c r="G54" s="61" t="str">
        <f t="shared" si="2"/>
        <v/>
      </c>
      <c r="H54" s="150"/>
      <c r="I54" s="422" t="str">
        <f t="shared" si="3"/>
        <v/>
      </c>
      <c r="J54" s="150"/>
      <c r="K54" s="150"/>
      <c r="L54" s="150"/>
      <c r="M54" s="150"/>
      <c r="N54" s="150"/>
      <c r="O54" s="61" t="str">
        <f t="shared" si="7"/>
        <v/>
      </c>
      <c r="P54" s="132" t="str">
        <f t="shared" si="9"/>
        <v/>
      </c>
      <c r="Q54" s="150"/>
      <c r="R54" s="132" t="str">
        <f t="shared" si="10"/>
        <v/>
      </c>
      <c r="S54" s="61" t="str">
        <f t="shared" si="8"/>
        <v/>
      </c>
      <c r="T54" s="205" t="str">
        <f t="shared" si="4"/>
        <v xml:space="preserve"> </v>
      </c>
      <c r="U54" s="174"/>
    </row>
    <row r="55" spans="1:21" s="79" customFormat="1" ht="15" customHeight="1">
      <c r="A55" s="162"/>
      <c r="B55" s="164"/>
      <c r="C55" s="165"/>
      <c r="D55" s="61" t="str">
        <f>IF(B55&gt;=1,HLOOKUP(B55,'1. Chklst, Certification'!$B$22:$I$23,2,FALSE),"")</f>
        <v/>
      </c>
      <c r="E55" s="150"/>
      <c r="F55" s="242"/>
      <c r="G55" s="61" t="str">
        <f t="shared" si="2"/>
        <v/>
      </c>
      <c r="H55" s="150"/>
      <c r="I55" s="422" t="str">
        <f t="shared" si="3"/>
        <v/>
      </c>
      <c r="J55" s="150"/>
      <c r="K55" s="150"/>
      <c r="L55" s="150"/>
      <c r="M55" s="150"/>
      <c r="N55" s="150"/>
      <c r="O55" s="61" t="str">
        <f t="shared" si="7"/>
        <v/>
      </c>
      <c r="P55" s="132" t="str">
        <f t="shared" si="9"/>
        <v/>
      </c>
      <c r="Q55" s="150"/>
      <c r="R55" s="132" t="str">
        <f t="shared" si="10"/>
        <v/>
      </c>
      <c r="S55" s="61" t="str">
        <f t="shared" si="8"/>
        <v/>
      </c>
      <c r="T55" s="205" t="str">
        <f t="shared" si="4"/>
        <v xml:space="preserve"> </v>
      </c>
      <c r="U55" s="174"/>
    </row>
    <row r="56" spans="1:21" s="79" customFormat="1" ht="15" customHeight="1">
      <c r="A56" s="162"/>
      <c r="B56" s="164"/>
      <c r="C56" s="165"/>
      <c r="D56" s="61" t="str">
        <f>IF(B56&gt;=1,HLOOKUP(B56,'1. Chklst, Certification'!$B$22:$I$23,2,FALSE),"")</f>
        <v/>
      </c>
      <c r="E56" s="150"/>
      <c r="F56" s="242"/>
      <c r="G56" s="61" t="str">
        <f t="shared" si="2"/>
        <v/>
      </c>
      <c r="H56" s="150"/>
      <c r="I56" s="422" t="str">
        <f t="shared" si="3"/>
        <v/>
      </c>
      <c r="J56" s="150"/>
      <c r="K56" s="150"/>
      <c r="L56" s="150"/>
      <c r="M56" s="150"/>
      <c r="N56" s="150"/>
      <c r="O56" s="61" t="str">
        <f t="shared" si="7"/>
        <v/>
      </c>
      <c r="P56" s="132" t="str">
        <f t="shared" si="9"/>
        <v/>
      </c>
      <c r="Q56" s="150"/>
      <c r="R56" s="132" t="str">
        <f t="shared" si="10"/>
        <v/>
      </c>
      <c r="S56" s="61" t="str">
        <f t="shared" si="8"/>
        <v/>
      </c>
      <c r="T56" s="205" t="str">
        <f t="shared" si="4"/>
        <v xml:space="preserve"> </v>
      </c>
      <c r="U56" s="174"/>
    </row>
    <row r="57" spans="1:21" s="79" customFormat="1" ht="15" customHeight="1">
      <c r="A57" s="162"/>
      <c r="B57" s="164"/>
      <c r="C57" s="165"/>
      <c r="D57" s="61" t="str">
        <f>IF(B57&gt;=1,HLOOKUP(B57,'1. Chklst, Certification'!$B$22:$I$23,2,FALSE),"")</f>
        <v/>
      </c>
      <c r="E57" s="150"/>
      <c r="F57" s="242"/>
      <c r="G57" s="61" t="str">
        <f t="shared" si="2"/>
        <v/>
      </c>
      <c r="H57" s="150"/>
      <c r="I57" s="422" t="str">
        <f t="shared" si="3"/>
        <v/>
      </c>
      <c r="J57" s="150"/>
      <c r="K57" s="150"/>
      <c r="L57" s="150"/>
      <c r="M57" s="150"/>
      <c r="N57" s="150"/>
      <c r="O57" s="61" t="str">
        <f t="shared" si="7"/>
        <v/>
      </c>
      <c r="P57" s="132" t="str">
        <f t="shared" si="9"/>
        <v/>
      </c>
      <c r="Q57" s="150"/>
      <c r="R57" s="132" t="str">
        <f t="shared" si="10"/>
        <v/>
      </c>
      <c r="S57" s="61" t="str">
        <f t="shared" si="8"/>
        <v/>
      </c>
      <c r="T57" s="205" t="str">
        <f t="shared" si="4"/>
        <v xml:space="preserve"> </v>
      </c>
      <c r="U57" s="174"/>
    </row>
    <row r="58" spans="1:21" s="79" customFormat="1" ht="15" customHeight="1">
      <c r="A58" s="162"/>
      <c r="B58" s="164"/>
      <c r="C58" s="165"/>
      <c r="D58" s="61" t="str">
        <f>IF(B58&gt;=1,HLOOKUP(B58,'1. Chklst, Certification'!$B$22:$I$23,2,FALSE),"")</f>
        <v/>
      </c>
      <c r="E58" s="150"/>
      <c r="F58" s="242"/>
      <c r="G58" s="61" t="str">
        <f t="shared" si="2"/>
        <v/>
      </c>
      <c r="H58" s="150"/>
      <c r="I58" s="422" t="str">
        <f t="shared" si="3"/>
        <v/>
      </c>
      <c r="J58" s="150"/>
      <c r="K58" s="150"/>
      <c r="L58" s="150"/>
      <c r="M58" s="150"/>
      <c r="N58" s="150"/>
      <c r="O58" s="61" t="str">
        <f t="shared" si="7"/>
        <v/>
      </c>
      <c r="P58" s="132" t="str">
        <f t="shared" si="9"/>
        <v/>
      </c>
      <c r="Q58" s="150"/>
      <c r="R58" s="132" t="str">
        <f t="shared" si="10"/>
        <v/>
      </c>
      <c r="S58" s="61" t="str">
        <f t="shared" si="8"/>
        <v/>
      </c>
      <c r="T58" s="205" t="str">
        <f t="shared" si="4"/>
        <v xml:space="preserve"> </v>
      </c>
      <c r="U58" s="174"/>
    </row>
    <row r="59" spans="1:21" s="79" customFormat="1" ht="15" customHeight="1">
      <c r="A59" s="162"/>
      <c r="B59" s="164"/>
      <c r="C59" s="165"/>
      <c r="D59" s="61" t="str">
        <f>IF(B59&gt;=1,HLOOKUP(B59,'1. Chklst, Certification'!$B$22:$I$23,2,FALSE),"")</f>
        <v/>
      </c>
      <c r="E59" s="150"/>
      <c r="F59" s="242"/>
      <c r="G59" s="61" t="str">
        <f t="shared" si="2"/>
        <v/>
      </c>
      <c r="H59" s="150"/>
      <c r="I59" s="422" t="str">
        <f t="shared" si="3"/>
        <v/>
      </c>
      <c r="J59" s="150"/>
      <c r="K59" s="150"/>
      <c r="L59" s="150"/>
      <c r="M59" s="150"/>
      <c r="N59" s="150"/>
      <c r="O59" s="61" t="str">
        <f t="shared" si="7"/>
        <v/>
      </c>
      <c r="P59" s="132" t="str">
        <f t="shared" si="9"/>
        <v/>
      </c>
      <c r="Q59" s="150"/>
      <c r="R59" s="132" t="str">
        <f t="shared" si="10"/>
        <v/>
      </c>
      <c r="S59" s="61" t="str">
        <f t="shared" si="8"/>
        <v/>
      </c>
      <c r="T59" s="205" t="str">
        <f t="shared" si="4"/>
        <v xml:space="preserve"> </v>
      </c>
      <c r="U59" s="174"/>
    </row>
    <row r="60" spans="1:21" s="79" customFormat="1" ht="15" customHeight="1">
      <c r="A60" s="162"/>
      <c r="B60" s="164"/>
      <c r="C60" s="165"/>
      <c r="D60" s="61" t="str">
        <f>IF(B60&gt;=1,HLOOKUP(B60,'1. Chklst, Certification'!$B$22:$I$23,2,FALSE),"")</f>
        <v/>
      </c>
      <c r="E60" s="150"/>
      <c r="F60" s="242"/>
      <c r="G60" s="61" t="str">
        <f t="shared" si="2"/>
        <v/>
      </c>
      <c r="H60" s="150"/>
      <c r="I60" s="422" t="str">
        <f t="shared" si="3"/>
        <v/>
      </c>
      <c r="J60" s="150"/>
      <c r="K60" s="150"/>
      <c r="L60" s="150"/>
      <c r="M60" s="150"/>
      <c r="N60" s="150"/>
      <c r="O60" s="61" t="str">
        <f t="shared" si="7"/>
        <v/>
      </c>
      <c r="P60" s="132" t="str">
        <f t="shared" si="9"/>
        <v/>
      </c>
      <c r="Q60" s="150"/>
      <c r="R60" s="132" t="str">
        <f t="shared" si="10"/>
        <v/>
      </c>
      <c r="S60" s="61" t="str">
        <f t="shared" si="8"/>
        <v/>
      </c>
      <c r="T60" s="205" t="str">
        <f t="shared" si="4"/>
        <v xml:space="preserve"> </v>
      </c>
      <c r="U60" s="174"/>
    </row>
    <row r="61" spans="1:21" s="79" customFormat="1" ht="15" customHeight="1">
      <c r="A61" s="162"/>
      <c r="B61" s="164"/>
      <c r="C61" s="165"/>
      <c r="D61" s="61" t="str">
        <f>IF(B61&gt;=1,HLOOKUP(B61,'1. Chklst, Certification'!$B$22:$I$23,2,FALSE),"")</f>
        <v/>
      </c>
      <c r="E61" s="150"/>
      <c r="F61" s="242"/>
      <c r="G61" s="61" t="str">
        <f t="shared" si="2"/>
        <v/>
      </c>
      <c r="H61" s="150"/>
      <c r="I61" s="422" t="str">
        <f t="shared" si="3"/>
        <v/>
      </c>
      <c r="J61" s="150"/>
      <c r="K61" s="150"/>
      <c r="L61" s="150"/>
      <c r="M61" s="150"/>
      <c r="N61" s="150"/>
      <c r="O61" s="61" t="str">
        <f t="shared" si="7"/>
        <v/>
      </c>
      <c r="P61" s="132" t="str">
        <f t="shared" si="9"/>
        <v/>
      </c>
      <c r="Q61" s="150"/>
      <c r="R61" s="132" t="str">
        <f t="shared" si="10"/>
        <v/>
      </c>
      <c r="S61" s="61" t="str">
        <f t="shared" si="8"/>
        <v/>
      </c>
      <c r="T61" s="205" t="str">
        <f t="shared" si="4"/>
        <v xml:space="preserve"> </v>
      </c>
      <c r="U61" s="174"/>
    </row>
    <row r="62" spans="1:21" s="79" customFormat="1" ht="15" customHeight="1">
      <c r="A62" s="162"/>
      <c r="B62" s="164"/>
      <c r="C62" s="165"/>
      <c r="D62" s="61" t="str">
        <f>IF(B62&gt;=1,HLOOKUP(B62,'1. Chklst, Certification'!$B$22:$I$23,2,FALSE),"")</f>
        <v/>
      </c>
      <c r="E62" s="150"/>
      <c r="F62" s="242"/>
      <c r="G62" s="61" t="str">
        <f t="shared" si="2"/>
        <v/>
      </c>
      <c r="H62" s="150"/>
      <c r="I62" s="422" t="str">
        <f t="shared" si="3"/>
        <v/>
      </c>
      <c r="J62" s="150"/>
      <c r="K62" s="150"/>
      <c r="L62" s="150"/>
      <c r="M62" s="150"/>
      <c r="N62" s="150"/>
      <c r="O62" s="61" t="str">
        <f t="shared" si="7"/>
        <v/>
      </c>
      <c r="P62" s="132" t="str">
        <f t="shared" si="9"/>
        <v/>
      </c>
      <c r="Q62" s="150"/>
      <c r="R62" s="132" t="str">
        <f t="shared" si="10"/>
        <v/>
      </c>
      <c r="S62" s="61" t="str">
        <f t="shared" si="8"/>
        <v/>
      </c>
      <c r="T62" s="205" t="str">
        <f t="shared" si="4"/>
        <v xml:space="preserve"> </v>
      </c>
      <c r="U62" s="174"/>
    </row>
    <row r="63" spans="1:21" s="79" customFormat="1" ht="15" customHeight="1">
      <c r="A63" s="162"/>
      <c r="B63" s="164"/>
      <c r="C63" s="165"/>
      <c r="D63" s="61" t="str">
        <f>IF(B63&gt;=1,HLOOKUP(B63,'1. Chklst, Certification'!$B$22:$I$23,2,FALSE),"")</f>
        <v/>
      </c>
      <c r="E63" s="150"/>
      <c r="F63" s="242"/>
      <c r="G63" s="61" t="str">
        <f t="shared" si="2"/>
        <v/>
      </c>
      <c r="H63" s="150"/>
      <c r="I63" s="422" t="str">
        <f t="shared" si="3"/>
        <v/>
      </c>
      <c r="J63" s="150"/>
      <c r="K63" s="150"/>
      <c r="L63" s="150"/>
      <c r="M63" s="150"/>
      <c r="N63" s="150"/>
      <c r="O63" s="61" t="str">
        <f t="shared" si="7"/>
        <v/>
      </c>
      <c r="P63" s="132" t="str">
        <f t="shared" si="9"/>
        <v/>
      </c>
      <c r="Q63" s="150"/>
      <c r="R63" s="132" t="str">
        <f t="shared" si="10"/>
        <v/>
      </c>
      <c r="S63" s="61" t="str">
        <f t="shared" si="8"/>
        <v/>
      </c>
      <c r="T63" s="205" t="str">
        <f t="shared" si="4"/>
        <v xml:space="preserve"> </v>
      </c>
      <c r="U63" s="174"/>
    </row>
    <row r="64" spans="1:21" s="79" customFormat="1" ht="15" customHeight="1">
      <c r="A64" s="162"/>
      <c r="B64" s="164"/>
      <c r="C64" s="165"/>
      <c r="D64" s="61" t="str">
        <f>IF(B64&gt;=1,HLOOKUP(B64,'1. Chklst, Certification'!$B$22:$I$23,2,FALSE),"")</f>
        <v/>
      </c>
      <c r="E64" s="150"/>
      <c r="F64" s="242"/>
      <c r="G64" s="61" t="str">
        <f t="shared" si="2"/>
        <v/>
      </c>
      <c r="H64" s="150"/>
      <c r="I64" s="422" t="str">
        <f t="shared" si="3"/>
        <v/>
      </c>
      <c r="J64" s="150"/>
      <c r="K64" s="150"/>
      <c r="L64" s="150"/>
      <c r="M64" s="150"/>
      <c r="N64" s="150"/>
      <c r="O64" s="61" t="str">
        <f t="shared" si="7"/>
        <v/>
      </c>
      <c r="P64" s="132" t="str">
        <f t="shared" si="9"/>
        <v/>
      </c>
      <c r="Q64" s="150"/>
      <c r="R64" s="132" t="str">
        <f t="shared" si="10"/>
        <v/>
      </c>
      <c r="S64" s="61" t="str">
        <f t="shared" si="8"/>
        <v/>
      </c>
      <c r="T64" s="205" t="str">
        <f t="shared" si="4"/>
        <v xml:space="preserve"> </v>
      </c>
      <c r="U64" s="174"/>
    </row>
    <row r="65" spans="1:259" s="79" customFormat="1" ht="15" customHeight="1">
      <c r="A65" s="162"/>
      <c r="B65" s="164"/>
      <c r="C65" s="165"/>
      <c r="D65" s="61" t="str">
        <f>IF(B65&gt;=1,HLOOKUP(B65,'1. Chklst, Certification'!$B$22:$I$23,2,FALSE),"")</f>
        <v/>
      </c>
      <c r="E65" s="150"/>
      <c r="F65" s="242"/>
      <c r="G65" s="61" t="str">
        <f t="shared" si="2"/>
        <v/>
      </c>
      <c r="H65" s="150"/>
      <c r="I65" s="422" t="str">
        <f t="shared" si="3"/>
        <v/>
      </c>
      <c r="J65" s="150"/>
      <c r="K65" s="150"/>
      <c r="L65" s="150"/>
      <c r="M65" s="150"/>
      <c r="N65" s="150"/>
      <c r="O65" s="61" t="str">
        <f t="shared" si="7"/>
        <v/>
      </c>
      <c r="P65" s="132" t="str">
        <f t="shared" si="9"/>
        <v/>
      </c>
      <c r="Q65" s="150"/>
      <c r="R65" s="132" t="str">
        <f t="shared" si="10"/>
        <v/>
      </c>
      <c r="S65" s="61" t="str">
        <f t="shared" si="8"/>
        <v/>
      </c>
      <c r="T65" s="205" t="str">
        <f t="shared" si="4"/>
        <v xml:space="preserve"> </v>
      </c>
      <c r="U65" s="174"/>
    </row>
    <row r="66" spans="1:259" s="79" customFormat="1" ht="15" customHeight="1">
      <c r="A66" s="162"/>
      <c r="B66" s="164"/>
      <c r="C66" s="165"/>
      <c r="D66" s="61" t="str">
        <f>IF(B66&gt;=1,HLOOKUP(B66,'1. Chklst, Certification'!$B$22:$I$23,2,FALSE),"")</f>
        <v/>
      </c>
      <c r="E66" s="150"/>
      <c r="F66" s="242"/>
      <c r="G66" s="61" t="str">
        <f t="shared" si="2"/>
        <v/>
      </c>
      <c r="H66" s="150"/>
      <c r="I66" s="422" t="str">
        <f t="shared" si="3"/>
        <v/>
      </c>
      <c r="J66" s="150"/>
      <c r="K66" s="150"/>
      <c r="L66" s="150"/>
      <c r="M66" s="150"/>
      <c r="N66" s="150"/>
      <c r="O66" s="61" t="str">
        <f t="shared" si="7"/>
        <v/>
      </c>
      <c r="P66" s="132" t="str">
        <f t="shared" si="9"/>
        <v/>
      </c>
      <c r="Q66" s="150"/>
      <c r="R66" s="132" t="str">
        <f t="shared" si="10"/>
        <v/>
      </c>
      <c r="S66" s="61" t="str">
        <f t="shared" si="8"/>
        <v/>
      </c>
      <c r="T66" s="205" t="str">
        <f t="shared" si="4"/>
        <v xml:space="preserve"> </v>
      </c>
      <c r="U66" s="174"/>
    </row>
    <row r="67" spans="1:259" s="79" customFormat="1" ht="15" customHeight="1">
      <c r="A67" s="162"/>
      <c r="B67" s="164"/>
      <c r="C67" s="165"/>
      <c r="D67" s="61" t="str">
        <f>IF(B67&gt;=1,HLOOKUP(B67,'1. Chklst, Certification'!$B$22:$I$23,2,FALSE),"")</f>
        <v/>
      </c>
      <c r="E67" s="150"/>
      <c r="F67" s="242"/>
      <c r="G67" s="61" t="str">
        <f t="shared" si="2"/>
        <v/>
      </c>
      <c r="H67" s="150"/>
      <c r="I67" s="422" t="str">
        <f t="shared" si="3"/>
        <v/>
      </c>
      <c r="J67" s="150"/>
      <c r="K67" s="150"/>
      <c r="L67" s="150"/>
      <c r="M67" s="150"/>
      <c r="N67" s="150"/>
      <c r="O67" s="61" t="str">
        <f t="shared" si="7"/>
        <v/>
      </c>
      <c r="P67" s="132" t="str">
        <f t="shared" si="9"/>
        <v/>
      </c>
      <c r="Q67" s="150"/>
      <c r="R67" s="132" t="str">
        <f t="shared" si="10"/>
        <v/>
      </c>
      <c r="S67" s="61" t="str">
        <f t="shared" si="8"/>
        <v/>
      </c>
      <c r="T67" s="205" t="str">
        <f t="shared" si="4"/>
        <v xml:space="preserve"> </v>
      </c>
      <c r="U67" s="174"/>
    </row>
    <row r="68" spans="1:259" s="79" customFormat="1" ht="15" customHeight="1">
      <c r="A68" s="162"/>
      <c r="B68" s="164"/>
      <c r="C68" s="165"/>
      <c r="D68" s="61" t="str">
        <f>IF(B68&gt;=1,HLOOKUP(B68,'1. Chklst, Certification'!$B$22:$I$23,2,FALSE),"")</f>
        <v/>
      </c>
      <c r="E68" s="150"/>
      <c r="F68" s="242"/>
      <c r="G68" s="61" t="str">
        <f t="shared" si="2"/>
        <v/>
      </c>
      <c r="H68" s="150"/>
      <c r="I68" s="422" t="str">
        <f t="shared" si="3"/>
        <v/>
      </c>
      <c r="J68" s="150"/>
      <c r="K68" s="150"/>
      <c r="L68" s="150"/>
      <c r="M68" s="150"/>
      <c r="N68" s="150"/>
      <c r="O68" s="61" t="str">
        <f t="shared" si="7"/>
        <v/>
      </c>
      <c r="P68" s="132" t="str">
        <f t="shared" si="9"/>
        <v/>
      </c>
      <c r="Q68" s="150"/>
      <c r="R68" s="132" t="str">
        <f t="shared" si="10"/>
        <v/>
      </c>
      <c r="S68" s="61" t="str">
        <f t="shared" si="8"/>
        <v/>
      </c>
      <c r="T68" s="205" t="str">
        <f t="shared" si="4"/>
        <v xml:space="preserve"> </v>
      </c>
      <c r="U68" s="174"/>
    </row>
    <row r="69" spans="1:259" s="79" customFormat="1" ht="15" customHeight="1">
      <c r="A69" s="162"/>
      <c r="B69" s="164"/>
      <c r="C69" s="165"/>
      <c r="D69" s="61" t="str">
        <f>IF(B69&gt;=1,HLOOKUP(B69,'1. Chklst, Certification'!$B$22:$I$23,2,FALSE),"")</f>
        <v/>
      </c>
      <c r="E69" s="150"/>
      <c r="F69" s="242"/>
      <c r="G69" s="61" t="str">
        <f t="shared" si="2"/>
        <v/>
      </c>
      <c r="H69" s="150"/>
      <c r="I69" s="422" t="str">
        <f t="shared" si="3"/>
        <v/>
      </c>
      <c r="J69" s="150"/>
      <c r="K69" s="150"/>
      <c r="L69" s="150"/>
      <c r="M69" s="150"/>
      <c r="N69" s="150"/>
      <c r="O69" s="61" t="str">
        <f t="shared" si="7"/>
        <v/>
      </c>
      <c r="P69" s="132" t="str">
        <f t="shared" si="9"/>
        <v/>
      </c>
      <c r="Q69" s="150"/>
      <c r="R69" s="132" t="str">
        <f t="shared" si="10"/>
        <v/>
      </c>
      <c r="S69" s="61" t="str">
        <f t="shared" si="8"/>
        <v/>
      </c>
      <c r="T69" s="205" t="str">
        <f t="shared" si="4"/>
        <v xml:space="preserve"> </v>
      </c>
      <c r="U69" s="174"/>
    </row>
    <row r="70" spans="1:259" s="79" customFormat="1" ht="15" customHeight="1">
      <c r="A70" s="162"/>
      <c r="B70" s="164"/>
      <c r="C70" s="165"/>
      <c r="D70" s="61" t="str">
        <f>IF(B70&gt;=1,HLOOKUP(B70,'1. Chklst, Certification'!$B$22:$I$23,2,FALSE),"")</f>
        <v/>
      </c>
      <c r="E70" s="150"/>
      <c r="F70" s="242"/>
      <c r="G70" s="61" t="str">
        <f t="shared" si="2"/>
        <v/>
      </c>
      <c r="H70" s="150"/>
      <c r="I70" s="422" t="str">
        <f t="shared" si="3"/>
        <v/>
      </c>
      <c r="J70" s="150"/>
      <c r="K70" s="150"/>
      <c r="L70" s="150"/>
      <c r="M70" s="150"/>
      <c r="N70" s="150"/>
      <c r="O70" s="61" t="str">
        <f t="shared" si="7"/>
        <v/>
      </c>
      <c r="P70" s="132" t="str">
        <f t="shared" si="9"/>
        <v/>
      </c>
      <c r="Q70" s="150"/>
      <c r="R70" s="132" t="str">
        <f t="shared" si="10"/>
        <v/>
      </c>
      <c r="S70" s="61" t="str">
        <f t="shared" si="8"/>
        <v/>
      </c>
      <c r="T70" s="205" t="str">
        <f t="shared" si="4"/>
        <v xml:space="preserve"> </v>
      </c>
      <c r="U70" s="174"/>
    </row>
    <row r="71" spans="1:259" s="79" customFormat="1" ht="15" customHeight="1">
      <c r="A71" s="162"/>
      <c r="B71" s="164"/>
      <c r="C71" s="165"/>
      <c r="D71" s="61" t="str">
        <f>IF(B71&gt;=1,HLOOKUP(B71,'1. Chklst, Certification'!$B$22:$I$23,2,FALSE),"")</f>
        <v/>
      </c>
      <c r="E71" s="150"/>
      <c r="F71" s="242"/>
      <c r="G71" s="61" t="str">
        <f t="shared" si="2"/>
        <v/>
      </c>
      <c r="H71" s="150"/>
      <c r="I71" s="422" t="str">
        <f t="shared" si="3"/>
        <v/>
      </c>
      <c r="J71" s="150"/>
      <c r="K71" s="150"/>
      <c r="L71" s="172"/>
      <c r="M71" s="150"/>
      <c r="N71" s="150"/>
      <c r="O71" s="61" t="str">
        <f t="shared" si="7"/>
        <v/>
      </c>
      <c r="P71" s="132" t="str">
        <f t="shared" si="9"/>
        <v/>
      </c>
      <c r="Q71" s="150"/>
      <c r="R71" s="132" t="str">
        <f t="shared" si="10"/>
        <v/>
      </c>
      <c r="S71" s="61" t="str">
        <f t="shared" si="8"/>
        <v/>
      </c>
      <c r="T71" s="205" t="str">
        <f t="shared" si="4"/>
        <v xml:space="preserve"> </v>
      </c>
      <c r="U71" s="174"/>
    </row>
    <row r="72" spans="1:259" s="79" customFormat="1" ht="15" customHeight="1">
      <c r="A72" s="166"/>
      <c r="B72" s="167"/>
      <c r="C72" s="168"/>
      <c r="D72" s="61" t="str">
        <f>IF(B72&gt;=1,HLOOKUP(B72,'1. Chklst, Certification'!$B$22:$I$23,2,FALSE),"")</f>
        <v/>
      </c>
      <c r="E72" s="150"/>
      <c r="F72" s="242"/>
      <c r="G72" s="61" t="str">
        <f t="shared" si="2"/>
        <v/>
      </c>
      <c r="H72" s="172"/>
      <c r="I72" s="422" t="str">
        <f t="shared" si="3"/>
        <v/>
      </c>
      <c r="J72" s="150"/>
      <c r="K72" s="172"/>
      <c r="L72" s="150"/>
      <c r="M72" s="172"/>
      <c r="N72" s="172"/>
      <c r="O72" s="61" t="str">
        <f t="shared" si="7"/>
        <v/>
      </c>
      <c r="P72" s="132" t="str">
        <f t="shared" si="9"/>
        <v/>
      </c>
      <c r="Q72" s="172"/>
      <c r="R72" s="132" t="str">
        <f t="shared" si="10"/>
        <v/>
      </c>
      <c r="S72" s="61" t="str">
        <f t="shared" si="8"/>
        <v/>
      </c>
      <c r="T72" s="205" t="str">
        <f t="shared" si="4"/>
        <v xml:space="preserve"> </v>
      </c>
      <c r="U72" s="175"/>
    </row>
    <row r="73" spans="1:259" s="123" customFormat="1" ht="15" customHeight="1">
      <c r="A73" s="162"/>
      <c r="B73" s="164"/>
      <c r="C73" s="165"/>
      <c r="D73" s="61" t="str">
        <f>IF(B73&gt;=1,HLOOKUP(B73,'1. Chklst, Certification'!$B$22:$I$23,2,FALSE),"")</f>
        <v/>
      </c>
      <c r="E73" s="150"/>
      <c r="F73" s="242"/>
      <c r="G73" s="61" t="str">
        <f t="shared" si="2"/>
        <v/>
      </c>
      <c r="H73" s="150"/>
      <c r="I73" s="422" t="str">
        <f t="shared" si="3"/>
        <v/>
      </c>
      <c r="J73" s="150"/>
      <c r="K73" s="150"/>
      <c r="L73" s="150"/>
      <c r="M73" s="150"/>
      <c r="N73" s="150"/>
      <c r="O73" s="61" t="str">
        <f t="shared" si="7"/>
        <v/>
      </c>
      <c r="P73" s="132" t="str">
        <f t="shared" si="9"/>
        <v/>
      </c>
      <c r="Q73" s="150"/>
      <c r="R73" s="132" t="str">
        <f t="shared" si="10"/>
        <v/>
      </c>
      <c r="S73" s="61" t="str">
        <f t="shared" si="8"/>
        <v/>
      </c>
      <c r="T73" s="205" t="str">
        <f t="shared" si="4"/>
        <v xml:space="preserve"> </v>
      </c>
      <c r="U73" s="174"/>
      <c r="V73" s="79"/>
      <c r="W73" s="79"/>
      <c r="X73" s="79"/>
      <c r="Y73" s="79"/>
      <c r="Z73" s="79"/>
      <c r="AA73" s="79"/>
      <c r="AB73" s="79"/>
      <c r="AC73" s="79"/>
      <c r="AD73" s="79"/>
      <c r="AE73" s="79"/>
      <c r="AF73" s="79"/>
      <c r="AG73" s="79"/>
      <c r="AH73" s="79"/>
      <c r="AI73" s="79"/>
      <c r="AJ73" s="79"/>
      <c r="AK73" s="79"/>
      <c r="AL73" s="79"/>
      <c r="AM73" s="79"/>
      <c r="AN73" s="79"/>
      <c r="AO73" s="79"/>
      <c r="AP73" s="79"/>
      <c r="AQ73" s="79"/>
      <c r="AR73" s="79"/>
      <c r="AS73" s="79"/>
      <c r="AT73" s="79"/>
      <c r="AU73" s="79"/>
      <c r="AV73" s="79"/>
      <c r="AW73" s="79"/>
      <c r="AX73" s="79"/>
      <c r="AY73" s="79"/>
      <c r="AZ73" s="79"/>
      <c r="BA73" s="79"/>
      <c r="BB73" s="79"/>
      <c r="BC73" s="79"/>
      <c r="BD73" s="79"/>
      <c r="BE73" s="79"/>
      <c r="BF73" s="79"/>
      <c r="BG73" s="79"/>
      <c r="BH73" s="79"/>
      <c r="BI73" s="79"/>
      <c r="BJ73" s="79"/>
      <c r="BK73" s="79"/>
      <c r="BL73" s="79"/>
      <c r="BM73" s="79"/>
      <c r="BN73" s="79"/>
      <c r="BO73" s="79"/>
      <c r="BP73" s="79"/>
      <c r="BQ73" s="79"/>
      <c r="BR73" s="79"/>
      <c r="BS73" s="79"/>
      <c r="BT73" s="79"/>
      <c r="BU73" s="79"/>
      <c r="BV73" s="79"/>
      <c r="BW73" s="79"/>
      <c r="BX73" s="79"/>
      <c r="BY73" s="79"/>
      <c r="BZ73" s="79"/>
      <c r="CA73" s="79"/>
      <c r="CB73" s="79"/>
      <c r="CC73" s="79"/>
      <c r="CD73" s="79"/>
      <c r="CE73" s="79"/>
      <c r="CF73" s="79"/>
      <c r="CG73" s="79"/>
      <c r="CH73" s="79"/>
      <c r="CI73" s="79"/>
      <c r="CJ73" s="79"/>
      <c r="CK73" s="79"/>
      <c r="CL73" s="79"/>
      <c r="CM73" s="79"/>
      <c r="CN73" s="79"/>
      <c r="CO73" s="79"/>
      <c r="CP73" s="79"/>
      <c r="CQ73" s="79"/>
      <c r="CR73" s="79"/>
      <c r="CS73" s="79"/>
      <c r="CT73" s="79"/>
      <c r="CU73" s="79"/>
      <c r="CV73" s="79"/>
      <c r="CW73" s="79"/>
      <c r="CX73" s="79"/>
      <c r="CY73" s="79"/>
      <c r="CZ73" s="79"/>
      <c r="DA73" s="79"/>
      <c r="DB73" s="79"/>
      <c r="DC73" s="79"/>
      <c r="DD73" s="79"/>
      <c r="DE73" s="79"/>
      <c r="DF73" s="79"/>
      <c r="DG73" s="79"/>
      <c r="DH73" s="79"/>
      <c r="DI73" s="79"/>
      <c r="DJ73" s="79"/>
      <c r="DK73" s="79"/>
      <c r="DL73" s="79"/>
      <c r="DM73" s="79"/>
      <c r="DN73" s="79"/>
      <c r="DO73" s="79"/>
      <c r="DP73" s="79"/>
      <c r="DQ73" s="79"/>
      <c r="DR73" s="79"/>
      <c r="DS73" s="79"/>
      <c r="DT73" s="79"/>
      <c r="DU73" s="79"/>
      <c r="DV73" s="79"/>
      <c r="DW73" s="79"/>
      <c r="DX73" s="79"/>
      <c r="DY73" s="79"/>
      <c r="DZ73" s="79"/>
      <c r="EA73" s="79"/>
      <c r="EB73" s="79"/>
      <c r="EC73" s="79"/>
      <c r="ED73" s="79"/>
      <c r="EE73" s="79"/>
      <c r="EF73" s="79"/>
      <c r="EG73" s="79"/>
      <c r="EH73" s="79"/>
      <c r="EI73" s="79"/>
      <c r="EJ73" s="79"/>
      <c r="EK73" s="79"/>
      <c r="EL73" s="79"/>
      <c r="EM73" s="79"/>
      <c r="EN73" s="79"/>
      <c r="EO73" s="79"/>
      <c r="EP73" s="79"/>
      <c r="EQ73" s="79"/>
      <c r="ER73" s="79"/>
      <c r="ES73" s="79"/>
      <c r="ET73" s="79"/>
      <c r="EU73" s="79"/>
      <c r="EV73" s="79"/>
      <c r="EW73" s="79"/>
      <c r="EX73" s="79"/>
      <c r="EY73" s="79"/>
      <c r="EZ73" s="79"/>
      <c r="FA73" s="79"/>
      <c r="FB73" s="79"/>
      <c r="FC73" s="79"/>
      <c r="FD73" s="79"/>
      <c r="FE73" s="79"/>
      <c r="FF73" s="79"/>
      <c r="FG73" s="79"/>
      <c r="FH73" s="79"/>
      <c r="FI73" s="79"/>
      <c r="FJ73" s="79"/>
      <c r="FK73" s="79"/>
      <c r="FL73" s="79"/>
      <c r="FM73" s="79"/>
      <c r="FN73" s="79"/>
      <c r="FO73" s="79"/>
      <c r="FP73" s="79"/>
      <c r="FQ73" s="79"/>
      <c r="FR73" s="79"/>
      <c r="FS73" s="79"/>
      <c r="FT73" s="79"/>
      <c r="FU73" s="79"/>
      <c r="FV73" s="79"/>
      <c r="FW73" s="79"/>
      <c r="FX73" s="79"/>
      <c r="FY73" s="79"/>
      <c r="FZ73" s="79"/>
      <c r="GA73" s="79"/>
      <c r="GB73" s="79"/>
      <c r="GC73" s="79"/>
      <c r="GD73" s="79"/>
      <c r="GE73" s="79"/>
      <c r="GF73" s="79"/>
      <c r="GG73" s="79"/>
      <c r="GH73" s="79"/>
      <c r="GI73" s="79"/>
      <c r="GJ73" s="79"/>
      <c r="GK73" s="79"/>
      <c r="GL73" s="79"/>
      <c r="GM73" s="79"/>
      <c r="GN73" s="79"/>
      <c r="GO73" s="79"/>
      <c r="GP73" s="79"/>
      <c r="GQ73" s="79"/>
      <c r="GR73" s="79"/>
      <c r="GS73" s="79"/>
      <c r="GT73" s="79"/>
      <c r="GU73" s="79"/>
      <c r="GV73" s="79"/>
      <c r="GW73" s="79"/>
      <c r="GX73" s="79"/>
      <c r="GY73" s="79"/>
      <c r="GZ73" s="79"/>
      <c r="HA73" s="79"/>
      <c r="HB73" s="79"/>
      <c r="HC73" s="79"/>
      <c r="HD73" s="79"/>
      <c r="HE73" s="79"/>
      <c r="HF73" s="79"/>
      <c r="HG73" s="79"/>
      <c r="HH73" s="79"/>
      <c r="HI73" s="79"/>
      <c r="HJ73" s="79"/>
      <c r="HK73" s="79"/>
      <c r="HL73" s="79"/>
      <c r="HM73" s="79"/>
      <c r="HN73" s="79"/>
      <c r="HO73" s="79"/>
      <c r="HP73" s="79"/>
      <c r="HQ73" s="79"/>
      <c r="HR73" s="79"/>
      <c r="HS73" s="79"/>
      <c r="HT73" s="79"/>
      <c r="HU73" s="79"/>
      <c r="HV73" s="79"/>
      <c r="HW73" s="79"/>
      <c r="HX73" s="79"/>
      <c r="HY73" s="79"/>
      <c r="HZ73" s="79"/>
      <c r="IA73" s="79"/>
      <c r="IB73" s="79"/>
      <c r="IC73" s="79"/>
      <c r="ID73" s="79"/>
      <c r="IE73" s="79"/>
      <c r="IF73" s="79"/>
      <c r="IG73" s="79"/>
      <c r="IH73" s="79"/>
      <c r="II73" s="79"/>
      <c r="IJ73" s="79"/>
      <c r="IK73" s="79"/>
      <c r="IL73" s="79"/>
      <c r="IM73" s="79"/>
      <c r="IN73" s="79"/>
      <c r="IO73" s="79"/>
      <c r="IP73" s="79"/>
      <c r="IQ73" s="79"/>
      <c r="IR73" s="79"/>
      <c r="IS73" s="79"/>
      <c r="IT73" s="79"/>
      <c r="IU73" s="79"/>
      <c r="IV73" s="79"/>
      <c r="IW73" s="79"/>
      <c r="IX73" s="79"/>
      <c r="IY73" s="79"/>
    </row>
    <row r="74" spans="1:259" s="123" customFormat="1" ht="15" customHeight="1">
      <c r="A74" s="162"/>
      <c r="B74" s="164"/>
      <c r="C74" s="165"/>
      <c r="D74" s="61" t="str">
        <f>IF(B74&gt;=1,HLOOKUP(B74,'1. Chklst, Certification'!$B$22:$I$23,2,FALSE),"")</f>
        <v/>
      </c>
      <c r="E74" s="150"/>
      <c r="F74" s="242"/>
      <c r="G74" s="61" t="str">
        <f t="shared" si="2"/>
        <v/>
      </c>
      <c r="H74" s="150"/>
      <c r="I74" s="422" t="str">
        <f t="shared" si="3"/>
        <v/>
      </c>
      <c r="J74" s="150"/>
      <c r="K74" s="150"/>
      <c r="L74" s="173"/>
      <c r="M74" s="150"/>
      <c r="N74" s="150"/>
      <c r="O74" s="61" t="str">
        <f t="shared" si="7"/>
        <v/>
      </c>
      <c r="P74" s="132" t="str">
        <f t="shared" si="9"/>
        <v/>
      </c>
      <c r="Q74" s="150"/>
      <c r="R74" s="132" t="str">
        <f t="shared" si="10"/>
        <v/>
      </c>
      <c r="S74" s="61" t="str">
        <f t="shared" si="8"/>
        <v/>
      </c>
      <c r="T74" s="205" t="str">
        <f t="shared" si="4"/>
        <v xml:space="preserve"> </v>
      </c>
      <c r="U74" s="174"/>
      <c r="V74" s="79"/>
      <c r="W74" s="79"/>
      <c r="X74" s="79"/>
      <c r="Y74" s="79"/>
      <c r="Z74" s="79"/>
      <c r="AA74" s="79"/>
      <c r="AB74" s="79"/>
      <c r="AC74" s="79"/>
      <c r="AD74" s="79"/>
      <c r="AE74" s="79"/>
      <c r="AF74" s="79"/>
      <c r="AG74" s="79"/>
      <c r="AH74" s="79"/>
      <c r="AI74" s="79"/>
      <c r="AJ74" s="79"/>
      <c r="AK74" s="79"/>
      <c r="AL74" s="79"/>
      <c r="AM74" s="79"/>
      <c r="AN74" s="79"/>
      <c r="AO74" s="79"/>
      <c r="AP74" s="79"/>
      <c r="AQ74" s="79"/>
      <c r="AR74" s="79"/>
      <c r="AS74" s="79"/>
      <c r="AT74" s="79"/>
      <c r="AU74" s="79"/>
      <c r="AV74" s="79"/>
      <c r="AW74" s="79"/>
      <c r="AX74" s="79"/>
      <c r="AY74" s="79"/>
      <c r="AZ74" s="79"/>
      <c r="BA74" s="79"/>
      <c r="BB74" s="79"/>
      <c r="BC74" s="79"/>
      <c r="BD74" s="79"/>
      <c r="BE74" s="79"/>
      <c r="BF74" s="79"/>
      <c r="BG74" s="79"/>
      <c r="BH74" s="79"/>
      <c r="BI74" s="79"/>
      <c r="BJ74" s="79"/>
      <c r="BK74" s="79"/>
      <c r="BL74" s="79"/>
      <c r="BM74" s="79"/>
      <c r="BN74" s="79"/>
      <c r="BO74" s="79"/>
      <c r="BP74" s="79"/>
      <c r="BQ74" s="79"/>
      <c r="BR74" s="79"/>
      <c r="BS74" s="79"/>
      <c r="BT74" s="79"/>
      <c r="BU74" s="79"/>
      <c r="BV74" s="79"/>
      <c r="BW74" s="79"/>
      <c r="BX74" s="79"/>
      <c r="BY74" s="79"/>
      <c r="BZ74" s="79"/>
      <c r="CA74" s="79"/>
      <c r="CB74" s="79"/>
      <c r="CC74" s="79"/>
      <c r="CD74" s="79"/>
      <c r="CE74" s="79"/>
      <c r="CF74" s="79"/>
      <c r="CG74" s="79"/>
      <c r="CH74" s="79"/>
      <c r="CI74" s="79"/>
      <c r="CJ74" s="79"/>
      <c r="CK74" s="79"/>
      <c r="CL74" s="79"/>
      <c r="CM74" s="79"/>
      <c r="CN74" s="79"/>
      <c r="CO74" s="79"/>
      <c r="CP74" s="79"/>
      <c r="CQ74" s="79"/>
      <c r="CR74" s="79"/>
      <c r="CS74" s="79"/>
      <c r="CT74" s="79"/>
      <c r="CU74" s="79"/>
      <c r="CV74" s="79"/>
      <c r="CW74" s="79"/>
      <c r="CX74" s="79"/>
      <c r="CY74" s="79"/>
      <c r="CZ74" s="79"/>
      <c r="DA74" s="79"/>
      <c r="DB74" s="79"/>
      <c r="DC74" s="79"/>
      <c r="DD74" s="79"/>
      <c r="DE74" s="79"/>
      <c r="DF74" s="79"/>
      <c r="DG74" s="79"/>
      <c r="DH74" s="79"/>
      <c r="DI74" s="79"/>
      <c r="DJ74" s="79"/>
      <c r="DK74" s="79"/>
      <c r="DL74" s="79"/>
      <c r="DM74" s="79"/>
      <c r="DN74" s="79"/>
      <c r="DO74" s="79"/>
      <c r="DP74" s="79"/>
      <c r="DQ74" s="79"/>
      <c r="DR74" s="79"/>
      <c r="DS74" s="79"/>
      <c r="DT74" s="79"/>
      <c r="DU74" s="79"/>
      <c r="DV74" s="79"/>
      <c r="DW74" s="79"/>
      <c r="DX74" s="79"/>
      <c r="DY74" s="79"/>
      <c r="DZ74" s="79"/>
      <c r="EA74" s="79"/>
      <c r="EB74" s="79"/>
      <c r="EC74" s="79"/>
      <c r="ED74" s="79"/>
      <c r="EE74" s="79"/>
      <c r="EF74" s="79"/>
      <c r="EG74" s="79"/>
      <c r="EH74" s="79"/>
      <c r="EI74" s="79"/>
      <c r="EJ74" s="79"/>
      <c r="EK74" s="79"/>
      <c r="EL74" s="79"/>
      <c r="EM74" s="79"/>
      <c r="EN74" s="79"/>
      <c r="EO74" s="79"/>
      <c r="EP74" s="79"/>
      <c r="EQ74" s="79"/>
      <c r="ER74" s="79"/>
      <c r="ES74" s="79"/>
      <c r="ET74" s="79"/>
      <c r="EU74" s="79"/>
      <c r="EV74" s="79"/>
      <c r="EW74" s="79"/>
      <c r="EX74" s="79"/>
      <c r="EY74" s="79"/>
      <c r="EZ74" s="79"/>
      <c r="FA74" s="79"/>
      <c r="FB74" s="79"/>
      <c r="FC74" s="79"/>
      <c r="FD74" s="79"/>
      <c r="FE74" s="79"/>
      <c r="FF74" s="79"/>
      <c r="FG74" s="79"/>
      <c r="FH74" s="79"/>
      <c r="FI74" s="79"/>
      <c r="FJ74" s="79"/>
      <c r="FK74" s="79"/>
      <c r="FL74" s="79"/>
      <c r="FM74" s="79"/>
      <c r="FN74" s="79"/>
      <c r="FO74" s="79"/>
      <c r="FP74" s="79"/>
      <c r="FQ74" s="79"/>
      <c r="FR74" s="79"/>
      <c r="FS74" s="79"/>
      <c r="FT74" s="79"/>
      <c r="FU74" s="79"/>
      <c r="FV74" s="79"/>
      <c r="FW74" s="79"/>
      <c r="FX74" s="79"/>
      <c r="FY74" s="79"/>
      <c r="FZ74" s="79"/>
      <c r="GA74" s="79"/>
      <c r="GB74" s="79"/>
      <c r="GC74" s="79"/>
      <c r="GD74" s="79"/>
      <c r="GE74" s="79"/>
      <c r="GF74" s="79"/>
      <c r="GG74" s="79"/>
      <c r="GH74" s="79"/>
      <c r="GI74" s="79"/>
      <c r="GJ74" s="79"/>
      <c r="GK74" s="79"/>
      <c r="GL74" s="79"/>
      <c r="GM74" s="79"/>
      <c r="GN74" s="79"/>
      <c r="GO74" s="79"/>
      <c r="GP74" s="79"/>
      <c r="GQ74" s="79"/>
      <c r="GR74" s="79"/>
      <c r="GS74" s="79"/>
      <c r="GT74" s="79"/>
      <c r="GU74" s="79"/>
      <c r="GV74" s="79"/>
      <c r="GW74" s="79"/>
      <c r="GX74" s="79"/>
      <c r="GY74" s="79"/>
      <c r="GZ74" s="79"/>
      <c r="HA74" s="79"/>
      <c r="HB74" s="79"/>
      <c r="HC74" s="79"/>
      <c r="HD74" s="79"/>
      <c r="HE74" s="79"/>
      <c r="HF74" s="79"/>
      <c r="HG74" s="79"/>
      <c r="HH74" s="79"/>
      <c r="HI74" s="79"/>
      <c r="HJ74" s="79"/>
      <c r="HK74" s="79"/>
      <c r="HL74" s="79"/>
      <c r="HM74" s="79"/>
      <c r="HN74" s="79"/>
      <c r="HO74" s="79"/>
      <c r="HP74" s="79"/>
      <c r="HQ74" s="79"/>
      <c r="HR74" s="79"/>
      <c r="HS74" s="79"/>
      <c r="HT74" s="79"/>
      <c r="HU74" s="79"/>
      <c r="HV74" s="79"/>
      <c r="HW74" s="79"/>
      <c r="HX74" s="79"/>
      <c r="HY74" s="79"/>
      <c r="HZ74" s="79"/>
      <c r="IA74" s="79"/>
      <c r="IB74" s="79"/>
      <c r="IC74" s="79"/>
      <c r="ID74" s="79"/>
      <c r="IE74" s="79"/>
      <c r="IF74" s="79"/>
      <c r="IG74" s="79"/>
      <c r="IH74" s="79"/>
      <c r="II74" s="79"/>
      <c r="IJ74" s="79"/>
      <c r="IK74" s="79"/>
      <c r="IL74" s="79"/>
      <c r="IM74" s="79"/>
      <c r="IN74" s="79"/>
      <c r="IO74" s="79"/>
      <c r="IP74" s="79"/>
      <c r="IQ74" s="79"/>
      <c r="IR74" s="79"/>
      <c r="IS74" s="79"/>
      <c r="IT74" s="79"/>
      <c r="IU74" s="79"/>
      <c r="IV74" s="79"/>
      <c r="IW74" s="79"/>
      <c r="IX74" s="79"/>
      <c r="IY74" s="79"/>
    </row>
    <row r="75" spans="1:259" s="79" customFormat="1" ht="15" customHeight="1">
      <c r="A75" s="169"/>
      <c r="B75" s="170"/>
      <c r="C75" s="171"/>
      <c r="D75" s="61" t="str">
        <f>IF(B75&gt;=1,HLOOKUP(B75,'1. Chklst, Certification'!$B$22:$I$23,2,FALSE),"")</f>
        <v/>
      </c>
      <c r="E75" s="150"/>
      <c r="F75" s="242"/>
      <c r="G75" s="61" t="str">
        <f t="shared" si="2"/>
        <v/>
      </c>
      <c r="H75" s="173"/>
      <c r="I75" s="422" t="str">
        <f t="shared" si="3"/>
        <v/>
      </c>
      <c r="J75" s="150"/>
      <c r="K75" s="173"/>
      <c r="L75" s="150"/>
      <c r="M75" s="173"/>
      <c r="N75" s="173"/>
      <c r="O75" s="61" t="str">
        <f t="shared" si="7"/>
        <v/>
      </c>
      <c r="P75" s="132" t="str">
        <f t="shared" si="9"/>
        <v/>
      </c>
      <c r="Q75" s="173"/>
      <c r="R75" s="132" t="str">
        <f t="shared" si="10"/>
        <v/>
      </c>
      <c r="S75" s="61" t="str">
        <f t="shared" si="8"/>
        <v/>
      </c>
      <c r="T75" s="205" t="str">
        <f t="shared" si="4"/>
        <v xml:space="preserve"> </v>
      </c>
      <c r="U75" s="176"/>
    </row>
    <row r="76" spans="1:259" s="79" customFormat="1" ht="15" customHeight="1">
      <c r="A76" s="162"/>
      <c r="B76" s="164"/>
      <c r="C76" s="165"/>
      <c r="D76" s="61" t="str">
        <f>IF(B76&gt;=1,HLOOKUP(B76,'1. Chklst, Certification'!$B$22:$I$23,2,FALSE),"")</f>
        <v/>
      </c>
      <c r="E76" s="150"/>
      <c r="F76" s="242"/>
      <c r="G76" s="61" t="str">
        <f t="shared" si="2"/>
        <v/>
      </c>
      <c r="H76" s="150"/>
      <c r="I76" s="422" t="str">
        <f t="shared" si="3"/>
        <v/>
      </c>
      <c r="J76" s="150"/>
      <c r="K76" s="150"/>
      <c r="L76" s="150"/>
      <c r="M76" s="150"/>
      <c r="N76" s="150"/>
      <c r="O76" s="61" t="str">
        <f t="shared" ref="O76:O103" si="11">IF(SUM(J76, K76, L76, M76, N76)=0, "", SUM(J76, K76, L76, M76, N76))</f>
        <v/>
      </c>
      <c r="P76" s="132" t="str">
        <f t="shared" si="9"/>
        <v/>
      </c>
      <c r="Q76" s="150"/>
      <c r="R76" s="132" t="str">
        <f t="shared" si="10"/>
        <v/>
      </c>
      <c r="S76" s="61" t="str">
        <f t="shared" ref="S76:S103" si="12">IF(SUM(J76,-Q76)=0, "", SUM(J76,-Q76))</f>
        <v/>
      </c>
      <c r="T76" s="205" t="str">
        <f t="shared" si="4"/>
        <v xml:space="preserve"> </v>
      </c>
      <c r="U76" s="174"/>
    </row>
    <row r="77" spans="1:259" s="79" customFormat="1" ht="15" customHeight="1">
      <c r="A77" s="162"/>
      <c r="B77" s="164"/>
      <c r="C77" s="165"/>
      <c r="D77" s="61" t="str">
        <f>IF(B77&gt;=1,HLOOKUP(B77,'1. Chklst, Certification'!$B$22:$I$23,2,FALSE),"")</f>
        <v/>
      </c>
      <c r="E77" s="150"/>
      <c r="F77" s="242"/>
      <c r="G77" s="61" t="str">
        <f t="shared" ref="G77:G107" si="13">IF(E77=0,"",VALUE(E77/12))</f>
        <v/>
      </c>
      <c r="H77" s="150"/>
      <c r="I77" s="422" t="str">
        <f t="shared" ref="I77:I107" si="14">IF(AND(J77&lt;&gt;"", H77&lt;&gt;""), J77 - H77, "")</f>
        <v/>
      </c>
      <c r="J77" s="150"/>
      <c r="K77" s="150"/>
      <c r="L77" s="150"/>
      <c r="M77" s="150"/>
      <c r="N77" s="150"/>
      <c r="O77" s="61" t="str">
        <f t="shared" si="11"/>
        <v/>
      </c>
      <c r="P77" s="132" t="str">
        <f t="shared" si="9"/>
        <v/>
      </c>
      <c r="Q77" s="150"/>
      <c r="R77" s="132" t="str">
        <f t="shared" si="10"/>
        <v/>
      </c>
      <c r="S77" s="61" t="str">
        <f t="shared" si="12"/>
        <v/>
      </c>
      <c r="T77" s="205" t="str">
        <f t="shared" ref="T77:T107" si="15">IF($V$1, S77, " ")</f>
        <v xml:space="preserve"> </v>
      </c>
      <c r="U77" s="174"/>
    </row>
    <row r="78" spans="1:259" s="79" customFormat="1" ht="15" customHeight="1">
      <c r="A78" s="162"/>
      <c r="B78" s="164"/>
      <c r="C78" s="165"/>
      <c r="D78" s="61" t="str">
        <f>IF(B78&gt;=1,HLOOKUP(B78,'1. Chklst, Certification'!$B$22:$I$23,2,FALSE),"")</f>
        <v/>
      </c>
      <c r="E78" s="150"/>
      <c r="F78" s="242"/>
      <c r="G78" s="61" t="str">
        <f t="shared" si="13"/>
        <v/>
      </c>
      <c r="H78" s="150"/>
      <c r="I78" s="422" t="str">
        <f t="shared" si="14"/>
        <v/>
      </c>
      <c r="J78" s="150"/>
      <c r="K78" s="150"/>
      <c r="L78" s="150"/>
      <c r="M78" s="150"/>
      <c r="N78" s="150"/>
      <c r="O78" s="61" t="str">
        <f t="shared" si="11"/>
        <v/>
      </c>
      <c r="P78" s="132" t="str">
        <f t="shared" si="9"/>
        <v/>
      </c>
      <c r="Q78" s="150"/>
      <c r="R78" s="132" t="str">
        <f t="shared" si="10"/>
        <v/>
      </c>
      <c r="S78" s="61" t="str">
        <f t="shared" si="12"/>
        <v/>
      </c>
      <c r="T78" s="205" t="str">
        <f t="shared" si="15"/>
        <v xml:space="preserve"> </v>
      </c>
      <c r="U78" s="174"/>
    </row>
    <row r="79" spans="1:259" s="79" customFormat="1" ht="15" customHeight="1">
      <c r="A79" s="162"/>
      <c r="B79" s="164"/>
      <c r="C79" s="165"/>
      <c r="D79" s="61" t="str">
        <f>IF(B79&gt;=1,HLOOKUP(B79,'1. Chklst, Certification'!$B$22:$I$23,2,FALSE),"")</f>
        <v/>
      </c>
      <c r="E79" s="150"/>
      <c r="F79" s="242"/>
      <c r="G79" s="61" t="str">
        <f t="shared" si="13"/>
        <v/>
      </c>
      <c r="H79" s="150"/>
      <c r="I79" s="422" t="str">
        <f t="shared" si="14"/>
        <v/>
      </c>
      <c r="J79" s="150"/>
      <c r="K79" s="150"/>
      <c r="L79" s="150"/>
      <c r="M79" s="150"/>
      <c r="N79" s="150"/>
      <c r="O79" s="61" t="str">
        <f t="shared" si="11"/>
        <v/>
      </c>
      <c r="P79" s="132" t="str">
        <f t="shared" ref="P79:P107" si="16">IF(E79=0,"",(O79/G79))</f>
        <v/>
      </c>
      <c r="Q79" s="150"/>
      <c r="R79" s="132" t="str">
        <f t="shared" ref="R79:R107" si="17">IF(E79=0,"",(O79-Q79)/G79)</f>
        <v/>
      </c>
      <c r="S79" s="61" t="str">
        <f t="shared" si="12"/>
        <v/>
      </c>
      <c r="T79" s="205" t="str">
        <f t="shared" si="15"/>
        <v xml:space="preserve"> </v>
      </c>
      <c r="U79" s="174"/>
    </row>
    <row r="80" spans="1:259" s="79" customFormat="1" ht="15" customHeight="1">
      <c r="A80" s="162"/>
      <c r="B80" s="164"/>
      <c r="C80" s="165"/>
      <c r="D80" s="61" t="str">
        <f>IF(B80&gt;=1,HLOOKUP(B80,'1. Chklst, Certification'!$B$22:$I$23,2,FALSE),"")</f>
        <v/>
      </c>
      <c r="E80" s="150"/>
      <c r="F80" s="242"/>
      <c r="G80" s="61" t="str">
        <f t="shared" si="13"/>
        <v/>
      </c>
      <c r="H80" s="150"/>
      <c r="I80" s="422" t="str">
        <f t="shared" si="14"/>
        <v/>
      </c>
      <c r="J80" s="150"/>
      <c r="K80" s="150"/>
      <c r="L80" s="150"/>
      <c r="M80" s="150"/>
      <c r="N80" s="150"/>
      <c r="O80" s="61" t="str">
        <f t="shared" si="11"/>
        <v/>
      </c>
      <c r="P80" s="132" t="str">
        <f t="shared" si="16"/>
        <v/>
      </c>
      <c r="Q80" s="150"/>
      <c r="R80" s="132" t="str">
        <f t="shared" si="17"/>
        <v/>
      </c>
      <c r="S80" s="61" t="str">
        <f t="shared" si="12"/>
        <v/>
      </c>
      <c r="T80" s="205" t="str">
        <f t="shared" si="15"/>
        <v xml:space="preserve"> </v>
      </c>
      <c r="U80" s="174"/>
    </row>
    <row r="81" spans="1:21" s="79" customFormat="1" ht="15" customHeight="1">
      <c r="A81" s="162"/>
      <c r="B81" s="164"/>
      <c r="C81" s="165"/>
      <c r="D81" s="61" t="str">
        <f>IF(B81&gt;=1,HLOOKUP(B81,'1. Chklst, Certification'!$B$22:$I$23,2,FALSE),"")</f>
        <v/>
      </c>
      <c r="E81" s="150"/>
      <c r="F81" s="242"/>
      <c r="G81" s="61" t="str">
        <f t="shared" si="13"/>
        <v/>
      </c>
      <c r="H81" s="150"/>
      <c r="I81" s="422" t="str">
        <f t="shared" si="14"/>
        <v/>
      </c>
      <c r="J81" s="150"/>
      <c r="K81" s="150"/>
      <c r="L81" s="150"/>
      <c r="M81" s="150"/>
      <c r="N81" s="150"/>
      <c r="O81" s="61" t="str">
        <f t="shared" si="11"/>
        <v/>
      </c>
      <c r="P81" s="132" t="str">
        <f t="shared" si="16"/>
        <v/>
      </c>
      <c r="Q81" s="150"/>
      <c r="R81" s="132" t="str">
        <f t="shared" si="17"/>
        <v/>
      </c>
      <c r="S81" s="61" t="str">
        <f t="shared" si="12"/>
        <v/>
      </c>
      <c r="T81" s="205" t="str">
        <f t="shared" si="15"/>
        <v xml:space="preserve"> </v>
      </c>
      <c r="U81" s="174"/>
    </row>
    <row r="82" spans="1:21" s="79" customFormat="1" ht="15" customHeight="1">
      <c r="A82" s="162"/>
      <c r="B82" s="164"/>
      <c r="C82" s="165"/>
      <c r="D82" s="61" t="str">
        <f>IF(B82&gt;=1,HLOOKUP(B82,'1. Chklst, Certification'!$B$22:$I$23,2,FALSE),"")</f>
        <v/>
      </c>
      <c r="E82" s="150"/>
      <c r="F82" s="242"/>
      <c r="G82" s="61" t="str">
        <f t="shared" si="13"/>
        <v/>
      </c>
      <c r="H82" s="150"/>
      <c r="I82" s="422" t="str">
        <f t="shared" si="14"/>
        <v/>
      </c>
      <c r="J82" s="150"/>
      <c r="K82" s="150"/>
      <c r="L82" s="150"/>
      <c r="M82" s="150"/>
      <c r="N82" s="150"/>
      <c r="O82" s="61" t="str">
        <f t="shared" si="11"/>
        <v/>
      </c>
      <c r="P82" s="132" t="str">
        <f t="shared" si="16"/>
        <v/>
      </c>
      <c r="Q82" s="150"/>
      <c r="R82" s="132" t="str">
        <f t="shared" si="17"/>
        <v/>
      </c>
      <c r="S82" s="61" t="str">
        <f t="shared" si="12"/>
        <v/>
      </c>
      <c r="T82" s="205" t="str">
        <f t="shared" si="15"/>
        <v xml:space="preserve"> </v>
      </c>
      <c r="U82" s="174"/>
    </row>
    <row r="83" spans="1:21" s="79" customFormat="1" ht="15" customHeight="1">
      <c r="A83" s="162"/>
      <c r="B83" s="164"/>
      <c r="C83" s="165"/>
      <c r="D83" s="61" t="str">
        <f>IF(B83&gt;=1,HLOOKUP(B83,'1. Chklst, Certification'!$B$22:$I$23,2,FALSE),"")</f>
        <v/>
      </c>
      <c r="E83" s="150"/>
      <c r="F83" s="242"/>
      <c r="G83" s="61" t="str">
        <f t="shared" si="13"/>
        <v/>
      </c>
      <c r="H83" s="150"/>
      <c r="I83" s="422" t="str">
        <f t="shared" si="14"/>
        <v/>
      </c>
      <c r="J83" s="150"/>
      <c r="K83" s="150"/>
      <c r="L83" s="150"/>
      <c r="M83" s="150"/>
      <c r="N83" s="150"/>
      <c r="O83" s="61" t="str">
        <f t="shared" si="11"/>
        <v/>
      </c>
      <c r="P83" s="132" t="str">
        <f t="shared" si="16"/>
        <v/>
      </c>
      <c r="Q83" s="150"/>
      <c r="R83" s="132" t="str">
        <f t="shared" si="17"/>
        <v/>
      </c>
      <c r="S83" s="61" t="str">
        <f t="shared" si="12"/>
        <v/>
      </c>
      <c r="T83" s="205" t="str">
        <f t="shared" si="15"/>
        <v xml:space="preserve"> </v>
      </c>
      <c r="U83" s="174"/>
    </row>
    <row r="84" spans="1:21" s="79" customFormat="1" ht="15" customHeight="1">
      <c r="A84" s="162"/>
      <c r="B84" s="164"/>
      <c r="C84" s="165"/>
      <c r="D84" s="61" t="str">
        <f>IF(B84&gt;=1,HLOOKUP(B84,'1. Chklst, Certification'!$B$22:$I$23,2,FALSE),"")</f>
        <v/>
      </c>
      <c r="E84" s="150"/>
      <c r="F84" s="242"/>
      <c r="G84" s="61" t="str">
        <f t="shared" si="13"/>
        <v/>
      </c>
      <c r="H84" s="150"/>
      <c r="I84" s="422" t="str">
        <f t="shared" si="14"/>
        <v/>
      </c>
      <c r="J84" s="150"/>
      <c r="K84" s="150"/>
      <c r="L84" s="150"/>
      <c r="M84" s="150"/>
      <c r="N84" s="150"/>
      <c r="O84" s="61" t="str">
        <f t="shared" si="11"/>
        <v/>
      </c>
      <c r="P84" s="132" t="str">
        <f t="shared" si="16"/>
        <v/>
      </c>
      <c r="Q84" s="150"/>
      <c r="R84" s="132" t="str">
        <f t="shared" si="17"/>
        <v/>
      </c>
      <c r="S84" s="61" t="str">
        <f t="shared" si="12"/>
        <v/>
      </c>
      <c r="T84" s="205" t="str">
        <f t="shared" si="15"/>
        <v xml:space="preserve"> </v>
      </c>
      <c r="U84" s="174"/>
    </row>
    <row r="85" spans="1:21" s="79" customFormat="1" ht="15" customHeight="1">
      <c r="A85" s="162"/>
      <c r="B85" s="164"/>
      <c r="C85" s="165"/>
      <c r="D85" s="61" t="str">
        <f>IF(B85&gt;=1,HLOOKUP(B85,'1. Chklst, Certification'!$B$22:$I$23,2,FALSE),"")</f>
        <v/>
      </c>
      <c r="E85" s="150"/>
      <c r="F85" s="242"/>
      <c r="G85" s="61" t="str">
        <f t="shared" si="13"/>
        <v/>
      </c>
      <c r="H85" s="150"/>
      <c r="I85" s="422" t="str">
        <f t="shared" si="14"/>
        <v/>
      </c>
      <c r="J85" s="150"/>
      <c r="K85" s="150"/>
      <c r="L85" s="150"/>
      <c r="M85" s="150"/>
      <c r="N85" s="150"/>
      <c r="O85" s="61" t="str">
        <f t="shared" si="11"/>
        <v/>
      </c>
      <c r="P85" s="132" t="str">
        <f t="shared" si="16"/>
        <v/>
      </c>
      <c r="Q85" s="150"/>
      <c r="R85" s="132" t="str">
        <f t="shared" si="17"/>
        <v/>
      </c>
      <c r="S85" s="61" t="str">
        <f t="shared" si="12"/>
        <v/>
      </c>
      <c r="T85" s="205" t="str">
        <f t="shared" si="15"/>
        <v xml:space="preserve"> </v>
      </c>
      <c r="U85" s="174"/>
    </row>
    <row r="86" spans="1:21" s="79" customFormat="1" ht="15" customHeight="1">
      <c r="A86" s="162"/>
      <c r="B86" s="164"/>
      <c r="C86" s="165"/>
      <c r="D86" s="61" t="str">
        <f>IF(B86&gt;=1,HLOOKUP(B86,'1. Chklst, Certification'!$B$22:$I$23,2,FALSE),"")</f>
        <v/>
      </c>
      <c r="E86" s="150"/>
      <c r="F86" s="242"/>
      <c r="G86" s="61" t="str">
        <f t="shared" si="13"/>
        <v/>
      </c>
      <c r="H86" s="150"/>
      <c r="I86" s="422" t="str">
        <f t="shared" si="14"/>
        <v/>
      </c>
      <c r="J86" s="150"/>
      <c r="K86" s="150"/>
      <c r="L86" s="150"/>
      <c r="M86" s="150"/>
      <c r="N86" s="150"/>
      <c r="O86" s="61" t="str">
        <f t="shared" si="11"/>
        <v/>
      </c>
      <c r="P86" s="132" t="str">
        <f t="shared" si="16"/>
        <v/>
      </c>
      <c r="Q86" s="150"/>
      <c r="R86" s="132" t="str">
        <f t="shared" si="17"/>
        <v/>
      </c>
      <c r="S86" s="61" t="str">
        <f t="shared" si="12"/>
        <v/>
      </c>
      <c r="T86" s="205" t="str">
        <f t="shared" si="15"/>
        <v xml:space="preserve"> </v>
      </c>
      <c r="U86" s="174"/>
    </row>
    <row r="87" spans="1:21" s="79" customFormat="1" ht="15" customHeight="1">
      <c r="A87" s="162"/>
      <c r="B87" s="164"/>
      <c r="C87" s="165"/>
      <c r="D87" s="61" t="str">
        <f>IF(B87&gt;=1,HLOOKUP(B87,'1. Chklst, Certification'!$B$22:$I$23,2,FALSE),"")</f>
        <v/>
      </c>
      <c r="E87" s="150"/>
      <c r="F87" s="242"/>
      <c r="G87" s="61" t="str">
        <f t="shared" si="13"/>
        <v/>
      </c>
      <c r="H87" s="150"/>
      <c r="I87" s="422" t="str">
        <f t="shared" si="14"/>
        <v/>
      </c>
      <c r="J87" s="150"/>
      <c r="K87" s="150"/>
      <c r="L87" s="150"/>
      <c r="M87" s="150"/>
      <c r="N87" s="150"/>
      <c r="O87" s="61" t="str">
        <f t="shared" si="11"/>
        <v/>
      </c>
      <c r="P87" s="132" t="str">
        <f t="shared" si="16"/>
        <v/>
      </c>
      <c r="Q87" s="150"/>
      <c r="R87" s="132" t="str">
        <f t="shared" si="17"/>
        <v/>
      </c>
      <c r="S87" s="61" t="str">
        <f t="shared" si="12"/>
        <v/>
      </c>
      <c r="T87" s="205" t="str">
        <f t="shared" si="15"/>
        <v xml:space="preserve"> </v>
      </c>
      <c r="U87" s="174"/>
    </row>
    <row r="88" spans="1:21" s="79" customFormat="1" ht="15" customHeight="1">
      <c r="A88" s="162"/>
      <c r="B88" s="164"/>
      <c r="C88" s="165"/>
      <c r="D88" s="61" t="str">
        <f>IF(B88&gt;=1,HLOOKUP(B88,'1. Chklst, Certification'!$B$22:$I$23,2,FALSE),"")</f>
        <v/>
      </c>
      <c r="E88" s="150"/>
      <c r="F88" s="242"/>
      <c r="G88" s="61" t="str">
        <f t="shared" si="13"/>
        <v/>
      </c>
      <c r="H88" s="150"/>
      <c r="I88" s="422" t="str">
        <f t="shared" si="14"/>
        <v/>
      </c>
      <c r="J88" s="150"/>
      <c r="K88" s="150"/>
      <c r="L88" s="150"/>
      <c r="M88" s="150"/>
      <c r="N88" s="150"/>
      <c r="O88" s="61" t="str">
        <f t="shared" si="11"/>
        <v/>
      </c>
      <c r="P88" s="132" t="str">
        <f t="shared" si="16"/>
        <v/>
      </c>
      <c r="Q88" s="150"/>
      <c r="R88" s="132" t="str">
        <f t="shared" si="17"/>
        <v/>
      </c>
      <c r="S88" s="61" t="str">
        <f t="shared" si="12"/>
        <v/>
      </c>
      <c r="T88" s="205" t="str">
        <f t="shared" si="15"/>
        <v xml:space="preserve"> </v>
      </c>
      <c r="U88" s="174"/>
    </row>
    <row r="89" spans="1:21" s="79" customFormat="1" ht="15" customHeight="1">
      <c r="A89" s="162"/>
      <c r="B89" s="164"/>
      <c r="C89" s="165"/>
      <c r="D89" s="61" t="str">
        <f>IF(B89&gt;=1,HLOOKUP(B89,'1. Chklst, Certification'!$B$22:$I$23,2,FALSE),"")</f>
        <v/>
      </c>
      <c r="E89" s="150"/>
      <c r="F89" s="242"/>
      <c r="G89" s="61" t="str">
        <f t="shared" si="13"/>
        <v/>
      </c>
      <c r="H89" s="150"/>
      <c r="I89" s="422" t="str">
        <f t="shared" si="14"/>
        <v/>
      </c>
      <c r="J89" s="150"/>
      <c r="K89" s="150"/>
      <c r="L89" s="150"/>
      <c r="M89" s="150"/>
      <c r="N89" s="150"/>
      <c r="O89" s="61" t="str">
        <f t="shared" si="11"/>
        <v/>
      </c>
      <c r="P89" s="132" t="str">
        <f t="shared" si="16"/>
        <v/>
      </c>
      <c r="Q89" s="150"/>
      <c r="R89" s="132" t="str">
        <f t="shared" si="17"/>
        <v/>
      </c>
      <c r="S89" s="61" t="str">
        <f t="shared" si="12"/>
        <v/>
      </c>
      <c r="T89" s="205" t="str">
        <f t="shared" si="15"/>
        <v xml:space="preserve"> </v>
      </c>
      <c r="U89" s="174"/>
    </row>
    <row r="90" spans="1:21" s="79" customFormat="1" ht="15" customHeight="1">
      <c r="A90" s="162"/>
      <c r="B90" s="164"/>
      <c r="C90" s="165"/>
      <c r="D90" s="61" t="str">
        <f>IF(B90&gt;=1,HLOOKUP(B90,'1. Chklst, Certification'!$B$22:$I$23,2,FALSE),"")</f>
        <v/>
      </c>
      <c r="E90" s="150"/>
      <c r="F90" s="242"/>
      <c r="G90" s="61" t="str">
        <f t="shared" si="13"/>
        <v/>
      </c>
      <c r="H90" s="150"/>
      <c r="I90" s="422" t="str">
        <f t="shared" si="14"/>
        <v/>
      </c>
      <c r="J90" s="150"/>
      <c r="K90" s="150"/>
      <c r="L90" s="150"/>
      <c r="M90" s="150"/>
      <c r="N90" s="150"/>
      <c r="O90" s="61" t="str">
        <f t="shared" si="11"/>
        <v/>
      </c>
      <c r="P90" s="132" t="str">
        <f t="shared" si="16"/>
        <v/>
      </c>
      <c r="Q90" s="150"/>
      <c r="R90" s="132" t="str">
        <f t="shared" si="17"/>
        <v/>
      </c>
      <c r="S90" s="61" t="str">
        <f t="shared" si="12"/>
        <v/>
      </c>
      <c r="T90" s="205" t="str">
        <f t="shared" si="15"/>
        <v xml:space="preserve"> </v>
      </c>
      <c r="U90" s="174"/>
    </row>
    <row r="91" spans="1:21" s="79" customFormat="1" ht="15" customHeight="1">
      <c r="A91" s="162"/>
      <c r="B91" s="164"/>
      <c r="C91" s="165"/>
      <c r="D91" s="61" t="str">
        <f>IF(B91&gt;=1,HLOOKUP(B91,'1. Chklst, Certification'!$B$22:$I$23,2,FALSE),"")</f>
        <v/>
      </c>
      <c r="E91" s="150"/>
      <c r="F91" s="242"/>
      <c r="G91" s="61" t="str">
        <f t="shared" si="13"/>
        <v/>
      </c>
      <c r="H91" s="150"/>
      <c r="I91" s="422" t="str">
        <f t="shared" si="14"/>
        <v/>
      </c>
      <c r="J91" s="150"/>
      <c r="K91" s="150"/>
      <c r="L91" s="150"/>
      <c r="M91" s="150"/>
      <c r="N91" s="150"/>
      <c r="O91" s="61" t="str">
        <f t="shared" si="11"/>
        <v/>
      </c>
      <c r="P91" s="132" t="str">
        <f t="shared" si="16"/>
        <v/>
      </c>
      <c r="Q91" s="150"/>
      <c r="R91" s="132" t="str">
        <f t="shared" si="17"/>
        <v/>
      </c>
      <c r="S91" s="61" t="str">
        <f t="shared" si="12"/>
        <v/>
      </c>
      <c r="T91" s="205" t="str">
        <f t="shared" si="15"/>
        <v xml:space="preserve"> </v>
      </c>
      <c r="U91" s="174"/>
    </row>
    <row r="92" spans="1:21" s="79" customFormat="1" ht="15" customHeight="1">
      <c r="A92" s="162"/>
      <c r="B92" s="164"/>
      <c r="C92" s="165"/>
      <c r="D92" s="61" t="str">
        <f>IF(B92&gt;=1,HLOOKUP(B92,'1. Chklst, Certification'!$B$22:$I$23,2,FALSE),"")</f>
        <v/>
      </c>
      <c r="E92" s="150"/>
      <c r="F92" s="242"/>
      <c r="G92" s="61" t="str">
        <f t="shared" si="13"/>
        <v/>
      </c>
      <c r="H92" s="150"/>
      <c r="I92" s="422" t="str">
        <f t="shared" si="14"/>
        <v/>
      </c>
      <c r="J92" s="150"/>
      <c r="K92" s="150"/>
      <c r="L92" s="150"/>
      <c r="M92" s="150"/>
      <c r="N92" s="150"/>
      <c r="O92" s="61" t="str">
        <f t="shared" si="11"/>
        <v/>
      </c>
      <c r="P92" s="132" t="str">
        <f t="shared" si="16"/>
        <v/>
      </c>
      <c r="Q92" s="150"/>
      <c r="R92" s="132" t="str">
        <f t="shared" si="17"/>
        <v/>
      </c>
      <c r="S92" s="61" t="str">
        <f t="shared" si="12"/>
        <v/>
      </c>
      <c r="T92" s="205" t="str">
        <f t="shared" si="15"/>
        <v xml:space="preserve"> </v>
      </c>
      <c r="U92" s="174"/>
    </row>
    <row r="93" spans="1:21" s="79" customFormat="1" ht="15" customHeight="1">
      <c r="A93" s="162"/>
      <c r="B93" s="164"/>
      <c r="C93" s="165"/>
      <c r="D93" s="61" t="str">
        <f>IF(B93&gt;=1,HLOOKUP(B93,'1. Chklst, Certification'!$B$22:$I$23,2,FALSE),"")</f>
        <v/>
      </c>
      <c r="E93" s="150"/>
      <c r="F93" s="242"/>
      <c r="G93" s="61" t="str">
        <f t="shared" si="13"/>
        <v/>
      </c>
      <c r="H93" s="150"/>
      <c r="I93" s="422" t="str">
        <f t="shared" si="14"/>
        <v/>
      </c>
      <c r="J93" s="150"/>
      <c r="K93" s="150"/>
      <c r="L93" s="150"/>
      <c r="M93" s="150"/>
      <c r="N93" s="150"/>
      <c r="O93" s="61" t="str">
        <f t="shared" si="11"/>
        <v/>
      </c>
      <c r="P93" s="132" t="str">
        <f t="shared" si="16"/>
        <v/>
      </c>
      <c r="Q93" s="150"/>
      <c r="R93" s="132" t="str">
        <f t="shared" si="17"/>
        <v/>
      </c>
      <c r="S93" s="61" t="str">
        <f t="shared" si="12"/>
        <v/>
      </c>
      <c r="T93" s="205" t="str">
        <f t="shared" si="15"/>
        <v xml:space="preserve"> </v>
      </c>
      <c r="U93" s="174"/>
    </row>
    <row r="94" spans="1:21" s="79" customFormat="1" ht="15" customHeight="1">
      <c r="A94" s="162"/>
      <c r="B94" s="164"/>
      <c r="C94" s="165"/>
      <c r="D94" s="61" t="str">
        <f>IF(B94&gt;=1,HLOOKUP(B94,'1. Chklst, Certification'!$B$22:$I$23,2,FALSE),"")</f>
        <v/>
      </c>
      <c r="E94" s="150"/>
      <c r="F94" s="242"/>
      <c r="G94" s="61" t="str">
        <f t="shared" si="13"/>
        <v/>
      </c>
      <c r="H94" s="150"/>
      <c r="I94" s="422" t="str">
        <f t="shared" si="14"/>
        <v/>
      </c>
      <c r="J94" s="150"/>
      <c r="K94" s="150"/>
      <c r="L94" s="150"/>
      <c r="M94" s="150"/>
      <c r="N94" s="150"/>
      <c r="O94" s="61" t="str">
        <f t="shared" si="11"/>
        <v/>
      </c>
      <c r="P94" s="132" t="str">
        <f t="shared" si="16"/>
        <v/>
      </c>
      <c r="Q94" s="150"/>
      <c r="R94" s="132" t="str">
        <f t="shared" si="17"/>
        <v/>
      </c>
      <c r="S94" s="61" t="str">
        <f t="shared" si="12"/>
        <v/>
      </c>
      <c r="T94" s="205" t="str">
        <f t="shared" si="15"/>
        <v xml:space="preserve"> </v>
      </c>
      <c r="U94" s="174"/>
    </row>
    <row r="95" spans="1:21" s="79" customFormat="1" ht="15" customHeight="1">
      <c r="A95" s="162"/>
      <c r="B95" s="164"/>
      <c r="C95" s="165"/>
      <c r="D95" s="61" t="str">
        <f>IF(B95&gt;=1,HLOOKUP(B95,'1. Chklst, Certification'!$B$22:$I$23,2,FALSE),"")</f>
        <v/>
      </c>
      <c r="E95" s="150"/>
      <c r="F95" s="242"/>
      <c r="G95" s="61" t="str">
        <f t="shared" si="13"/>
        <v/>
      </c>
      <c r="H95" s="150"/>
      <c r="I95" s="422" t="str">
        <f t="shared" si="14"/>
        <v/>
      </c>
      <c r="J95" s="150"/>
      <c r="K95" s="150"/>
      <c r="L95" s="150"/>
      <c r="M95" s="150"/>
      <c r="N95" s="150"/>
      <c r="O95" s="61" t="str">
        <f t="shared" si="11"/>
        <v/>
      </c>
      <c r="P95" s="132" t="str">
        <f t="shared" si="16"/>
        <v/>
      </c>
      <c r="Q95" s="150"/>
      <c r="R95" s="132" t="str">
        <f t="shared" si="17"/>
        <v/>
      </c>
      <c r="S95" s="61" t="str">
        <f t="shared" si="12"/>
        <v/>
      </c>
      <c r="T95" s="205" t="str">
        <f t="shared" si="15"/>
        <v xml:space="preserve"> </v>
      </c>
      <c r="U95" s="174"/>
    </row>
    <row r="96" spans="1:21" s="79" customFormat="1" ht="15" customHeight="1">
      <c r="A96" s="162"/>
      <c r="B96" s="164"/>
      <c r="C96" s="165"/>
      <c r="D96" s="61" t="str">
        <f>IF(B96&gt;=1,HLOOKUP(B96,'1. Chklst, Certification'!$B$22:$I$23,2,FALSE),"")</f>
        <v/>
      </c>
      <c r="E96" s="150"/>
      <c r="F96" s="242"/>
      <c r="G96" s="61" t="str">
        <f t="shared" si="13"/>
        <v/>
      </c>
      <c r="H96" s="150"/>
      <c r="I96" s="422" t="str">
        <f t="shared" si="14"/>
        <v/>
      </c>
      <c r="J96" s="150"/>
      <c r="K96" s="150"/>
      <c r="L96" s="150"/>
      <c r="M96" s="150"/>
      <c r="N96" s="150"/>
      <c r="O96" s="61" t="str">
        <f t="shared" si="11"/>
        <v/>
      </c>
      <c r="P96" s="132" t="str">
        <f t="shared" si="16"/>
        <v/>
      </c>
      <c r="Q96" s="150"/>
      <c r="R96" s="132" t="str">
        <f t="shared" si="17"/>
        <v/>
      </c>
      <c r="S96" s="61" t="str">
        <f t="shared" si="12"/>
        <v/>
      </c>
      <c r="T96" s="205" t="str">
        <f t="shared" si="15"/>
        <v xml:space="preserve"> </v>
      </c>
      <c r="U96" s="174"/>
    </row>
    <row r="97" spans="1:21" s="79" customFormat="1" ht="15" customHeight="1">
      <c r="A97" s="162"/>
      <c r="B97" s="164"/>
      <c r="C97" s="165"/>
      <c r="D97" s="61" t="str">
        <f>IF(B97&gt;=1,HLOOKUP(B97,'1. Chklst, Certification'!$B$22:$I$23,2,FALSE),"")</f>
        <v/>
      </c>
      <c r="E97" s="150"/>
      <c r="F97" s="242"/>
      <c r="G97" s="61" t="str">
        <f t="shared" si="13"/>
        <v/>
      </c>
      <c r="H97" s="150"/>
      <c r="I97" s="422" t="str">
        <f t="shared" si="14"/>
        <v/>
      </c>
      <c r="J97" s="150"/>
      <c r="K97" s="150"/>
      <c r="L97" s="150"/>
      <c r="M97" s="150"/>
      <c r="N97" s="150"/>
      <c r="O97" s="61" t="str">
        <f t="shared" si="11"/>
        <v/>
      </c>
      <c r="P97" s="132" t="str">
        <f t="shared" si="16"/>
        <v/>
      </c>
      <c r="Q97" s="150"/>
      <c r="R97" s="132" t="str">
        <f t="shared" si="17"/>
        <v/>
      </c>
      <c r="S97" s="61" t="str">
        <f t="shared" si="12"/>
        <v/>
      </c>
      <c r="T97" s="205" t="str">
        <f t="shared" si="15"/>
        <v xml:space="preserve"> </v>
      </c>
      <c r="U97" s="174"/>
    </row>
    <row r="98" spans="1:21" s="79" customFormat="1" ht="15" customHeight="1">
      <c r="A98" s="162"/>
      <c r="B98" s="164"/>
      <c r="C98" s="165"/>
      <c r="D98" s="61" t="str">
        <f>IF(B98&gt;=1,HLOOKUP(B98,'1. Chklst, Certification'!$B$22:$I$23,2,FALSE),"")</f>
        <v/>
      </c>
      <c r="E98" s="150"/>
      <c r="F98" s="242"/>
      <c r="G98" s="61" t="str">
        <f t="shared" si="13"/>
        <v/>
      </c>
      <c r="H98" s="150"/>
      <c r="I98" s="422" t="str">
        <f t="shared" si="14"/>
        <v/>
      </c>
      <c r="J98" s="150"/>
      <c r="K98" s="150"/>
      <c r="L98" s="150"/>
      <c r="M98" s="150"/>
      <c r="N98" s="150"/>
      <c r="O98" s="61" t="str">
        <f t="shared" si="11"/>
        <v/>
      </c>
      <c r="P98" s="132" t="str">
        <f t="shared" si="16"/>
        <v/>
      </c>
      <c r="Q98" s="150"/>
      <c r="R98" s="132" t="str">
        <f t="shared" si="17"/>
        <v/>
      </c>
      <c r="S98" s="61" t="str">
        <f t="shared" si="12"/>
        <v/>
      </c>
      <c r="T98" s="205" t="str">
        <f t="shared" si="15"/>
        <v xml:space="preserve"> </v>
      </c>
      <c r="U98" s="174"/>
    </row>
    <row r="99" spans="1:21" s="79" customFormat="1" ht="15" customHeight="1">
      <c r="A99" s="162"/>
      <c r="B99" s="164"/>
      <c r="C99" s="165"/>
      <c r="D99" s="61" t="str">
        <f>IF(B99&gt;=1,HLOOKUP(B99,'1. Chklst, Certification'!$B$22:$I$23,2,FALSE),"")</f>
        <v/>
      </c>
      <c r="E99" s="150"/>
      <c r="F99" s="242"/>
      <c r="G99" s="61" t="str">
        <f t="shared" si="13"/>
        <v/>
      </c>
      <c r="H99" s="150"/>
      <c r="I99" s="422" t="str">
        <f t="shared" si="14"/>
        <v/>
      </c>
      <c r="J99" s="150"/>
      <c r="K99" s="150"/>
      <c r="L99" s="150"/>
      <c r="M99" s="150"/>
      <c r="N99" s="150"/>
      <c r="O99" s="61" t="str">
        <f t="shared" si="11"/>
        <v/>
      </c>
      <c r="P99" s="132" t="str">
        <f t="shared" si="16"/>
        <v/>
      </c>
      <c r="Q99" s="150"/>
      <c r="R99" s="132" t="str">
        <f t="shared" si="17"/>
        <v/>
      </c>
      <c r="S99" s="61" t="str">
        <f t="shared" si="12"/>
        <v/>
      </c>
      <c r="T99" s="205" t="str">
        <f t="shared" si="15"/>
        <v xml:space="preserve"> </v>
      </c>
      <c r="U99" s="174"/>
    </row>
    <row r="100" spans="1:21" s="79" customFormat="1" ht="15" customHeight="1">
      <c r="A100" s="162"/>
      <c r="B100" s="164"/>
      <c r="C100" s="165"/>
      <c r="D100" s="61" t="str">
        <f>IF(B100&gt;=1,HLOOKUP(B100,'1. Chklst, Certification'!$B$22:$I$23,2,FALSE),"")</f>
        <v/>
      </c>
      <c r="E100" s="150"/>
      <c r="F100" s="242"/>
      <c r="G100" s="61" t="str">
        <f t="shared" si="13"/>
        <v/>
      </c>
      <c r="H100" s="150"/>
      <c r="I100" s="422" t="str">
        <f t="shared" si="14"/>
        <v/>
      </c>
      <c r="J100" s="150"/>
      <c r="K100" s="150"/>
      <c r="L100" s="150"/>
      <c r="M100" s="150"/>
      <c r="N100" s="150"/>
      <c r="O100" s="61" t="str">
        <f t="shared" si="11"/>
        <v/>
      </c>
      <c r="P100" s="132" t="str">
        <f t="shared" si="16"/>
        <v/>
      </c>
      <c r="Q100" s="150"/>
      <c r="R100" s="132" t="str">
        <f t="shared" si="17"/>
        <v/>
      </c>
      <c r="S100" s="61" t="str">
        <f t="shared" si="12"/>
        <v/>
      </c>
      <c r="T100" s="205" t="str">
        <f t="shared" si="15"/>
        <v xml:space="preserve"> </v>
      </c>
      <c r="U100" s="174"/>
    </row>
    <row r="101" spans="1:21" s="79" customFormat="1" ht="15" customHeight="1">
      <c r="A101" s="162"/>
      <c r="B101" s="164"/>
      <c r="C101" s="165"/>
      <c r="D101" s="61" t="str">
        <f>IF(B101&gt;=1,HLOOKUP(B101,'1. Chklst, Certification'!$B$22:$I$23,2,FALSE),"")</f>
        <v/>
      </c>
      <c r="E101" s="150"/>
      <c r="F101" s="242"/>
      <c r="G101" s="61" t="str">
        <f t="shared" si="13"/>
        <v/>
      </c>
      <c r="H101" s="150"/>
      <c r="I101" s="422" t="str">
        <f t="shared" si="14"/>
        <v/>
      </c>
      <c r="J101" s="150"/>
      <c r="K101" s="150"/>
      <c r="L101" s="150"/>
      <c r="M101" s="150"/>
      <c r="N101" s="150"/>
      <c r="O101" s="61" t="str">
        <f t="shared" si="11"/>
        <v/>
      </c>
      <c r="P101" s="132" t="str">
        <f t="shared" si="16"/>
        <v/>
      </c>
      <c r="Q101" s="150"/>
      <c r="R101" s="132" t="str">
        <f t="shared" si="17"/>
        <v/>
      </c>
      <c r="S101" s="61" t="str">
        <f t="shared" si="12"/>
        <v/>
      </c>
      <c r="T101" s="205" t="str">
        <f t="shared" si="15"/>
        <v xml:space="preserve"> </v>
      </c>
      <c r="U101" s="174"/>
    </row>
    <row r="102" spans="1:21" s="79" customFormat="1" ht="15" customHeight="1">
      <c r="A102" s="162"/>
      <c r="B102" s="164"/>
      <c r="C102" s="165"/>
      <c r="D102" s="61" t="str">
        <f>IF(B102&gt;=1,HLOOKUP(B102,'1. Chklst, Certification'!$B$22:$I$23,2,FALSE),"")</f>
        <v/>
      </c>
      <c r="E102" s="150"/>
      <c r="F102" s="242"/>
      <c r="G102" s="61" t="str">
        <f t="shared" si="13"/>
        <v/>
      </c>
      <c r="H102" s="150"/>
      <c r="I102" s="422" t="str">
        <f t="shared" si="14"/>
        <v/>
      </c>
      <c r="J102" s="150"/>
      <c r="K102" s="150"/>
      <c r="L102" s="150"/>
      <c r="M102" s="150"/>
      <c r="N102" s="150"/>
      <c r="O102" s="61" t="str">
        <f t="shared" si="11"/>
        <v/>
      </c>
      <c r="P102" s="132" t="str">
        <f t="shared" si="16"/>
        <v/>
      </c>
      <c r="Q102" s="150"/>
      <c r="R102" s="132" t="str">
        <f t="shared" si="17"/>
        <v/>
      </c>
      <c r="S102" s="61" t="str">
        <f t="shared" si="12"/>
        <v/>
      </c>
      <c r="T102" s="205" t="str">
        <f t="shared" si="15"/>
        <v xml:space="preserve"> </v>
      </c>
      <c r="U102" s="174"/>
    </row>
    <row r="103" spans="1:21" s="79" customFormat="1" ht="15" customHeight="1">
      <c r="A103" s="162"/>
      <c r="B103" s="164"/>
      <c r="C103" s="165"/>
      <c r="D103" s="61" t="str">
        <f>IF(B103&gt;=1,HLOOKUP(B103,'1. Chklst, Certification'!$B$22:$I$23,2,FALSE),"")</f>
        <v/>
      </c>
      <c r="E103" s="150"/>
      <c r="F103" s="242"/>
      <c r="G103" s="61" t="str">
        <f t="shared" si="13"/>
        <v/>
      </c>
      <c r="H103" s="150"/>
      <c r="I103" s="422" t="str">
        <f t="shared" si="14"/>
        <v/>
      </c>
      <c r="J103" s="150"/>
      <c r="K103" s="150"/>
      <c r="L103" s="150"/>
      <c r="M103" s="150"/>
      <c r="N103" s="150"/>
      <c r="O103" s="61" t="str">
        <f t="shared" si="11"/>
        <v/>
      </c>
      <c r="P103" s="132" t="str">
        <f t="shared" si="16"/>
        <v/>
      </c>
      <c r="Q103" s="150"/>
      <c r="R103" s="132" t="str">
        <f t="shared" si="17"/>
        <v/>
      </c>
      <c r="S103" s="61" t="str">
        <f t="shared" si="12"/>
        <v/>
      </c>
      <c r="T103" s="205" t="str">
        <f t="shared" si="15"/>
        <v xml:space="preserve"> </v>
      </c>
      <c r="U103" s="174"/>
    </row>
    <row r="104" spans="1:21" s="79" customFormat="1" ht="15" customHeight="1">
      <c r="A104" s="162"/>
      <c r="B104" s="164"/>
      <c r="C104" s="165"/>
      <c r="D104" s="61" t="str">
        <f>IF(B104&gt;=1,HLOOKUP(B104,'1. Chklst, Certification'!$B$22:$I$23,2,FALSE),"")</f>
        <v/>
      </c>
      <c r="E104" s="150"/>
      <c r="F104" s="242"/>
      <c r="G104" s="61" t="str">
        <f t="shared" si="13"/>
        <v/>
      </c>
      <c r="H104" s="150"/>
      <c r="I104" s="422" t="str">
        <f t="shared" si="14"/>
        <v/>
      </c>
      <c r="J104" s="150"/>
      <c r="K104" s="150"/>
      <c r="L104" s="150"/>
      <c r="M104" s="150"/>
      <c r="N104" s="150"/>
      <c r="O104" s="61" t="str">
        <f>IF(E104=0,"",SUM(J104:N104))</f>
        <v/>
      </c>
      <c r="P104" s="132" t="str">
        <f t="shared" si="16"/>
        <v/>
      </c>
      <c r="Q104" s="150"/>
      <c r="R104" s="132" t="str">
        <f t="shared" si="17"/>
        <v/>
      </c>
      <c r="S104" s="132"/>
      <c r="T104" s="205" t="str">
        <f t="shared" si="15"/>
        <v xml:space="preserve"> </v>
      </c>
      <c r="U104" s="162"/>
    </row>
    <row r="105" spans="1:21" s="79" customFormat="1" ht="15" customHeight="1">
      <c r="A105" s="162"/>
      <c r="B105" s="164"/>
      <c r="C105" s="165"/>
      <c r="D105" s="61" t="str">
        <f>IF(B105&gt;=1,HLOOKUP(B105,'1. Chklst, Certification'!$B$22:$I$23,2,FALSE),"")</f>
        <v/>
      </c>
      <c r="E105" s="150"/>
      <c r="F105" s="242"/>
      <c r="G105" s="61" t="str">
        <f t="shared" si="13"/>
        <v/>
      </c>
      <c r="H105" s="150"/>
      <c r="I105" s="422" t="str">
        <f t="shared" si="14"/>
        <v/>
      </c>
      <c r="J105" s="150"/>
      <c r="K105" s="150"/>
      <c r="L105" s="150"/>
      <c r="M105" s="150"/>
      <c r="N105" s="150"/>
      <c r="O105" s="61" t="str">
        <f>IF(E105=0,"",SUM(J105:N105))</f>
        <v/>
      </c>
      <c r="P105" s="132" t="str">
        <f t="shared" si="16"/>
        <v/>
      </c>
      <c r="Q105" s="150"/>
      <c r="R105" s="132" t="str">
        <f t="shared" si="17"/>
        <v/>
      </c>
      <c r="S105" s="132"/>
      <c r="T105" s="205" t="str">
        <f t="shared" si="15"/>
        <v xml:space="preserve"> </v>
      </c>
      <c r="U105" s="162"/>
    </row>
    <row r="106" spans="1:21" s="79" customFormat="1" ht="15" customHeight="1">
      <c r="A106" s="162"/>
      <c r="B106" s="164"/>
      <c r="C106" s="165"/>
      <c r="D106" s="61" t="str">
        <f>IF(B106&gt;=1,HLOOKUP(B106,'1. Chklst, Certification'!$B$22:$I$23,2,FALSE),"")</f>
        <v/>
      </c>
      <c r="E106" s="150"/>
      <c r="F106" s="242"/>
      <c r="G106" s="61" t="str">
        <f t="shared" si="13"/>
        <v/>
      </c>
      <c r="H106" s="150"/>
      <c r="I106" s="422" t="str">
        <f t="shared" si="14"/>
        <v/>
      </c>
      <c r="J106" s="150"/>
      <c r="K106" s="150"/>
      <c r="L106" s="150"/>
      <c r="M106" s="150"/>
      <c r="N106" s="150"/>
      <c r="O106" s="61" t="str">
        <f>IF(E106=0,"",SUM(J106:N106))</f>
        <v/>
      </c>
      <c r="P106" s="132" t="str">
        <f t="shared" si="16"/>
        <v/>
      </c>
      <c r="Q106" s="150"/>
      <c r="R106" s="132" t="str">
        <f t="shared" si="17"/>
        <v/>
      </c>
      <c r="S106" s="132"/>
      <c r="T106" s="205" t="str">
        <f t="shared" si="15"/>
        <v xml:space="preserve"> </v>
      </c>
      <c r="U106" s="162"/>
    </row>
    <row r="107" spans="1:21" s="79" customFormat="1" ht="15" customHeight="1">
      <c r="A107" s="166"/>
      <c r="B107" s="167"/>
      <c r="C107" s="168"/>
      <c r="D107" s="188" t="str">
        <f>IF(B107&gt;=1,HLOOKUP(B107,'1. Chklst, Certification'!$B$22:$I$23,2,FALSE),"")</f>
        <v/>
      </c>
      <c r="E107" s="172"/>
      <c r="F107" s="243"/>
      <c r="G107" s="61" t="str">
        <f t="shared" si="13"/>
        <v/>
      </c>
      <c r="H107" s="172"/>
      <c r="I107" s="422" t="str">
        <f t="shared" si="14"/>
        <v/>
      </c>
      <c r="J107" s="150"/>
      <c r="K107" s="172"/>
      <c r="L107" s="217"/>
      <c r="M107" s="172"/>
      <c r="N107" s="172"/>
      <c r="O107" s="188" t="str">
        <f>IF(E107=0,"",SUM(J107:N107))</f>
        <v/>
      </c>
      <c r="P107" s="187" t="str">
        <f t="shared" si="16"/>
        <v/>
      </c>
      <c r="Q107" s="172"/>
      <c r="R107" s="187" t="str">
        <f t="shared" si="17"/>
        <v/>
      </c>
      <c r="S107" s="187"/>
      <c r="T107" s="205" t="str">
        <f t="shared" si="15"/>
        <v xml:space="preserve"> </v>
      </c>
      <c r="U107" s="218"/>
    </row>
    <row r="108" spans="1:21" s="79" customFormat="1" ht="15" customHeight="1">
      <c r="A108" s="231"/>
      <c r="B108" s="232"/>
      <c r="C108" s="233"/>
      <c r="D108" s="234"/>
      <c r="E108" s="189"/>
      <c r="F108" s="189"/>
      <c r="G108" s="234"/>
      <c r="H108" s="234"/>
      <c r="I108" s="234"/>
      <c r="J108" s="189"/>
      <c r="K108" s="189"/>
      <c r="L108" s="235"/>
      <c r="M108" s="189"/>
      <c r="N108" s="189"/>
      <c r="O108" s="234"/>
      <c r="P108" s="236"/>
      <c r="Q108" s="189"/>
      <c r="R108" s="236"/>
      <c r="S108" s="236"/>
      <c r="T108" s="237"/>
      <c r="U108" s="238"/>
    </row>
    <row r="109" spans="1:21" s="177" customFormat="1" ht="26.4" customHeight="1" thickBot="1">
      <c r="A109" s="219">
        <f>COUNTA(A12:A107)</f>
        <v>0</v>
      </c>
      <c r="B109" s="220"/>
      <c r="C109" s="221"/>
      <c r="D109" s="221"/>
      <c r="E109" s="221"/>
      <c r="F109" s="221"/>
      <c r="G109" s="222"/>
      <c r="H109" s="223">
        <f>SUM(H12:H103)</f>
        <v>0</v>
      </c>
      <c r="I109" s="224"/>
      <c r="J109" s="223">
        <f>SUM(J12:J107)</f>
        <v>0</v>
      </c>
      <c r="K109" s="225"/>
      <c r="L109" s="226"/>
      <c r="M109" s="226"/>
      <c r="N109" s="226"/>
      <c r="O109" s="226"/>
      <c r="P109" s="227"/>
      <c r="Q109" s="223">
        <f>SUM(Q12:Q107)</f>
        <v>0</v>
      </c>
      <c r="R109" s="228"/>
      <c r="S109" s="229">
        <f>SUM(S12:S103)</f>
        <v>0</v>
      </c>
      <c r="T109" s="230">
        <f>SUM(T12:T103)</f>
        <v>0</v>
      </c>
      <c r="U109" s="216"/>
    </row>
    <row r="110" spans="1:21" ht="38.25" customHeight="1">
      <c r="A110" s="203"/>
      <c r="B110" s="346"/>
      <c r="C110" s="346"/>
      <c r="D110" s="346"/>
      <c r="E110" s="346"/>
      <c r="F110" s="346"/>
      <c r="G110" s="346"/>
      <c r="H110" s="346"/>
      <c r="I110" s="346"/>
      <c r="J110" s="346"/>
      <c r="K110" s="346"/>
      <c r="L110" s="346"/>
      <c r="M110" s="346"/>
      <c r="N110" s="346"/>
      <c r="O110" s="346"/>
      <c r="P110" s="346"/>
      <c r="Q110" s="346"/>
      <c r="R110" s="346"/>
      <c r="S110" s="346"/>
      <c r="T110" s="346"/>
    </row>
    <row r="111" spans="1:21" ht="17.25" customHeight="1">
      <c r="A111" s="52"/>
      <c r="B111" s="52"/>
      <c r="C111" s="53"/>
      <c r="D111" s="53"/>
      <c r="E111" s="53"/>
      <c r="F111" s="53"/>
      <c r="G111" s="53"/>
      <c r="H111" s="53"/>
      <c r="I111" s="53"/>
      <c r="J111" s="53"/>
      <c r="K111" s="53"/>
      <c r="M111" s="53"/>
      <c r="N111" s="53"/>
      <c r="O111" s="53"/>
      <c r="P111" s="53"/>
      <c r="Q111" s="36"/>
      <c r="R111" s="12"/>
      <c r="S111" s="12"/>
      <c r="T111" s="11"/>
      <c r="U111" s="11"/>
    </row>
    <row r="112" spans="1:21" ht="17.25" customHeight="1">
      <c r="R112" s="12"/>
      <c r="S112" s="12"/>
      <c r="T112" s="11"/>
      <c r="U112" s="11"/>
    </row>
    <row r="113" spans="18:21" ht="17.25" customHeight="1">
      <c r="R113" s="12"/>
      <c r="S113" s="12"/>
      <c r="T113" s="11"/>
      <c r="U113" s="11"/>
    </row>
    <row r="114" spans="18:21" ht="17.25" customHeight="1">
      <c r="R114" s="12"/>
      <c r="S114" s="12"/>
      <c r="T114" s="11"/>
      <c r="U114" s="11"/>
    </row>
    <row r="115" spans="18:21" ht="17.25" customHeight="1">
      <c r="R115" s="12"/>
      <c r="S115" s="12"/>
      <c r="T115" s="11"/>
      <c r="U115" s="11"/>
    </row>
    <row r="116" spans="18:21" ht="17.25" customHeight="1">
      <c r="R116" s="12"/>
      <c r="S116" s="12"/>
      <c r="T116" s="11"/>
      <c r="U116" s="11"/>
    </row>
    <row r="117" spans="18:21" ht="17.25" customHeight="1">
      <c r="R117" s="12"/>
      <c r="S117" s="12"/>
      <c r="T117" s="11"/>
      <c r="U117" s="11"/>
    </row>
    <row r="118" spans="18:21" ht="17.25" customHeight="1">
      <c r="R118" s="12"/>
      <c r="S118" s="12"/>
      <c r="T118" s="11"/>
      <c r="U118" s="11"/>
    </row>
    <row r="119" spans="18:21" ht="17.25" customHeight="1">
      <c r="R119" s="12"/>
      <c r="S119" s="12"/>
      <c r="T119" s="11"/>
      <c r="U119" s="11"/>
    </row>
    <row r="120" spans="18:21" ht="17.25" customHeight="1">
      <c r="R120" s="12"/>
      <c r="S120" s="12"/>
      <c r="T120" s="11"/>
      <c r="U120" s="11"/>
    </row>
    <row r="121" spans="18:21" ht="17.25" customHeight="1">
      <c r="R121" s="12"/>
      <c r="S121" s="12"/>
      <c r="T121" s="11"/>
      <c r="U121" s="11"/>
    </row>
    <row r="122" spans="18:21" ht="17.25" customHeight="1">
      <c r="R122" s="12"/>
      <c r="S122" s="12"/>
      <c r="T122" s="11"/>
      <c r="U122" s="11"/>
    </row>
    <row r="123" spans="18:21" ht="17.25" customHeight="1">
      <c r="R123" s="12"/>
      <c r="S123" s="12"/>
      <c r="T123" s="11"/>
      <c r="U123" s="11"/>
    </row>
    <row r="124" spans="18:21" ht="17.25" customHeight="1">
      <c r="R124" s="12"/>
      <c r="S124" s="12"/>
      <c r="T124" s="11"/>
      <c r="U124" s="11"/>
    </row>
    <row r="125" spans="18:21" ht="17.25" customHeight="1">
      <c r="R125" s="12"/>
      <c r="S125" s="12"/>
      <c r="T125" s="11"/>
      <c r="U125" s="11"/>
    </row>
    <row r="126" spans="18:21" ht="17.25" customHeight="1">
      <c r="R126" s="12"/>
      <c r="S126" s="12"/>
      <c r="T126" s="11"/>
      <c r="U126" s="11"/>
    </row>
    <row r="127" spans="18:21" ht="17.25" customHeight="1">
      <c r="R127" s="12"/>
      <c r="S127" s="12"/>
      <c r="T127" s="11"/>
      <c r="U127" s="11"/>
    </row>
    <row r="128" spans="18:21" ht="17.25" customHeight="1">
      <c r="R128" s="12"/>
      <c r="S128" s="12"/>
      <c r="T128" s="11"/>
      <c r="U128" s="11"/>
    </row>
    <row r="129" spans="18:21" ht="17.25" customHeight="1">
      <c r="R129" s="12"/>
      <c r="S129" s="12"/>
      <c r="T129" s="11"/>
      <c r="U129" s="11"/>
    </row>
    <row r="130" spans="18:21" ht="17.25" customHeight="1">
      <c r="R130" s="12"/>
      <c r="S130" s="12"/>
      <c r="T130" s="11"/>
      <c r="U130" s="11"/>
    </row>
    <row r="131" spans="18:21" ht="17.25" customHeight="1">
      <c r="R131" s="12"/>
      <c r="S131" s="12"/>
      <c r="T131" s="11"/>
      <c r="U131" s="11"/>
    </row>
    <row r="132" spans="18:21" ht="17.25" customHeight="1">
      <c r="R132" s="12"/>
      <c r="S132" s="12"/>
      <c r="T132" s="11"/>
      <c r="U132" s="11"/>
    </row>
    <row r="133" spans="18:21" ht="17.25" customHeight="1">
      <c r="R133" s="12"/>
      <c r="S133" s="12"/>
      <c r="T133" s="11"/>
      <c r="U133" s="11"/>
    </row>
    <row r="134" spans="18:21" ht="17.25" customHeight="1">
      <c r="R134" s="12"/>
      <c r="S134" s="12"/>
      <c r="T134" s="11"/>
      <c r="U134" s="11"/>
    </row>
    <row r="135" spans="18:21" ht="17.25" customHeight="1">
      <c r="R135" s="12"/>
      <c r="S135" s="12"/>
      <c r="T135" s="11"/>
      <c r="U135" s="11"/>
    </row>
    <row r="136" spans="18:21" ht="17.25" customHeight="1">
      <c r="R136" s="12"/>
      <c r="S136" s="12"/>
      <c r="T136" s="11"/>
      <c r="U136" s="11"/>
    </row>
    <row r="137" spans="18:21" ht="17.25" customHeight="1">
      <c r="R137" s="12"/>
      <c r="S137" s="12"/>
      <c r="T137" s="11"/>
      <c r="U137" s="11"/>
    </row>
    <row r="138" spans="18:21" ht="17.25" customHeight="1">
      <c r="R138" s="12"/>
      <c r="S138" s="12"/>
      <c r="T138" s="11"/>
      <c r="U138" s="11"/>
    </row>
    <row r="139" spans="18:21" ht="17.25" customHeight="1">
      <c r="R139" s="12"/>
      <c r="S139" s="12"/>
      <c r="T139" s="11"/>
      <c r="U139" s="11"/>
    </row>
    <row r="140" spans="18:21" ht="17.25" customHeight="1">
      <c r="R140" s="12"/>
      <c r="S140" s="12"/>
      <c r="T140" s="11"/>
      <c r="U140" s="11"/>
    </row>
    <row r="141" spans="18:21" ht="17.25" customHeight="1">
      <c r="R141" s="12"/>
      <c r="S141" s="12"/>
      <c r="T141" s="11"/>
      <c r="U141" s="11"/>
    </row>
    <row r="142" spans="18:21" ht="17.25" customHeight="1">
      <c r="R142" s="12"/>
      <c r="S142" s="12"/>
      <c r="T142" s="11"/>
      <c r="U142" s="11"/>
    </row>
    <row r="143" spans="18:21" ht="17.25" customHeight="1">
      <c r="R143" s="12"/>
      <c r="S143" s="12"/>
      <c r="T143" s="11"/>
      <c r="U143" s="11"/>
    </row>
    <row r="144" spans="18:21" ht="17.25" customHeight="1">
      <c r="R144" s="12"/>
      <c r="S144" s="12"/>
      <c r="T144" s="11"/>
      <c r="U144" s="11"/>
    </row>
    <row r="145" spans="18:21" ht="17.25" customHeight="1">
      <c r="R145" s="12"/>
      <c r="S145" s="12"/>
      <c r="T145" s="11"/>
      <c r="U145" s="11"/>
    </row>
    <row r="146" spans="18:21" ht="17.25" customHeight="1">
      <c r="R146" s="12"/>
      <c r="S146" s="12"/>
      <c r="T146" s="11"/>
      <c r="U146" s="11"/>
    </row>
    <row r="147" spans="18:21" ht="17.25" customHeight="1">
      <c r="R147" s="12"/>
      <c r="S147" s="12"/>
      <c r="T147" s="11"/>
      <c r="U147" s="11"/>
    </row>
    <row r="148" spans="18:21" ht="17.25" customHeight="1">
      <c r="R148" s="12"/>
      <c r="S148" s="12"/>
      <c r="T148" s="11"/>
      <c r="U148" s="11"/>
    </row>
    <row r="149" spans="18:21" ht="17.25" customHeight="1">
      <c r="R149" s="12"/>
      <c r="S149" s="12"/>
      <c r="T149" s="11"/>
      <c r="U149" s="11"/>
    </row>
    <row r="150" spans="18:21" ht="17.25" customHeight="1">
      <c r="R150" s="12"/>
      <c r="S150" s="12"/>
      <c r="T150" s="11"/>
      <c r="U150" s="11"/>
    </row>
    <row r="151" spans="18:21" ht="17.25" customHeight="1">
      <c r="R151" s="12"/>
      <c r="S151" s="12"/>
      <c r="T151" s="11"/>
      <c r="U151" s="11"/>
    </row>
    <row r="152" spans="18:21" ht="17.25" customHeight="1">
      <c r="R152" s="12"/>
      <c r="S152" s="12"/>
      <c r="T152" s="11"/>
      <c r="U152" s="11"/>
    </row>
    <row r="153" spans="18:21" ht="17.25" customHeight="1">
      <c r="R153" s="12"/>
      <c r="S153" s="12"/>
      <c r="T153" s="11"/>
      <c r="U153" s="11"/>
    </row>
    <row r="154" spans="18:21" ht="17.25" customHeight="1">
      <c r="R154" s="12"/>
      <c r="S154" s="12"/>
      <c r="T154" s="11"/>
      <c r="U154" s="11"/>
    </row>
    <row r="155" spans="18:21" ht="17.25" customHeight="1">
      <c r="R155" s="12"/>
      <c r="S155" s="12"/>
      <c r="T155" s="11"/>
      <c r="U155" s="11"/>
    </row>
    <row r="156" spans="18:21" ht="17.25" customHeight="1">
      <c r="R156" s="12"/>
      <c r="S156" s="12"/>
      <c r="T156" s="11"/>
      <c r="U156" s="11"/>
    </row>
    <row r="157" spans="18:21" ht="17.25" customHeight="1">
      <c r="R157" s="12"/>
      <c r="S157" s="12"/>
      <c r="T157" s="11"/>
      <c r="U157" s="11"/>
    </row>
    <row r="158" spans="18:21" ht="17.25" customHeight="1">
      <c r="R158" s="12"/>
      <c r="S158" s="12"/>
      <c r="T158" s="11"/>
      <c r="U158" s="11"/>
    </row>
    <row r="159" spans="18:21" ht="17.25" customHeight="1">
      <c r="R159" s="12"/>
      <c r="S159" s="12"/>
      <c r="T159" s="11"/>
      <c r="U159" s="11"/>
    </row>
    <row r="160" spans="18:21" ht="17.25" customHeight="1">
      <c r="R160" s="12"/>
      <c r="S160" s="12"/>
      <c r="T160" s="11"/>
      <c r="U160" s="11"/>
    </row>
    <row r="161" spans="18:21" ht="17.25" customHeight="1">
      <c r="R161" s="12"/>
      <c r="S161" s="12"/>
      <c r="T161" s="11"/>
      <c r="U161" s="11"/>
    </row>
    <row r="162" spans="18:21" ht="17.25" customHeight="1">
      <c r="R162" s="12"/>
      <c r="S162" s="12"/>
      <c r="T162" s="11"/>
      <c r="U162" s="11"/>
    </row>
    <row r="163" spans="18:21" ht="17.25" customHeight="1">
      <c r="R163" s="12"/>
      <c r="S163" s="12"/>
      <c r="T163" s="11"/>
      <c r="U163" s="11"/>
    </row>
    <row r="164" spans="18:21" ht="17.25" customHeight="1">
      <c r="R164" s="12"/>
      <c r="S164" s="12"/>
      <c r="T164" s="11"/>
      <c r="U164" s="11"/>
    </row>
    <row r="165" spans="18:21" ht="17.25" customHeight="1">
      <c r="R165" s="12"/>
      <c r="S165" s="12"/>
      <c r="T165" s="11"/>
      <c r="U165" s="11"/>
    </row>
    <row r="166" spans="18:21" ht="17.25" customHeight="1">
      <c r="R166" s="12"/>
      <c r="S166" s="12"/>
      <c r="T166" s="11"/>
      <c r="U166" s="11"/>
    </row>
    <row r="167" spans="18:21" ht="17.25" customHeight="1">
      <c r="R167" s="12"/>
      <c r="S167" s="12"/>
      <c r="T167" s="11"/>
      <c r="U167" s="11"/>
    </row>
    <row r="168" spans="18:21" ht="17.25" customHeight="1">
      <c r="R168" s="12"/>
      <c r="S168" s="12"/>
      <c r="T168" s="11"/>
      <c r="U168" s="11"/>
    </row>
    <row r="169" spans="18:21" ht="17.25" customHeight="1">
      <c r="R169" s="12"/>
      <c r="S169" s="12"/>
      <c r="T169" s="11"/>
      <c r="U169" s="11"/>
    </row>
    <row r="170" spans="18:21" ht="17.25" customHeight="1">
      <c r="R170" s="12"/>
      <c r="S170" s="12"/>
      <c r="T170" s="11"/>
      <c r="U170" s="11"/>
    </row>
    <row r="171" spans="18:21" ht="17.25" customHeight="1">
      <c r="R171" s="12"/>
      <c r="S171" s="12"/>
      <c r="T171" s="11"/>
      <c r="U171" s="11"/>
    </row>
    <row r="172" spans="18:21" ht="17.25" customHeight="1">
      <c r="R172" s="12"/>
      <c r="S172" s="12"/>
      <c r="T172" s="11"/>
      <c r="U172" s="11"/>
    </row>
    <row r="173" spans="18:21" ht="17.25" customHeight="1">
      <c r="R173" s="12"/>
      <c r="S173" s="12"/>
      <c r="T173" s="11"/>
      <c r="U173" s="11"/>
    </row>
    <row r="174" spans="18:21" ht="17.25" customHeight="1">
      <c r="R174" s="12"/>
      <c r="S174" s="12"/>
      <c r="T174" s="11"/>
      <c r="U174" s="11"/>
    </row>
    <row r="175" spans="18:21" ht="17.25" customHeight="1">
      <c r="R175" s="12"/>
      <c r="S175" s="12"/>
      <c r="T175" s="11"/>
      <c r="U175" s="11"/>
    </row>
    <row r="176" spans="18:21" ht="17.25" customHeight="1">
      <c r="R176" s="12"/>
      <c r="S176" s="12"/>
      <c r="T176" s="11"/>
      <c r="U176" s="11"/>
    </row>
    <row r="177" spans="18:21" ht="17.25" customHeight="1">
      <c r="R177" s="12"/>
      <c r="S177" s="12"/>
      <c r="T177" s="11"/>
      <c r="U177" s="11"/>
    </row>
    <row r="178" spans="18:21" ht="17.25" customHeight="1">
      <c r="R178" s="12"/>
      <c r="S178" s="12"/>
      <c r="T178" s="11"/>
      <c r="U178" s="11"/>
    </row>
    <row r="179" spans="18:21" ht="17.25" customHeight="1">
      <c r="R179" s="12"/>
      <c r="S179" s="12"/>
      <c r="T179" s="11"/>
      <c r="U179" s="11"/>
    </row>
    <row r="180" spans="18:21" ht="17.25" customHeight="1">
      <c r="R180" s="12"/>
      <c r="S180" s="12"/>
      <c r="T180" s="11"/>
      <c r="U180" s="11"/>
    </row>
    <row r="181" spans="18:21" ht="17.25" customHeight="1">
      <c r="R181" s="12"/>
      <c r="S181" s="12"/>
      <c r="T181" s="11"/>
      <c r="U181" s="11"/>
    </row>
    <row r="182" spans="18:21" ht="17.25" customHeight="1">
      <c r="R182" s="12"/>
      <c r="S182" s="12"/>
      <c r="T182" s="11"/>
      <c r="U182" s="11"/>
    </row>
    <row r="183" spans="18:21" ht="17.25" customHeight="1">
      <c r="R183" s="12"/>
      <c r="S183" s="12"/>
      <c r="T183" s="11"/>
      <c r="U183" s="11"/>
    </row>
    <row r="184" spans="18:21" ht="17.25" customHeight="1">
      <c r="R184" s="12"/>
      <c r="S184" s="12"/>
      <c r="T184" s="11"/>
      <c r="U184" s="11"/>
    </row>
    <row r="185" spans="18:21" ht="17.25" customHeight="1">
      <c r="R185" s="12"/>
      <c r="S185" s="12"/>
      <c r="T185" s="11"/>
      <c r="U185" s="11"/>
    </row>
    <row r="186" spans="18:21" ht="17.25" customHeight="1">
      <c r="R186" s="12"/>
      <c r="S186" s="12"/>
      <c r="T186" s="11"/>
      <c r="U186" s="11"/>
    </row>
    <row r="187" spans="18:21" ht="17.25" customHeight="1">
      <c r="R187" s="12"/>
      <c r="S187" s="12"/>
      <c r="T187" s="11"/>
      <c r="U187" s="11"/>
    </row>
    <row r="188" spans="18:21" ht="17.25" customHeight="1">
      <c r="R188" s="12"/>
      <c r="S188" s="12"/>
      <c r="T188" s="11"/>
      <c r="U188" s="11"/>
    </row>
    <row r="189" spans="18:21" ht="17.25" customHeight="1">
      <c r="R189" s="12"/>
      <c r="S189" s="12"/>
      <c r="T189" s="11"/>
      <c r="U189" s="11"/>
    </row>
    <row r="190" spans="18:21" ht="17.25" customHeight="1">
      <c r="R190" s="12"/>
      <c r="S190" s="12"/>
      <c r="T190" s="11"/>
      <c r="U190" s="11"/>
    </row>
    <row r="191" spans="18:21" ht="17.25" customHeight="1">
      <c r="R191" s="12"/>
      <c r="S191" s="12"/>
      <c r="T191" s="11"/>
      <c r="U191" s="11"/>
    </row>
    <row r="192" spans="18:21" ht="17.25" customHeight="1">
      <c r="R192" s="12"/>
      <c r="S192" s="12"/>
      <c r="T192" s="11"/>
      <c r="U192" s="11"/>
    </row>
    <row r="193" spans="1:259" ht="17.25" customHeight="1">
      <c r="R193" s="12"/>
      <c r="S193" s="12"/>
      <c r="T193" s="11"/>
      <c r="U193" s="11"/>
    </row>
    <row r="194" spans="1:259" ht="17.25" customHeight="1">
      <c r="R194" s="12"/>
      <c r="S194" s="12"/>
      <c r="T194" s="11"/>
      <c r="U194" s="11"/>
    </row>
    <row r="195" spans="1:259" ht="17.25" customHeight="1">
      <c r="R195" s="12"/>
      <c r="S195" s="12"/>
      <c r="T195" s="11"/>
      <c r="U195" s="11"/>
    </row>
    <row r="196" spans="1:259" ht="17.25" customHeight="1">
      <c r="R196" s="12"/>
      <c r="S196" s="12"/>
      <c r="T196" s="11"/>
      <c r="U196" s="11"/>
    </row>
    <row r="197" spans="1:259" ht="17.25" customHeight="1">
      <c r="R197" s="12"/>
      <c r="S197" s="12"/>
      <c r="T197" s="11"/>
      <c r="U197" s="11"/>
    </row>
    <row r="198" spans="1:259" ht="17.25" customHeight="1">
      <c r="R198" s="12"/>
      <c r="S198" s="12"/>
      <c r="T198" s="11"/>
      <c r="U198" s="11"/>
    </row>
    <row r="199" spans="1:259" ht="17.25" customHeight="1">
      <c r="R199" s="12"/>
      <c r="S199" s="12"/>
      <c r="T199" s="11"/>
      <c r="U199" s="11"/>
    </row>
    <row r="200" spans="1:259" ht="17.25" customHeight="1">
      <c r="R200" s="12"/>
      <c r="S200" s="12"/>
      <c r="T200" s="11"/>
      <c r="U200" s="11"/>
    </row>
    <row r="201" spans="1:259" ht="17.25" customHeight="1">
      <c r="R201" s="12"/>
      <c r="S201" s="12"/>
      <c r="T201" s="11"/>
      <c r="U201" s="11"/>
    </row>
    <row r="202" spans="1:259" ht="17.25" customHeight="1">
      <c r="R202" s="12"/>
      <c r="S202" s="12"/>
    </row>
    <row r="203" spans="1:259" ht="17.25" customHeight="1">
      <c r="R203" s="15"/>
      <c r="S203" s="15"/>
      <c r="T203" s="15"/>
      <c r="U203" s="15"/>
      <c r="V203" s="15"/>
      <c r="W203" s="15"/>
      <c r="X203" s="15"/>
      <c r="Y203" s="15"/>
      <c r="Z203" s="15"/>
      <c r="AA203" s="15"/>
      <c r="AB203" s="15"/>
      <c r="AC203" s="15"/>
      <c r="AD203" s="15"/>
      <c r="AE203" s="15"/>
      <c r="AF203" s="15"/>
      <c r="AG203" s="15"/>
      <c r="AH203" s="15"/>
      <c r="AI203" s="15"/>
      <c r="AJ203" s="15"/>
      <c r="AK203" s="15"/>
      <c r="AL203" s="15"/>
      <c r="AM203" s="15"/>
      <c r="AN203" s="15"/>
      <c r="AO203" s="15"/>
      <c r="AP203" s="15"/>
      <c r="AQ203" s="15"/>
      <c r="AR203" s="15"/>
      <c r="AS203" s="15"/>
      <c r="AT203" s="15"/>
      <c r="AU203" s="15"/>
      <c r="AV203" s="15"/>
      <c r="AW203" s="15"/>
      <c r="AX203" s="15"/>
      <c r="AY203" s="15"/>
      <c r="AZ203" s="15"/>
      <c r="BA203" s="15"/>
      <c r="BB203" s="15"/>
      <c r="BC203" s="15"/>
      <c r="BD203" s="15"/>
      <c r="BE203" s="15"/>
      <c r="BF203" s="15"/>
      <c r="BG203" s="15"/>
      <c r="BH203" s="15"/>
      <c r="BI203" s="15"/>
      <c r="BJ203" s="15"/>
      <c r="BK203" s="15"/>
      <c r="BL203" s="15"/>
      <c r="BM203" s="15"/>
      <c r="BN203" s="15"/>
      <c r="BO203" s="15"/>
      <c r="BP203" s="15"/>
      <c r="BQ203" s="15"/>
      <c r="BR203" s="15"/>
      <c r="BS203" s="15"/>
      <c r="BT203" s="15"/>
      <c r="BU203" s="15"/>
      <c r="BV203" s="15"/>
      <c r="BW203" s="15"/>
      <c r="BX203" s="15"/>
      <c r="BY203" s="15"/>
      <c r="BZ203" s="15"/>
      <c r="CA203" s="15"/>
      <c r="CB203" s="15"/>
      <c r="CC203" s="15"/>
      <c r="CD203" s="15"/>
      <c r="CE203" s="15"/>
      <c r="CF203" s="15"/>
      <c r="CG203" s="15"/>
      <c r="CH203" s="15"/>
      <c r="CI203" s="15"/>
      <c r="CJ203" s="15"/>
      <c r="CK203" s="15"/>
      <c r="CL203" s="15"/>
      <c r="CM203" s="15"/>
      <c r="CN203" s="15"/>
      <c r="CO203" s="15"/>
      <c r="CP203" s="15"/>
      <c r="CQ203" s="15"/>
      <c r="CR203" s="15"/>
      <c r="CS203" s="15"/>
      <c r="CT203" s="15"/>
      <c r="CU203" s="15"/>
      <c r="CV203" s="15"/>
      <c r="CW203" s="15"/>
      <c r="CX203" s="15"/>
      <c r="CY203" s="15"/>
      <c r="CZ203" s="15"/>
      <c r="DA203" s="15"/>
      <c r="DB203" s="15"/>
      <c r="DC203" s="15"/>
      <c r="DD203" s="15"/>
      <c r="DE203" s="15"/>
      <c r="DF203" s="15"/>
      <c r="DG203" s="15"/>
      <c r="DH203" s="15"/>
      <c r="DI203" s="15"/>
      <c r="DJ203" s="15"/>
      <c r="DK203" s="15"/>
      <c r="DL203" s="15"/>
      <c r="DM203" s="15"/>
      <c r="DN203" s="15"/>
      <c r="DO203" s="15"/>
      <c r="DP203" s="15"/>
      <c r="DQ203" s="15"/>
      <c r="DR203" s="15"/>
      <c r="DS203" s="15"/>
      <c r="DT203" s="15"/>
      <c r="DU203" s="15"/>
      <c r="DV203" s="15"/>
      <c r="DW203" s="15"/>
      <c r="DX203" s="15"/>
      <c r="DY203" s="15"/>
      <c r="DZ203" s="15"/>
      <c r="EA203" s="15"/>
      <c r="EB203" s="15"/>
      <c r="EC203" s="15"/>
      <c r="ED203" s="15"/>
      <c r="EE203" s="15"/>
      <c r="EF203" s="15"/>
      <c r="EG203" s="15"/>
      <c r="EH203" s="15"/>
      <c r="EI203" s="15"/>
      <c r="EJ203" s="15"/>
      <c r="EK203" s="15"/>
      <c r="EL203" s="15"/>
      <c r="EM203" s="15"/>
      <c r="EN203" s="15"/>
      <c r="EO203" s="15"/>
      <c r="EP203" s="15"/>
      <c r="EQ203" s="15"/>
      <c r="ER203" s="15"/>
      <c r="ES203" s="15"/>
      <c r="ET203" s="15"/>
      <c r="EU203" s="15"/>
      <c r="EV203" s="15"/>
      <c r="EW203" s="15"/>
      <c r="EX203" s="15"/>
      <c r="EY203" s="15"/>
      <c r="EZ203" s="15"/>
      <c r="FA203" s="15"/>
      <c r="FB203" s="15"/>
      <c r="FC203" s="15"/>
      <c r="FD203" s="15"/>
      <c r="FE203" s="15"/>
      <c r="FF203" s="15"/>
      <c r="FG203" s="15"/>
      <c r="FH203" s="15"/>
      <c r="FI203" s="15"/>
      <c r="FJ203" s="15"/>
      <c r="FK203" s="15"/>
      <c r="FL203" s="15"/>
      <c r="FM203" s="15"/>
      <c r="FN203" s="15"/>
      <c r="FO203" s="15"/>
      <c r="FP203" s="15"/>
      <c r="FQ203" s="15"/>
      <c r="FR203" s="15"/>
      <c r="FS203" s="15"/>
      <c r="FT203" s="15"/>
      <c r="FU203" s="15"/>
      <c r="FV203" s="15"/>
      <c r="FW203" s="15"/>
      <c r="FX203" s="15"/>
      <c r="FY203" s="15"/>
      <c r="FZ203" s="15"/>
      <c r="GA203" s="15"/>
      <c r="GB203" s="15"/>
      <c r="GC203" s="15"/>
      <c r="GD203" s="15"/>
      <c r="GE203" s="15"/>
      <c r="GF203" s="15"/>
      <c r="GG203" s="15"/>
      <c r="GH203" s="15"/>
      <c r="GI203" s="15"/>
      <c r="GJ203" s="15"/>
      <c r="GK203" s="15"/>
      <c r="GL203" s="15"/>
      <c r="GM203" s="15"/>
      <c r="GN203" s="15"/>
      <c r="GO203" s="15"/>
      <c r="GP203" s="15"/>
      <c r="GQ203" s="15"/>
      <c r="GR203" s="15"/>
      <c r="GS203" s="15"/>
      <c r="GT203" s="15"/>
      <c r="GU203" s="15"/>
      <c r="GV203" s="15"/>
      <c r="GW203" s="15"/>
      <c r="GX203" s="15"/>
      <c r="GY203" s="15"/>
      <c r="GZ203" s="15"/>
      <c r="HA203" s="15"/>
      <c r="HB203" s="15"/>
      <c r="HC203" s="15"/>
      <c r="HD203" s="15"/>
      <c r="HE203" s="15"/>
      <c r="HF203" s="15"/>
      <c r="HG203" s="15"/>
      <c r="HH203" s="15"/>
      <c r="HI203" s="15"/>
      <c r="HJ203" s="15"/>
      <c r="HK203" s="15"/>
      <c r="HL203" s="15"/>
      <c r="HM203" s="15"/>
      <c r="HN203" s="15"/>
      <c r="HO203" s="15"/>
      <c r="HP203" s="15"/>
      <c r="HQ203" s="15"/>
      <c r="HR203" s="15"/>
      <c r="HS203" s="15"/>
      <c r="HT203" s="15"/>
      <c r="HU203" s="15"/>
      <c r="HV203" s="15"/>
      <c r="HW203" s="15"/>
      <c r="HX203" s="15"/>
      <c r="HY203" s="15"/>
      <c r="HZ203" s="15"/>
      <c r="IA203" s="15"/>
      <c r="IB203" s="15"/>
      <c r="IC203" s="15"/>
      <c r="ID203" s="15"/>
      <c r="IE203" s="15"/>
      <c r="IF203" s="15"/>
      <c r="IG203" s="15"/>
      <c r="IH203" s="15"/>
      <c r="II203" s="15"/>
      <c r="IJ203" s="15"/>
      <c r="IK203" s="15"/>
      <c r="IL203" s="15"/>
      <c r="IM203" s="15"/>
      <c r="IN203" s="15"/>
      <c r="IO203" s="15"/>
      <c r="IP203" s="15"/>
      <c r="IQ203" s="15"/>
      <c r="IR203" s="15"/>
      <c r="IS203" s="15"/>
      <c r="IT203" s="15"/>
      <c r="IU203" s="15"/>
      <c r="IV203" s="15"/>
      <c r="IW203" s="15"/>
      <c r="IX203" s="15"/>
      <c r="IY203" s="15"/>
    </row>
    <row r="204" spans="1:259" ht="17.25" customHeight="1">
      <c r="R204" s="16"/>
      <c r="S204" s="16"/>
      <c r="T204" s="13"/>
      <c r="U204" s="13"/>
      <c r="V204" s="13"/>
      <c r="W204" s="13"/>
      <c r="X204" s="13"/>
      <c r="Y204" s="13"/>
      <c r="Z204" s="13"/>
      <c r="AA204" s="13"/>
      <c r="AB204" s="13"/>
      <c r="AC204" s="13"/>
      <c r="AD204" s="13"/>
      <c r="AE204" s="13"/>
      <c r="AF204" s="13"/>
      <c r="AG204" s="13"/>
      <c r="AH204" s="13"/>
      <c r="AI204" s="13"/>
      <c r="AJ204" s="13"/>
      <c r="AK204" s="13"/>
      <c r="AL204" s="13"/>
      <c r="AM204" s="13"/>
      <c r="AN204" s="13"/>
      <c r="AO204" s="13"/>
      <c r="AP204" s="13"/>
      <c r="AQ204" s="13"/>
      <c r="AR204" s="13"/>
      <c r="AS204" s="13"/>
      <c r="AT204" s="13"/>
      <c r="AU204" s="13"/>
      <c r="AV204" s="13"/>
      <c r="AW204" s="13"/>
      <c r="AX204" s="13"/>
      <c r="AY204" s="13"/>
      <c r="AZ204" s="13"/>
      <c r="BA204" s="13"/>
      <c r="BB204" s="13"/>
      <c r="BC204" s="13"/>
      <c r="BD204" s="13"/>
      <c r="BE204" s="13"/>
      <c r="BF204" s="13"/>
      <c r="BG204" s="13"/>
      <c r="BH204" s="13"/>
      <c r="BI204" s="13"/>
      <c r="BJ204" s="13"/>
      <c r="BK204" s="13"/>
      <c r="BL204" s="13"/>
      <c r="BM204" s="13"/>
      <c r="BN204" s="13"/>
      <c r="BO204" s="13"/>
      <c r="BP204" s="13"/>
      <c r="BQ204" s="13"/>
      <c r="BR204" s="13"/>
      <c r="BS204" s="13"/>
      <c r="BT204" s="13"/>
      <c r="BU204" s="13"/>
      <c r="BV204" s="13"/>
      <c r="BW204" s="13"/>
      <c r="BX204" s="13"/>
      <c r="BY204" s="13"/>
      <c r="BZ204" s="13"/>
      <c r="CA204" s="13"/>
      <c r="CB204" s="13"/>
      <c r="CC204" s="13"/>
      <c r="CD204" s="13"/>
      <c r="CE204" s="13"/>
      <c r="CF204" s="13"/>
      <c r="CG204" s="13"/>
      <c r="CH204" s="13"/>
      <c r="CI204" s="13"/>
      <c r="CJ204" s="13"/>
      <c r="CK204" s="13"/>
      <c r="CL204" s="13"/>
      <c r="CM204" s="13"/>
      <c r="CN204" s="13"/>
      <c r="CO204" s="13"/>
      <c r="CP204" s="13"/>
      <c r="CQ204" s="13"/>
      <c r="CR204" s="13"/>
      <c r="CS204" s="13"/>
      <c r="CT204" s="13"/>
      <c r="CU204" s="13"/>
      <c r="CV204" s="13"/>
      <c r="CW204" s="13"/>
      <c r="CX204" s="13"/>
      <c r="CY204" s="13"/>
      <c r="CZ204" s="13"/>
      <c r="DA204" s="13"/>
      <c r="DB204" s="13"/>
      <c r="DC204" s="13"/>
      <c r="DD204" s="13"/>
      <c r="DE204" s="13"/>
      <c r="DF204" s="13"/>
      <c r="DG204" s="13"/>
      <c r="DH204" s="13"/>
      <c r="DI204" s="13"/>
      <c r="DJ204" s="13"/>
      <c r="DK204" s="13"/>
      <c r="DL204" s="13"/>
      <c r="DM204" s="13"/>
      <c r="DN204" s="13"/>
      <c r="DO204" s="13"/>
      <c r="DP204" s="13"/>
      <c r="DQ204" s="13"/>
      <c r="DR204" s="13"/>
      <c r="DS204" s="13"/>
      <c r="DT204" s="13"/>
      <c r="DU204" s="13"/>
      <c r="DV204" s="13"/>
      <c r="DW204" s="13"/>
      <c r="DX204" s="13"/>
      <c r="DY204" s="13"/>
      <c r="DZ204" s="13"/>
      <c r="EA204" s="13"/>
      <c r="EB204" s="13"/>
      <c r="EC204" s="13"/>
      <c r="ED204" s="13"/>
      <c r="EE204" s="13"/>
      <c r="EF204" s="13"/>
      <c r="EG204" s="13"/>
      <c r="EH204" s="13"/>
      <c r="EI204" s="13"/>
      <c r="EJ204" s="13"/>
      <c r="EK204" s="13"/>
      <c r="EL204" s="13"/>
      <c r="EM204" s="13"/>
      <c r="EN204" s="13"/>
      <c r="EO204" s="13"/>
      <c r="EP204" s="13"/>
      <c r="EQ204" s="13"/>
      <c r="ER204" s="13"/>
      <c r="ES204" s="13"/>
      <c r="ET204" s="13"/>
      <c r="EU204" s="13"/>
      <c r="EV204" s="13"/>
      <c r="EW204" s="13"/>
      <c r="EX204" s="13"/>
      <c r="EY204" s="13"/>
      <c r="EZ204" s="13"/>
      <c r="FA204" s="13"/>
      <c r="FB204" s="13"/>
      <c r="FC204" s="13"/>
      <c r="FD204" s="13"/>
      <c r="FE204" s="13"/>
      <c r="FF204" s="13"/>
      <c r="FG204" s="13"/>
      <c r="FH204" s="13"/>
      <c r="FI204" s="13"/>
      <c r="FJ204" s="13"/>
      <c r="FK204" s="13"/>
      <c r="FL204" s="13"/>
      <c r="FM204" s="13"/>
      <c r="FN204" s="13"/>
      <c r="FO204" s="13"/>
      <c r="FP204" s="13"/>
      <c r="FQ204" s="13"/>
      <c r="FR204" s="13"/>
      <c r="FS204" s="13"/>
      <c r="FT204" s="13"/>
      <c r="FU204" s="13"/>
      <c r="FV204" s="13"/>
      <c r="FW204" s="13"/>
      <c r="FX204" s="13"/>
      <c r="FY204" s="13"/>
      <c r="FZ204" s="13"/>
      <c r="GA204" s="13"/>
      <c r="GB204" s="13"/>
      <c r="GC204" s="13"/>
      <c r="GD204" s="13"/>
      <c r="GE204" s="13"/>
      <c r="GF204" s="13"/>
      <c r="GG204" s="13"/>
      <c r="GH204" s="13"/>
      <c r="GI204" s="13"/>
      <c r="GJ204" s="13"/>
      <c r="GK204" s="13"/>
      <c r="GL204" s="13"/>
      <c r="GM204" s="13"/>
      <c r="GN204" s="13"/>
      <c r="GO204" s="13"/>
      <c r="GP204" s="13"/>
      <c r="GQ204" s="13"/>
      <c r="GR204" s="13"/>
      <c r="GS204" s="13"/>
      <c r="GT204" s="13"/>
      <c r="GU204" s="13"/>
      <c r="GV204" s="13"/>
      <c r="GW204" s="13"/>
      <c r="GX204" s="13"/>
      <c r="GY204" s="13"/>
      <c r="GZ204" s="13"/>
      <c r="HA204" s="13"/>
      <c r="HB204" s="13"/>
      <c r="HC204" s="13"/>
      <c r="HD204" s="13"/>
      <c r="HE204" s="13"/>
      <c r="HF204" s="13"/>
      <c r="HG204" s="13"/>
      <c r="HH204" s="13"/>
      <c r="HI204" s="13"/>
      <c r="HJ204" s="13"/>
      <c r="HK204" s="13"/>
      <c r="HL204" s="13"/>
      <c r="HM204" s="13"/>
      <c r="HN204" s="13"/>
      <c r="HO204" s="13"/>
      <c r="HP204" s="13"/>
      <c r="HQ204" s="13"/>
      <c r="HR204" s="13"/>
      <c r="HS204" s="13"/>
      <c r="HT204" s="13"/>
      <c r="HU204" s="13"/>
      <c r="HV204" s="13"/>
      <c r="HW204" s="13"/>
      <c r="HX204" s="13"/>
      <c r="HY204" s="13"/>
      <c r="HZ204" s="13"/>
      <c r="IA204" s="13"/>
      <c r="IB204" s="13"/>
      <c r="IC204" s="13"/>
      <c r="ID204" s="13"/>
      <c r="IE204" s="13"/>
      <c r="IF204" s="13"/>
      <c r="IG204" s="13"/>
      <c r="IH204" s="13"/>
      <c r="II204" s="13"/>
      <c r="IJ204" s="13"/>
      <c r="IK204" s="13"/>
      <c r="IL204" s="13"/>
      <c r="IM204" s="13"/>
      <c r="IN204" s="13"/>
      <c r="IO204" s="13"/>
      <c r="IP204" s="13"/>
      <c r="IQ204" s="13"/>
      <c r="IR204" s="13"/>
      <c r="IS204" s="13"/>
      <c r="IT204" s="13"/>
      <c r="IU204" s="13"/>
      <c r="IV204" s="13"/>
      <c r="IW204" s="13"/>
      <c r="IX204" s="13"/>
      <c r="IY204" s="13"/>
    </row>
    <row r="205" spans="1:259" s="15" customFormat="1" ht="23.25" customHeight="1">
      <c r="A205" s="12"/>
      <c r="B205" s="12"/>
      <c r="C205" s="12"/>
      <c r="D205" s="12"/>
      <c r="E205" s="12"/>
      <c r="F205" s="12"/>
      <c r="G205" s="12"/>
      <c r="H205" s="12"/>
      <c r="I205" s="12"/>
      <c r="J205" s="12"/>
      <c r="K205" s="12"/>
      <c r="L205" s="12"/>
      <c r="M205" s="12"/>
      <c r="N205" s="12"/>
      <c r="O205" s="12"/>
      <c r="P205" s="12"/>
      <c r="Q205" s="12"/>
      <c r="R205" s="16"/>
      <c r="S205" s="16"/>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c r="AU205" s="13"/>
      <c r="AV205" s="13"/>
      <c r="AW205" s="13"/>
      <c r="AX205" s="13"/>
      <c r="AY205" s="13"/>
      <c r="AZ205" s="13"/>
      <c r="BA205" s="13"/>
      <c r="BB205" s="13"/>
      <c r="BC205" s="13"/>
      <c r="BD205" s="13"/>
      <c r="BE205" s="13"/>
      <c r="BF205" s="13"/>
      <c r="BG205" s="13"/>
      <c r="BH205" s="13"/>
      <c r="BI205" s="13"/>
      <c r="BJ205" s="13"/>
      <c r="BK205" s="13"/>
      <c r="BL205" s="13"/>
      <c r="BM205" s="13"/>
      <c r="BN205" s="13"/>
      <c r="BO205" s="13"/>
      <c r="BP205" s="13"/>
      <c r="BQ205" s="13"/>
      <c r="BR205" s="13"/>
      <c r="BS205" s="13"/>
      <c r="BT205" s="13"/>
      <c r="BU205" s="13"/>
      <c r="BV205" s="13"/>
      <c r="BW205" s="13"/>
      <c r="BX205" s="13"/>
      <c r="BY205" s="13"/>
      <c r="BZ205" s="13"/>
      <c r="CA205" s="13"/>
      <c r="CB205" s="13"/>
      <c r="CC205" s="13"/>
      <c r="CD205" s="13"/>
      <c r="CE205" s="13"/>
      <c r="CF205" s="13"/>
      <c r="CG205" s="13"/>
      <c r="CH205" s="13"/>
      <c r="CI205" s="13"/>
      <c r="CJ205" s="13"/>
      <c r="CK205" s="13"/>
      <c r="CL205" s="13"/>
      <c r="CM205" s="13"/>
      <c r="CN205" s="13"/>
      <c r="CO205" s="13"/>
      <c r="CP205" s="13"/>
      <c r="CQ205" s="13"/>
      <c r="CR205" s="13"/>
      <c r="CS205" s="13"/>
      <c r="CT205" s="13"/>
      <c r="CU205" s="13"/>
      <c r="CV205" s="13"/>
      <c r="CW205" s="13"/>
      <c r="CX205" s="13"/>
      <c r="CY205" s="13"/>
      <c r="CZ205" s="13"/>
      <c r="DA205" s="13"/>
      <c r="DB205" s="13"/>
      <c r="DC205" s="13"/>
      <c r="DD205" s="13"/>
      <c r="DE205" s="13"/>
      <c r="DF205" s="13"/>
      <c r="DG205" s="13"/>
      <c r="DH205" s="13"/>
      <c r="DI205" s="13"/>
      <c r="DJ205" s="13"/>
      <c r="DK205" s="13"/>
      <c r="DL205" s="13"/>
      <c r="DM205" s="13"/>
      <c r="DN205" s="13"/>
      <c r="DO205" s="13"/>
      <c r="DP205" s="13"/>
      <c r="DQ205" s="13"/>
      <c r="DR205" s="13"/>
      <c r="DS205" s="13"/>
      <c r="DT205" s="13"/>
      <c r="DU205" s="13"/>
      <c r="DV205" s="13"/>
      <c r="DW205" s="13"/>
      <c r="DX205" s="13"/>
      <c r="DY205" s="13"/>
      <c r="DZ205" s="13"/>
      <c r="EA205" s="13"/>
      <c r="EB205" s="13"/>
      <c r="EC205" s="13"/>
      <c r="ED205" s="13"/>
      <c r="EE205" s="13"/>
      <c r="EF205" s="13"/>
      <c r="EG205" s="13"/>
      <c r="EH205" s="13"/>
      <c r="EI205" s="13"/>
      <c r="EJ205" s="13"/>
      <c r="EK205" s="13"/>
      <c r="EL205" s="13"/>
      <c r="EM205" s="13"/>
      <c r="EN205" s="13"/>
      <c r="EO205" s="13"/>
      <c r="EP205" s="13"/>
      <c r="EQ205" s="13"/>
      <c r="ER205" s="13"/>
      <c r="ES205" s="13"/>
      <c r="ET205" s="13"/>
      <c r="EU205" s="13"/>
      <c r="EV205" s="13"/>
      <c r="EW205" s="13"/>
      <c r="EX205" s="13"/>
      <c r="EY205" s="13"/>
      <c r="EZ205" s="13"/>
      <c r="FA205" s="13"/>
      <c r="FB205" s="13"/>
      <c r="FC205" s="13"/>
      <c r="FD205" s="13"/>
      <c r="FE205" s="13"/>
      <c r="FF205" s="13"/>
      <c r="FG205" s="13"/>
      <c r="FH205" s="13"/>
      <c r="FI205" s="13"/>
      <c r="FJ205" s="13"/>
      <c r="FK205" s="13"/>
      <c r="FL205" s="13"/>
      <c r="FM205" s="13"/>
      <c r="FN205" s="13"/>
      <c r="FO205" s="13"/>
      <c r="FP205" s="13"/>
      <c r="FQ205" s="13"/>
      <c r="FR205" s="13"/>
      <c r="FS205" s="13"/>
      <c r="FT205" s="13"/>
      <c r="FU205" s="13"/>
      <c r="FV205" s="13"/>
      <c r="FW205" s="13"/>
      <c r="FX205" s="13"/>
      <c r="FY205" s="13"/>
      <c r="FZ205" s="13"/>
      <c r="GA205" s="13"/>
      <c r="GB205" s="13"/>
      <c r="GC205" s="13"/>
      <c r="GD205" s="13"/>
      <c r="GE205" s="13"/>
      <c r="GF205" s="13"/>
      <c r="GG205" s="13"/>
      <c r="GH205" s="13"/>
      <c r="GI205" s="13"/>
      <c r="GJ205" s="13"/>
      <c r="GK205" s="13"/>
      <c r="GL205" s="13"/>
      <c r="GM205" s="13"/>
      <c r="GN205" s="13"/>
      <c r="GO205" s="13"/>
      <c r="GP205" s="13"/>
      <c r="GQ205" s="13"/>
      <c r="GR205" s="13"/>
      <c r="GS205" s="13"/>
      <c r="GT205" s="13"/>
      <c r="GU205" s="13"/>
      <c r="GV205" s="13"/>
      <c r="GW205" s="13"/>
      <c r="GX205" s="13"/>
      <c r="GY205" s="13"/>
      <c r="GZ205" s="13"/>
      <c r="HA205" s="13"/>
      <c r="HB205" s="13"/>
      <c r="HC205" s="13"/>
      <c r="HD205" s="13"/>
      <c r="HE205" s="13"/>
      <c r="HF205" s="13"/>
      <c r="HG205" s="13"/>
      <c r="HH205" s="13"/>
      <c r="HI205" s="13"/>
      <c r="HJ205" s="13"/>
      <c r="HK205" s="13"/>
      <c r="HL205" s="13"/>
      <c r="HM205" s="13"/>
      <c r="HN205" s="13"/>
      <c r="HO205" s="13"/>
      <c r="HP205" s="13"/>
      <c r="HQ205" s="13"/>
      <c r="HR205" s="13"/>
      <c r="HS205" s="13"/>
      <c r="HT205" s="13"/>
      <c r="HU205" s="13"/>
      <c r="HV205" s="13"/>
      <c r="HW205" s="13"/>
      <c r="HX205" s="13"/>
      <c r="HY205" s="13"/>
      <c r="HZ205" s="13"/>
      <c r="IA205" s="13"/>
      <c r="IB205" s="13"/>
      <c r="IC205" s="13"/>
      <c r="ID205" s="13"/>
      <c r="IE205" s="13"/>
      <c r="IF205" s="13"/>
      <c r="IG205" s="13"/>
      <c r="IH205" s="13"/>
      <c r="II205" s="13"/>
      <c r="IJ205" s="13"/>
      <c r="IK205" s="13"/>
      <c r="IL205" s="13"/>
      <c r="IM205" s="13"/>
      <c r="IN205" s="13"/>
      <c r="IO205" s="13"/>
      <c r="IP205" s="13"/>
      <c r="IQ205" s="13"/>
      <c r="IR205" s="13"/>
      <c r="IS205" s="13"/>
      <c r="IT205" s="13"/>
      <c r="IU205" s="13"/>
      <c r="IV205" s="13"/>
      <c r="IW205" s="13"/>
      <c r="IX205" s="13"/>
      <c r="IY205" s="13"/>
    </row>
    <row r="206" spans="1:259" s="13" customFormat="1" ht="20.25" customHeight="1">
      <c r="A206" s="12"/>
      <c r="B206" s="12"/>
      <c r="C206" s="12"/>
      <c r="D206" s="12"/>
      <c r="E206" s="12"/>
      <c r="F206" s="12"/>
      <c r="G206" s="12"/>
      <c r="H206" s="12"/>
      <c r="I206" s="12"/>
      <c r="J206" s="12"/>
      <c r="K206" s="12"/>
      <c r="L206" s="12"/>
      <c r="M206" s="12"/>
      <c r="N206" s="12"/>
      <c r="O206" s="12"/>
      <c r="P206" s="12"/>
      <c r="Q206" s="12"/>
      <c r="R206" s="16"/>
      <c r="S206" s="16"/>
    </row>
    <row r="207" spans="1:259" s="13" customFormat="1">
      <c r="A207" s="12"/>
      <c r="B207" s="12"/>
      <c r="C207" s="12"/>
      <c r="D207" s="12"/>
      <c r="E207" s="12"/>
      <c r="F207" s="12"/>
      <c r="G207" s="12"/>
      <c r="H207" s="12"/>
      <c r="I207" s="12"/>
      <c r="J207" s="12"/>
      <c r="K207" s="12"/>
      <c r="L207" s="12"/>
      <c r="M207" s="12"/>
      <c r="N207" s="12"/>
      <c r="O207" s="12"/>
      <c r="P207" s="12"/>
      <c r="Q207" s="12"/>
      <c r="R207" s="16"/>
      <c r="S207" s="16"/>
    </row>
    <row r="208" spans="1:259" s="13" customFormat="1">
      <c r="A208" s="12"/>
      <c r="B208" s="12"/>
      <c r="C208" s="12"/>
      <c r="D208" s="12"/>
      <c r="E208" s="12"/>
      <c r="F208" s="12"/>
      <c r="G208" s="12"/>
      <c r="H208" s="12"/>
      <c r="I208" s="12"/>
      <c r="J208" s="12"/>
      <c r="K208" s="12"/>
      <c r="L208" s="12"/>
      <c r="M208" s="12"/>
      <c r="N208" s="12"/>
      <c r="O208" s="12"/>
      <c r="P208" s="12"/>
      <c r="Q208" s="12"/>
      <c r="R208" s="16"/>
      <c r="S208" s="16"/>
    </row>
    <row r="209" spans="1:259" s="13" customFormat="1">
      <c r="A209" s="12"/>
      <c r="B209" s="12"/>
      <c r="C209" s="12"/>
      <c r="D209" s="12"/>
      <c r="E209" s="12"/>
      <c r="F209" s="12"/>
      <c r="G209" s="12"/>
      <c r="H209" s="12"/>
      <c r="I209" s="12"/>
      <c r="J209" s="12"/>
      <c r="K209" s="12"/>
      <c r="L209" s="12"/>
      <c r="M209" s="12"/>
      <c r="N209" s="12"/>
      <c r="O209" s="12"/>
      <c r="P209" s="12"/>
      <c r="Q209" s="12"/>
      <c r="R209" s="11"/>
      <c r="S209" s="11"/>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12"/>
      <c r="BN209" s="12"/>
      <c r="BO209" s="12"/>
      <c r="BP209" s="12"/>
      <c r="BQ209" s="12"/>
      <c r="BR209" s="12"/>
      <c r="BS209" s="12"/>
      <c r="BT209" s="12"/>
      <c r="BU209" s="12"/>
      <c r="BV209" s="12"/>
      <c r="BW209" s="12"/>
      <c r="BX209" s="12"/>
      <c r="BY209" s="12"/>
      <c r="BZ209" s="12"/>
      <c r="CA209" s="12"/>
      <c r="CB209" s="12"/>
      <c r="CC209" s="12"/>
      <c r="CD209" s="12"/>
      <c r="CE209" s="12"/>
      <c r="CF209" s="12"/>
      <c r="CG209" s="12"/>
      <c r="CH209" s="12"/>
      <c r="CI209" s="12"/>
      <c r="CJ209" s="12"/>
      <c r="CK209" s="12"/>
      <c r="CL209" s="12"/>
      <c r="CM209" s="12"/>
      <c r="CN209" s="12"/>
      <c r="CO209" s="12"/>
      <c r="CP209" s="12"/>
      <c r="CQ209" s="12"/>
      <c r="CR209" s="12"/>
      <c r="CS209" s="12"/>
      <c r="CT209" s="12"/>
      <c r="CU209" s="12"/>
      <c r="CV209" s="12"/>
      <c r="CW209" s="12"/>
      <c r="CX209" s="12"/>
      <c r="CY209" s="12"/>
      <c r="CZ209" s="12"/>
      <c r="DA209" s="12"/>
      <c r="DB209" s="12"/>
      <c r="DC209" s="12"/>
      <c r="DD209" s="12"/>
      <c r="DE209" s="12"/>
      <c r="DF209" s="12"/>
      <c r="DG209" s="12"/>
      <c r="DH209" s="12"/>
      <c r="DI209" s="12"/>
      <c r="DJ209" s="12"/>
      <c r="DK209" s="12"/>
      <c r="DL209" s="12"/>
      <c r="DM209" s="12"/>
      <c r="DN209" s="12"/>
      <c r="DO209" s="12"/>
      <c r="DP209" s="12"/>
      <c r="DQ209" s="12"/>
      <c r="DR209" s="12"/>
      <c r="DS209" s="12"/>
      <c r="DT209" s="12"/>
      <c r="DU209" s="12"/>
      <c r="DV209" s="12"/>
      <c r="DW209" s="12"/>
      <c r="DX209" s="12"/>
      <c r="DY209" s="12"/>
      <c r="DZ209" s="12"/>
      <c r="EA209" s="12"/>
      <c r="EB209" s="12"/>
      <c r="EC209" s="12"/>
      <c r="ED209" s="12"/>
      <c r="EE209" s="12"/>
      <c r="EF209" s="12"/>
      <c r="EG209" s="12"/>
      <c r="EH209" s="12"/>
      <c r="EI209" s="12"/>
      <c r="EJ209" s="12"/>
      <c r="EK209" s="12"/>
      <c r="EL209" s="12"/>
      <c r="EM209" s="12"/>
      <c r="EN209" s="12"/>
      <c r="EO209" s="12"/>
      <c r="EP209" s="12"/>
      <c r="EQ209" s="12"/>
      <c r="ER209" s="12"/>
      <c r="ES209" s="12"/>
      <c r="ET209" s="12"/>
      <c r="EU209" s="12"/>
      <c r="EV209" s="12"/>
      <c r="EW209" s="12"/>
      <c r="EX209" s="12"/>
      <c r="EY209" s="12"/>
      <c r="EZ209" s="12"/>
      <c r="FA209" s="12"/>
      <c r="FB209" s="12"/>
      <c r="FC209" s="12"/>
      <c r="FD209" s="12"/>
      <c r="FE209" s="12"/>
      <c r="FF209" s="12"/>
      <c r="FG209" s="12"/>
      <c r="FH209" s="12"/>
      <c r="FI209" s="12"/>
      <c r="FJ209" s="12"/>
      <c r="FK209" s="12"/>
      <c r="FL209" s="12"/>
      <c r="FM209" s="12"/>
      <c r="FN209" s="12"/>
      <c r="FO209" s="12"/>
      <c r="FP209" s="12"/>
      <c r="FQ209" s="12"/>
      <c r="FR209" s="12"/>
      <c r="FS209" s="12"/>
      <c r="FT209" s="12"/>
      <c r="FU209" s="12"/>
      <c r="FV209" s="12"/>
      <c r="FW209" s="12"/>
      <c r="FX209" s="12"/>
      <c r="FY209" s="12"/>
      <c r="FZ209" s="12"/>
      <c r="GA209" s="12"/>
      <c r="GB209" s="12"/>
      <c r="GC209" s="12"/>
      <c r="GD209" s="12"/>
      <c r="GE209" s="12"/>
      <c r="GF209" s="12"/>
      <c r="GG209" s="12"/>
      <c r="GH209" s="12"/>
      <c r="GI209" s="12"/>
      <c r="GJ209" s="12"/>
      <c r="GK209" s="12"/>
      <c r="GL209" s="12"/>
      <c r="GM209" s="12"/>
      <c r="GN209" s="12"/>
      <c r="GO209" s="12"/>
      <c r="GP209" s="12"/>
      <c r="GQ209" s="12"/>
      <c r="GR209" s="12"/>
      <c r="GS209" s="12"/>
      <c r="GT209" s="12"/>
      <c r="GU209" s="12"/>
      <c r="GV209" s="12"/>
      <c r="GW209" s="12"/>
      <c r="GX209" s="12"/>
      <c r="GY209" s="12"/>
      <c r="GZ209" s="12"/>
      <c r="HA209" s="12"/>
      <c r="HB209" s="12"/>
      <c r="HC209" s="12"/>
      <c r="HD209" s="12"/>
      <c r="HE209" s="12"/>
      <c r="HF209" s="12"/>
      <c r="HG209" s="12"/>
      <c r="HH209" s="12"/>
      <c r="HI209" s="12"/>
      <c r="HJ209" s="12"/>
      <c r="HK209" s="12"/>
      <c r="HL209" s="12"/>
      <c r="HM209" s="12"/>
      <c r="HN209" s="12"/>
      <c r="HO209" s="12"/>
      <c r="HP209" s="12"/>
      <c r="HQ209" s="12"/>
      <c r="HR209" s="12"/>
      <c r="HS209" s="12"/>
      <c r="HT209" s="12"/>
      <c r="HU209" s="12"/>
      <c r="HV209" s="12"/>
      <c r="HW209" s="12"/>
      <c r="HX209" s="12"/>
      <c r="HY209" s="12"/>
      <c r="HZ209" s="12"/>
      <c r="IA209" s="12"/>
      <c r="IB209" s="12"/>
      <c r="IC209" s="12"/>
      <c r="ID209" s="12"/>
      <c r="IE209" s="12"/>
      <c r="IF209" s="12"/>
      <c r="IG209" s="12"/>
      <c r="IH209" s="12"/>
      <c r="II209" s="12"/>
      <c r="IJ209" s="12"/>
      <c r="IK209" s="12"/>
      <c r="IL209" s="12"/>
      <c r="IM209" s="12"/>
      <c r="IN209" s="12"/>
      <c r="IO209" s="12"/>
      <c r="IP209" s="12"/>
      <c r="IQ209" s="12"/>
      <c r="IR209" s="12"/>
      <c r="IS209" s="12"/>
      <c r="IT209" s="12"/>
      <c r="IU209" s="12"/>
      <c r="IV209" s="12"/>
      <c r="IW209" s="12"/>
      <c r="IX209" s="12"/>
      <c r="IY209" s="12"/>
    </row>
    <row r="210" spans="1:259" s="13" customFormat="1">
      <c r="A210" s="12"/>
      <c r="B210" s="12"/>
      <c r="C210" s="12"/>
      <c r="D210" s="12"/>
      <c r="E210" s="12"/>
      <c r="F210" s="12"/>
      <c r="G210" s="12"/>
      <c r="H210" s="12"/>
      <c r="I210" s="12"/>
      <c r="J210" s="12"/>
      <c r="K210" s="12"/>
      <c r="L210" s="12"/>
      <c r="M210" s="12"/>
      <c r="N210" s="12"/>
      <c r="O210" s="12"/>
      <c r="P210" s="12"/>
      <c r="Q210" s="12"/>
      <c r="R210" s="11"/>
      <c r="S210" s="11"/>
      <c r="T210" s="12"/>
      <c r="U210" s="12"/>
      <c r="V210" s="12"/>
      <c r="W210" s="12"/>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12"/>
      <c r="BN210" s="12"/>
      <c r="BO210" s="12"/>
      <c r="BP210" s="12"/>
      <c r="BQ210" s="12"/>
      <c r="BR210" s="12"/>
      <c r="BS210" s="12"/>
      <c r="BT210" s="12"/>
      <c r="BU210" s="12"/>
      <c r="BV210" s="12"/>
      <c r="BW210" s="12"/>
      <c r="BX210" s="12"/>
      <c r="BY210" s="12"/>
      <c r="BZ210" s="12"/>
      <c r="CA210" s="12"/>
      <c r="CB210" s="12"/>
      <c r="CC210" s="12"/>
      <c r="CD210" s="12"/>
      <c r="CE210" s="12"/>
      <c r="CF210" s="12"/>
      <c r="CG210" s="12"/>
      <c r="CH210" s="12"/>
      <c r="CI210" s="12"/>
      <c r="CJ210" s="12"/>
      <c r="CK210" s="12"/>
      <c r="CL210" s="12"/>
      <c r="CM210" s="12"/>
      <c r="CN210" s="12"/>
      <c r="CO210" s="12"/>
      <c r="CP210" s="12"/>
      <c r="CQ210" s="12"/>
      <c r="CR210" s="12"/>
      <c r="CS210" s="12"/>
      <c r="CT210" s="12"/>
      <c r="CU210" s="12"/>
      <c r="CV210" s="12"/>
      <c r="CW210" s="12"/>
      <c r="CX210" s="12"/>
      <c r="CY210" s="12"/>
      <c r="CZ210" s="12"/>
      <c r="DA210" s="12"/>
      <c r="DB210" s="12"/>
      <c r="DC210" s="12"/>
      <c r="DD210" s="12"/>
      <c r="DE210" s="12"/>
      <c r="DF210" s="12"/>
      <c r="DG210" s="12"/>
      <c r="DH210" s="12"/>
      <c r="DI210" s="12"/>
      <c r="DJ210" s="12"/>
      <c r="DK210" s="12"/>
      <c r="DL210" s="12"/>
      <c r="DM210" s="12"/>
      <c r="DN210" s="12"/>
      <c r="DO210" s="12"/>
      <c r="DP210" s="12"/>
      <c r="DQ210" s="12"/>
      <c r="DR210" s="12"/>
      <c r="DS210" s="12"/>
      <c r="DT210" s="12"/>
      <c r="DU210" s="12"/>
      <c r="DV210" s="12"/>
      <c r="DW210" s="12"/>
      <c r="DX210" s="12"/>
      <c r="DY210" s="12"/>
      <c r="DZ210" s="12"/>
      <c r="EA210" s="12"/>
      <c r="EB210" s="12"/>
      <c r="EC210" s="12"/>
      <c r="ED210" s="12"/>
      <c r="EE210" s="12"/>
      <c r="EF210" s="12"/>
      <c r="EG210" s="12"/>
      <c r="EH210" s="12"/>
      <c r="EI210" s="12"/>
      <c r="EJ210" s="12"/>
      <c r="EK210" s="12"/>
      <c r="EL210" s="12"/>
      <c r="EM210" s="12"/>
      <c r="EN210" s="12"/>
      <c r="EO210" s="12"/>
      <c r="EP210" s="12"/>
      <c r="EQ210" s="12"/>
      <c r="ER210" s="12"/>
      <c r="ES210" s="12"/>
      <c r="ET210" s="12"/>
      <c r="EU210" s="12"/>
      <c r="EV210" s="12"/>
      <c r="EW210" s="12"/>
      <c r="EX210" s="12"/>
      <c r="EY210" s="12"/>
      <c r="EZ210" s="12"/>
      <c r="FA210" s="12"/>
      <c r="FB210" s="12"/>
      <c r="FC210" s="12"/>
      <c r="FD210" s="12"/>
      <c r="FE210" s="12"/>
      <c r="FF210" s="12"/>
      <c r="FG210" s="12"/>
      <c r="FH210" s="12"/>
      <c r="FI210" s="12"/>
      <c r="FJ210" s="12"/>
      <c r="FK210" s="12"/>
      <c r="FL210" s="12"/>
      <c r="FM210" s="12"/>
      <c r="FN210" s="12"/>
      <c r="FO210" s="12"/>
      <c r="FP210" s="12"/>
      <c r="FQ210" s="12"/>
      <c r="FR210" s="12"/>
      <c r="FS210" s="12"/>
      <c r="FT210" s="12"/>
      <c r="FU210" s="12"/>
      <c r="FV210" s="12"/>
      <c r="FW210" s="12"/>
      <c r="FX210" s="12"/>
      <c r="FY210" s="12"/>
      <c r="FZ210" s="12"/>
      <c r="GA210" s="12"/>
      <c r="GB210" s="12"/>
      <c r="GC210" s="12"/>
      <c r="GD210" s="12"/>
      <c r="GE210" s="12"/>
      <c r="GF210" s="12"/>
      <c r="GG210" s="12"/>
      <c r="GH210" s="12"/>
      <c r="GI210" s="12"/>
      <c r="GJ210" s="12"/>
      <c r="GK210" s="12"/>
      <c r="GL210" s="12"/>
      <c r="GM210" s="12"/>
      <c r="GN210" s="12"/>
      <c r="GO210" s="12"/>
      <c r="GP210" s="12"/>
      <c r="GQ210" s="12"/>
      <c r="GR210" s="12"/>
      <c r="GS210" s="12"/>
      <c r="GT210" s="12"/>
      <c r="GU210" s="12"/>
      <c r="GV210" s="12"/>
      <c r="GW210" s="12"/>
      <c r="GX210" s="12"/>
      <c r="GY210" s="12"/>
      <c r="GZ210" s="12"/>
      <c r="HA210" s="12"/>
      <c r="HB210" s="12"/>
      <c r="HC210" s="12"/>
      <c r="HD210" s="12"/>
      <c r="HE210" s="12"/>
      <c r="HF210" s="12"/>
      <c r="HG210" s="12"/>
      <c r="HH210" s="12"/>
      <c r="HI210" s="12"/>
      <c r="HJ210" s="12"/>
      <c r="HK210" s="12"/>
      <c r="HL210" s="12"/>
      <c r="HM210" s="12"/>
      <c r="HN210" s="12"/>
      <c r="HO210" s="12"/>
      <c r="HP210" s="12"/>
      <c r="HQ210" s="12"/>
      <c r="HR210" s="12"/>
      <c r="HS210" s="12"/>
      <c r="HT210" s="12"/>
      <c r="HU210" s="12"/>
      <c r="HV210" s="12"/>
      <c r="HW210" s="12"/>
      <c r="HX210" s="12"/>
      <c r="HY210" s="12"/>
      <c r="HZ210" s="12"/>
      <c r="IA210" s="12"/>
      <c r="IB210" s="12"/>
      <c r="IC210" s="12"/>
      <c r="ID210" s="12"/>
      <c r="IE210" s="12"/>
      <c r="IF210" s="12"/>
      <c r="IG210" s="12"/>
      <c r="IH210" s="12"/>
      <c r="II210" s="12"/>
      <c r="IJ210" s="12"/>
      <c r="IK210" s="12"/>
      <c r="IL210" s="12"/>
      <c r="IM210" s="12"/>
      <c r="IN210" s="12"/>
      <c r="IO210" s="12"/>
      <c r="IP210" s="12"/>
      <c r="IQ210" s="12"/>
      <c r="IR210" s="12"/>
      <c r="IS210" s="12"/>
      <c r="IT210" s="12"/>
      <c r="IU210" s="12"/>
      <c r="IV210" s="12"/>
      <c r="IW210" s="12"/>
      <c r="IX210" s="12"/>
      <c r="IY210" s="12"/>
    </row>
  </sheetData>
  <sheetProtection algorithmName="SHA-512" hashValue="nlDw2eK38tNAEx1kQoUFbv9gVWoNuW4SToRGXFW7RGoCSf9JiAsqeQHjcxeTHH8YpIcKzUxaQHEMd2pQia/FLw==" saltValue="yYvArhlst0zT7f0NI0vFrg==" spinCount="100000" sheet="1" objects="1" scenarios="1" selectLockedCells="1" sort="0" autoFilter="0"/>
  <protectedRanges>
    <protectedRange sqref="J12:J107" name="Range1"/>
  </protectedRanges>
  <autoFilter ref="A11:T107" xr:uid="{00000000-0001-0000-0200-000000000000}"/>
  <mergeCells count="18">
    <mergeCell ref="B110:T110"/>
    <mergeCell ref="M9:P9"/>
    <mergeCell ref="C4:E4"/>
    <mergeCell ref="A4:B4"/>
    <mergeCell ref="C7:E7"/>
    <mergeCell ref="C5:E5"/>
    <mergeCell ref="C9:E9"/>
    <mergeCell ref="A8:B8"/>
    <mergeCell ref="A9:B9"/>
    <mergeCell ref="C8:E8"/>
    <mergeCell ref="A5:B5"/>
    <mergeCell ref="C6:E6"/>
    <mergeCell ref="A6:B6"/>
    <mergeCell ref="A7:B7"/>
    <mergeCell ref="A1:T1"/>
    <mergeCell ref="A2:T2"/>
    <mergeCell ref="A3:B3"/>
    <mergeCell ref="C3:E3"/>
  </mergeCells>
  <phoneticPr fontId="10" type="noConversion"/>
  <conditionalFormatting sqref="E108:F108">
    <cfRule type="cellIs" dxfId="1" priority="5" stopIfTrue="1" operator="greaterThan">
      <formula>D108</formula>
    </cfRule>
  </conditionalFormatting>
  <conditionalFormatting sqref="E12:F107">
    <cfRule type="expression" dxfId="0" priority="1">
      <formula>E12 &gt; D12</formula>
    </cfRule>
  </conditionalFormatting>
  <dataValidations xWindow="536" yWindow="428" count="2">
    <dataValidation allowBlank="1" showInputMessage="1" showErrorMessage="1" promptTitle="Directions" prompt="Please select from the drop down menu.  If you need to erase, use the Delete button." sqref="A9" xr:uid="{00000000-0002-0000-0200-000000000000}"/>
    <dataValidation type="list" allowBlank="1" showInputMessage="1" showErrorMessage="1" sqref="B12:B108" xr:uid="{00000000-0002-0000-0200-000001000000}">
      <formula1>"Vacant,1,2,3,4,5,6,7,8"</formula1>
    </dataValidation>
  </dataValidations>
  <printOptions horizontalCentered="1"/>
  <pageMargins left="0.25" right="0.25" top="0.65" bottom="0.4" header="0" footer="0"/>
  <pageSetup scale="53" fitToHeight="2" orientation="landscape" r:id="rId1"/>
  <headerFooter alignWithMargins="0">
    <oddHeader>&amp;L&amp;9State of California
&amp;"Arial,Bold"Schedule of Rental Income&amp;"Arial,Regular"
MPROP / MPAP 151&amp;R&amp;9DEPARTMENT OF HOUSING AND COMMUNITY DEVELOPMENT
DIVISION OF FINANCIAL ASSISTANCE</oddHeader>
    <oddFooter>&amp;C&amp;9Page &amp;P of &amp;N&amp;R&amp;"Arial,Italic"&amp;9&amp;A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96" r:id="rId4" name="Check Box 72">
              <controlPr defaultSize="0" autoFill="0" autoLine="0" autoPict="0">
                <anchor moveWithCells="1">
                  <from>
                    <xdr:col>19</xdr:col>
                    <xdr:colOff>388620</xdr:colOff>
                    <xdr:row>10</xdr:row>
                    <xdr:rowOff>792480</xdr:rowOff>
                  </from>
                  <to>
                    <xdr:col>19</xdr:col>
                    <xdr:colOff>594360</xdr:colOff>
                    <xdr:row>10</xdr:row>
                    <xdr:rowOff>967740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FF00"/>
  </sheetPr>
  <dimension ref="A1:K85"/>
  <sheetViews>
    <sheetView showGridLines="0" zoomScaleNormal="100" zoomScaleSheetLayoutView="100" workbookViewId="0">
      <selection activeCell="A11" sqref="A11"/>
    </sheetView>
  </sheetViews>
  <sheetFormatPr defaultColWidth="9.21875" defaultRowHeight="13.2"/>
  <cols>
    <col min="1" max="1" width="17.77734375" style="12" customWidth="1"/>
    <col min="2" max="2" width="15.44140625" style="12" customWidth="1"/>
    <col min="3" max="3" width="14.21875" style="12" customWidth="1"/>
    <col min="4" max="4" width="17.44140625" style="12" customWidth="1"/>
    <col min="5" max="5" width="15.44140625" style="12" customWidth="1"/>
    <col min="6" max="6" width="16.21875" style="12" customWidth="1"/>
    <col min="7" max="7" width="14.77734375" style="12" customWidth="1"/>
    <col min="8" max="8" width="17.77734375" style="12" customWidth="1"/>
    <col min="9" max="9" width="0.21875" style="12" customWidth="1"/>
    <col min="10" max="10" width="22.21875" style="12" hidden="1" customWidth="1"/>
    <col min="11" max="11" width="1.77734375" style="12" hidden="1" customWidth="1"/>
    <col min="12" max="16384" width="9.21875" style="12"/>
  </cols>
  <sheetData>
    <row r="1" spans="1:10" s="17" customFormat="1" ht="64.8" customHeight="1">
      <c r="A1" s="351" t="s">
        <v>254</v>
      </c>
      <c r="B1" s="352"/>
      <c r="C1" s="352"/>
      <c r="D1" s="352"/>
      <c r="E1" s="352"/>
      <c r="F1" s="352"/>
      <c r="G1" s="352"/>
      <c r="H1" s="352"/>
    </row>
    <row r="2" spans="1:10" ht="17.399999999999999">
      <c r="A2" s="353" t="s">
        <v>177</v>
      </c>
      <c r="B2" s="353"/>
      <c r="C2" s="353"/>
      <c r="D2" s="353"/>
      <c r="E2" s="353"/>
      <c r="F2" s="353"/>
      <c r="G2" s="353"/>
      <c r="H2" s="353"/>
    </row>
    <row r="3" spans="1:10">
      <c r="A3" s="354"/>
      <c r="B3" s="354"/>
      <c r="C3" s="354"/>
      <c r="D3" s="354"/>
      <c r="E3" s="354"/>
      <c r="F3" s="354"/>
      <c r="G3" s="354"/>
      <c r="H3" s="354"/>
    </row>
    <row r="4" spans="1:10" ht="13.8">
      <c r="A4" s="355" t="s">
        <v>56</v>
      </c>
      <c r="B4" s="355"/>
      <c r="C4" s="355"/>
      <c r="D4" s="355"/>
      <c r="E4" s="355"/>
      <c r="F4" s="355"/>
      <c r="G4" s="355"/>
      <c r="H4" s="355"/>
    </row>
    <row r="5" spans="1:10" s="79" customFormat="1" ht="13.5" hidden="1" customHeight="1">
      <c r="A5" s="75"/>
      <c r="B5" s="345"/>
      <c r="C5" s="345"/>
      <c r="D5" s="345"/>
      <c r="E5" s="206"/>
      <c r="F5" s="345"/>
      <c r="G5" s="345"/>
      <c r="H5" s="345"/>
    </row>
    <row r="6" spans="1:10" s="79" customFormat="1" ht="13.5" hidden="1" customHeight="1">
      <c r="A6" s="75"/>
      <c r="B6" s="345"/>
      <c r="C6" s="345"/>
      <c r="D6" s="345"/>
      <c r="E6" s="207"/>
      <c r="F6" s="347"/>
      <c r="G6" s="347"/>
      <c r="H6" s="347"/>
    </row>
    <row r="7" spans="1:10" s="79" customFormat="1" ht="13.5" hidden="1" customHeight="1">
      <c r="A7" s="75"/>
      <c r="B7" s="345"/>
      <c r="C7" s="345"/>
      <c r="D7" s="345"/>
      <c r="E7" s="206"/>
      <c r="F7" s="345"/>
      <c r="G7" s="345"/>
      <c r="H7" s="345"/>
    </row>
    <row r="8" spans="1:10" ht="7.5" customHeight="1">
      <c r="A8" s="68"/>
      <c r="B8" s="59"/>
      <c r="C8" s="59"/>
      <c r="D8" s="59"/>
      <c r="E8" s="22"/>
      <c r="F8" s="59"/>
      <c r="G8" s="59"/>
      <c r="H8" s="59"/>
    </row>
    <row r="9" spans="1:10" ht="22.5" customHeight="1">
      <c r="A9" s="70" t="s">
        <v>26</v>
      </c>
      <c r="B9" s="25" t="s">
        <v>25</v>
      </c>
      <c r="C9" s="25" t="s">
        <v>27</v>
      </c>
      <c r="D9" s="25" t="s">
        <v>28</v>
      </c>
      <c r="E9" s="70" t="s">
        <v>37</v>
      </c>
      <c r="F9" s="70" t="s">
        <v>29</v>
      </c>
      <c r="G9" s="70" t="s">
        <v>30</v>
      </c>
      <c r="H9" s="70" t="s">
        <v>130</v>
      </c>
    </row>
    <row r="10" spans="1:10" s="18" customFormat="1" ht="57.6" customHeight="1">
      <c r="A10" s="2" t="s">
        <v>50</v>
      </c>
      <c r="B10" s="2" t="s">
        <v>51</v>
      </c>
      <c r="C10" s="2" t="s">
        <v>301</v>
      </c>
      <c r="D10" s="60" t="s">
        <v>52</v>
      </c>
      <c r="E10" s="2" t="s">
        <v>38</v>
      </c>
      <c r="F10" s="60" t="s">
        <v>53</v>
      </c>
      <c r="G10" s="2" t="s">
        <v>54</v>
      </c>
      <c r="H10" s="60" t="s">
        <v>55</v>
      </c>
      <c r="I10" s="14"/>
    </row>
    <row r="11" spans="1:10" ht="13.5" customHeight="1">
      <c r="A11" s="157"/>
      <c r="B11" s="161"/>
      <c r="C11" s="152"/>
      <c r="D11" s="61" t="str">
        <f>IF(C11=0,"",(B11*C11))</f>
        <v/>
      </c>
      <c r="E11" s="162"/>
      <c r="F11" s="61" t="str">
        <f>IF(C11=0,"",SUM(D11*E11))</f>
        <v/>
      </c>
      <c r="G11" s="163"/>
      <c r="H11" s="61" t="str">
        <f>IF(C11=0,"",SUM((F11*G11)+F11))</f>
        <v/>
      </c>
      <c r="I11" s="13"/>
    </row>
    <row r="12" spans="1:10" ht="13.5" customHeight="1">
      <c r="A12" s="157"/>
      <c r="B12" s="161"/>
      <c r="C12" s="152"/>
      <c r="D12" s="61" t="str">
        <f t="shared" ref="D12:D75" si="0">IF(C12=0,"",(B12*C12))</f>
        <v/>
      </c>
      <c r="E12" s="162"/>
      <c r="F12" s="61" t="str">
        <f t="shared" ref="F12:F75" si="1">IF(C12=0,"",SUM(D12*E12))</f>
        <v/>
      </c>
      <c r="G12" s="163"/>
      <c r="H12" s="61" t="str">
        <f t="shared" ref="H12:H75" si="2">IF(C12=0,"",SUM((F12*G12)+F12))</f>
        <v/>
      </c>
      <c r="I12" s="13"/>
      <c r="J12" s="21" t="s">
        <v>60</v>
      </c>
    </row>
    <row r="13" spans="1:10" ht="13.5" customHeight="1">
      <c r="A13" s="157"/>
      <c r="B13" s="161"/>
      <c r="C13" s="152"/>
      <c r="D13" s="61" t="str">
        <f t="shared" si="0"/>
        <v/>
      </c>
      <c r="E13" s="162"/>
      <c r="F13" s="61" t="str">
        <f t="shared" si="1"/>
        <v/>
      </c>
      <c r="G13" s="163"/>
      <c r="H13" s="61" t="str">
        <f t="shared" si="2"/>
        <v/>
      </c>
      <c r="I13" s="13"/>
      <c r="J13" s="20"/>
    </row>
    <row r="14" spans="1:10" ht="13.5" customHeight="1">
      <c r="A14" s="157"/>
      <c r="B14" s="161"/>
      <c r="C14" s="152"/>
      <c r="D14" s="61" t="str">
        <f t="shared" si="0"/>
        <v/>
      </c>
      <c r="E14" s="162"/>
      <c r="F14" s="61" t="str">
        <f t="shared" si="1"/>
        <v/>
      </c>
      <c r="G14" s="163"/>
      <c r="H14" s="61" t="str">
        <f t="shared" si="2"/>
        <v/>
      </c>
      <c r="I14" s="13"/>
      <c r="J14" s="20" t="s">
        <v>57</v>
      </c>
    </row>
    <row r="15" spans="1:10" ht="13.5" customHeight="1">
      <c r="A15" s="157"/>
      <c r="B15" s="161"/>
      <c r="C15" s="152"/>
      <c r="D15" s="61" t="str">
        <f t="shared" si="0"/>
        <v/>
      </c>
      <c r="E15" s="162"/>
      <c r="F15" s="61" t="str">
        <f t="shared" si="1"/>
        <v/>
      </c>
      <c r="G15" s="163"/>
      <c r="H15" s="61" t="str">
        <f t="shared" si="2"/>
        <v/>
      </c>
      <c r="I15" s="13"/>
      <c r="J15" s="20" t="s">
        <v>58</v>
      </c>
    </row>
    <row r="16" spans="1:10" ht="13.5" customHeight="1">
      <c r="A16" s="157"/>
      <c r="B16" s="161"/>
      <c r="C16" s="152"/>
      <c r="D16" s="61" t="str">
        <f t="shared" si="0"/>
        <v/>
      </c>
      <c r="E16" s="162"/>
      <c r="F16" s="61" t="str">
        <f t="shared" si="1"/>
        <v/>
      </c>
      <c r="G16" s="163"/>
      <c r="H16" s="61" t="str">
        <f t="shared" si="2"/>
        <v/>
      </c>
      <c r="I16" s="13"/>
      <c r="J16" s="20" t="s">
        <v>59</v>
      </c>
    </row>
    <row r="17" spans="1:10" ht="13.5" customHeight="1">
      <c r="A17" s="157"/>
      <c r="B17" s="161"/>
      <c r="C17" s="152"/>
      <c r="D17" s="61" t="str">
        <f t="shared" si="0"/>
        <v/>
      </c>
      <c r="E17" s="162"/>
      <c r="F17" s="61" t="str">
        <f t="shared" si="1"/>
        <v/>
      </c>
      <c r="G17" s="163"/>
      <c r="H17" s="61" t="str">
        <f t="shared" si="2"/>
        <v/>
      </c>
      <c r="I17" s="13"/>
      <c r="J17" s="20" t="s">
        <v>61</v>
      </c>
    </row>
    <row r="18" spans="1:10" ht="13.5" customHeight="1">
      <c r="A18" s="157"/>
      <c r="B18" s="161"/>
      <c r="C18" s="152"/>
      <c r="D18" s="61" t="str">
        <f t="shared" si="0"/>
        <v/>
      </c>
      <c r="E18" s="162"/>
      <c r="F18" s="61" t="str">
        <f t="shared" si="1"/>
        <v/>
      </c>
      <c r="G18" s="163"/>
      <c r="H18" s="61" t="str">
        <f t="shared" si="2"/>
        <v/>
      </c>
      <c r="I18" s="13"/>
      <c r="J18" s="20" t="s">
        <v>62</v>
      </c>
    </row>
    <row r="19" spans="1:10" ht="13.5" customHeight="1">
      <c r="A19" s="157"/>
      <c r="B19" s="161"/>
      <c r="C19" s="152"/>
      <c r="D19" s="61" t="str">
        <f t="shared" si="0"/>
        <v/>
      </c>
      <c r="E19" s="162"/>
      <c r="F19" s="61" t="str">
        <f t="shared" si="1"/>
        <v/>
      </c>
      <c r="G19" s="163"/>
      <c r="H19" s="61" t="str">
        <f t="shared" si="2"/>
        <v/>
      </c>
      <c r="I19" s="13"/>
      <c r="J19" s="20" t="s">
        <v>63</v>
      </c>
    </row>
    <row r="20" spans="1:10" ht="13.5" customHeight="1">
      <c r="A20" s="157"/>
      <c r="B20" s="161"/>
      <c r="C20" s="152"/>
      <c r="D20" s="61" t="str">
        <f t="shared" si="0"/>
        <v/>
      </c>
      <c r="E20" s="162"/>
      <c r="F20" s="61" t="str">
        <f t="shared" si="1"/>
        <v/>
      </c>
      <c r="G20" s="163"/>
      <c r="H20" s="61" t="str">
        <f t="shared" si="2"/>
        <v/>
      </c>
      <c r="I20" s="13"/>
      <c r="J20" s="20" t="s">
        <v>64</v>
      </c>
    </row>
    <row r="21" spans="1:10" ht="13.5" customHeight="1">
      <c r="A21" s="157"/>
      <c r="B21" s="161"/>
      <c r="C21" s="152"/>
      <c r="D21" s="61" t="str">
        <f t="shared" si="0"/>
        <v/>
      </c>
      <c r="E21" s="162"/>
      <c r="F21" s="61" t="str">
        <f t="shared" si="1"/>
        <v/>
      </c>
      <c r="G21" s="163"/>
      <c r="H21" s="61" t="str">
        <f t="shared" si="2"/>
        <v/>
      </c>
      <c r="I21" s="13"/>
    </row>
    <row r="22" spans="1:10" ht="13.5" customHeight="1">
      <c r="A22" s="157"/>
      <c r="B22" s="161"/>
      <c r="C22" s="152"/>
      <c r="D22" s="61" t="str">
        <f t="shared" si="0"/>
        <v/>
      </c>
      <c r="E22" s="162"/>
      <c r="F22" s="61" t="str">
        <f t="shared" si="1"/>
        <v/>
      </c>
      <c r="G22" s="163"/>
      <c r="H22" s="61" t="str">
        <f t="shared" si="2"/>
        <v/>
      </c>
      <c r="I22" s="13"/>
    </row>
    <row r="23" spans="1:10" ht="13.5" customHeight="1">
      <c r="A23" s="157"/>
      <c r="B23" s="161"/>
      <c r="C23" s="152"/>
      <c r="D23" s="61" t="str">
        <f t="shared" si="0"/>
        <v/>
      </c>
      <c r="E23" s="162"/>
      <c r="F23" s="61" t="str">
        <f t="shared" si="1"/>
        <v/>
      </c>
      <c r="G23" s="163"/>
      <c r="H23" s="61" t="str">
        <f t="shared" si="2"/>
        <v/>
      </c>
      <c r="I23" s="13"/>
    </row>
    <row r="24" spans="1:10" ht="13.5" customHeight="1">
      <c r="A24" s="157"/>
      <c r="B24" s="161"/>
      <c r="C24" s="152"/>
      <c r="D24" s="61" t="str">
        <f t="shared" si="0"/>
        <v/>
      </c>
      <c r="E24" s="162"/>
      <c r="F24" s="61" t="str">
        <f t="shared" si="1"/>
        <v/>
      </c>
      <c r="G24" s="163"/>
      <c r="H24" s="61" t="str">
        <f t="shared" si="2"/>
        <v/>
      </c>
      <c r="I24" s="13"/>
    </row>
    <row r="25" spans="1:10" ht="13.5" customHeight="1">
      <c r="A25" s="157"/>
      <c r="B25" s="161"/>
      <c r="C25" s="152"/>
      <c r="D25" s="61" t="str">
        <f t="shared" si="0"/>
        <v/>
      </c>
      <c r="E25" s="162"/>
      <c r="F25" s="61" t="str">
        <f t="shared" si="1"/>
        <v/>
      </c>
      <c r="G25" s="163"/>
      <c r="H25" s="61" t="str">
        <f t="shared" si="2"/>
        <v/>
      </c>
      <c r="I25" s="13"/>
    </row>
    <row r="26" spans="1:10" ht="13.5" customHeight="1">
      <c r="A26" s="157"/>
      <c r="B26" s="161"/>
      <c r="C26" s="152"/>
      <c r="D26" s="61" t="str">
        <f t="shared" si="0"/>
        <v/>
      </c>
      <c r="E26" s="162"/>
      <c r="F26" s="61" t="str">
        <f t="shared" si="1"/>
        <v/>
      </c>
      <c r="G26" s="163"/>
      <c r="H26" s="61" t="str">
        <f t="shared" si="2"/>
        <v/>
      </c>
      <c r="I26" s="13"/>
    </row>
    <row r="27" spans="1:10" ht="13.5" customHeight="1">
      <c r="A27" s="157"/>
      <c r="B27" s="161"/>
      <c r="C27" s="152"/>
      <c r="D27" s="61" t="str">
        <f t="shared" si="0"/>
        <v/>
      </c>
      <c r="E27" s="162"/>
      <c r="F27" s="61" t="str">
        <f t="shared" si="1"/>
        <v/>
      </c>
      <c r="G27" s="163"/>
      <c r="H27" s="61" t="str">
        <f t="shared" si="2"/>
        <v/>
      </c>
      <c r="I27" s="13"/>
    </row>
    <row r="28" spans="1:10" ht="13.5" customHeight="1">
      <c r="A28" s="157"/>
      <c r="B28" s="161"/>
      <c r="C28" s="152"/>
      <c r="D28" s="61" t="str">
        <f t="shared" si="0"/>
        <v/>
      </c>
      <c r="E28" s="162"/>
      <c r="F28" s="61" t="str">
        <f t="shared" si="1"/>
        <v/>
      </c>
      <c r="G28" s="163"/>
      <c r="H28" s="61" t="str">
        <f t="shared" si="2"/>
        <v/>
      </c>
      <c r="I28" s="13"/>
    </row>
    <row r="29" spans="1:10" ht="13.5" customHeight="1">
      <c r="A29" s="157"/>
      <c r="B29" s="161"/>
      <c r="C29" s="152"/>
      <c r="D29" s="61" t="str">
        <f t="shared" si="0"/>
        <v/>
      </c>
      <c r="E29" s="162"/>
      <c r="F29" s="61" t="str">
        <f t="shared" si="1"/>
        <v/>
      </c>
      <c r="G29" s="163"/>
      <c r="H29" s="61" t="str">
        <f t="shared" si="2"/>
        <v/>
      </c>
      <c r="I29" s="13"/>
    </row>
    <row r="30" spans="1:10" ht="13.5" customHeight="1">
      <c r="A30" s="157"/>
      <c r="B30" s="161"/>
      <c r="C30" s="152"/>
      <c r="D30" s="61" t="str">
        <f t="shared" si="0"/>
        <v/>
      </c>
      <c r="E30" s="162"/>
      <c r="F30" s="61" t="str">
        <f t="shared" si="1"/>
        <v/>
      </c>
      <c r="G30" s="163"/>
      <c r="H30" s="61" t="str">
        <f t="shared" si="2"/>
        <v/>
      </c>
      <c r="I30" s="13"/>
    </row>
    <row r="31" spans="1:10" ht="13.5" customHeight="1">
      <c r="A31" s="157"/>
      <c r="B31" s="161"/>
      <c r="C31" s="152"/>
      <c r="D31" s="61" t="str">
        <f t="shared" si="0"/>
        <v/>
      </c>
      <c r="E31" s="162"/>
      <c r="F31" s="61" t="str">
        <f t="shared" si="1"/>
        <v/>
      </c>
      <c r="G31" s="163"/>
      <c r="H31" s="61" t="str">
        <f t="shared" si="2"/>
        <v/>
      </c>
      <c r="I31" s="13"/>
    </row>
    <row r="32" spans="1:10" ht="13.5" customHeight="1">
      <c r="A32" s="157"/>
      <c r="B32" s="161"/>
      <c r="C32" s="152"/>
      <c r="D32" s="61" t="str">
        <f t="shared" si="0"/>
        <v/>
      </c>
      <c r="E32" s="162"/>
      <c r="F32" s="61" t="str">
        <f t="shared" si="1"/>
        <v/>
      </c>
      <c r="G32" s="163"/>
      <c r="H32" s="61" t="str">
        <f t="shared" si="2"/>
        <v/>
      </c>
      <c r="I32" s="13"/>
    </row>
    <row r="33" spans="1:9" ht="13.5" customHeight="1">
      <c r="A33" s="157"/>
      <c r="B33" s="161"/>
      <c r="C33" s="152"/>
      <c r="D33" s="61" t="str">
        <f t="shared" si="0"/>
        <v/>
      </c>
      <c r="E33" s="162"/>
      <c r="F33" s="61" t="str">
        <f t="shared" si="1"/>
        <v/>
      </c>
      <c r="G33" s="163"/>
      <c r="H33" s="61" t="str">
        <f t="shared" si="2"/>
        <v/>
      </c>
      <c r="I33" s="13"/>
    </row>
    <row r="34" spans="1:9" ht="13.5" customHeight="1">
      <c r="A34" s="157"/>
      <c r="B34" s="161"/>
      <c r="C34" s="152"/>
      <c r="D34" s="61" t="str">
        <f t="shared" si="0"/>
        <v/>
      </c>
      <c r="E34" s="162"/>
      <c r="F34" s="61" t="str">
        <f t="shared" si="1"/>
        <v/>
      </c>
      <c r="G34" s="163"/>
      <c r="H34" s="61" t="str">
        <f t="shared" si="2"/>
        <v/>
      </c>
      <c r="I34" s="13"/>
    </row>
    <row r="35" spans="1:9" ht="13.5" customHeight="1">
      <c r="A35" s="157"/>
      <c r="B35" s="161"/>
      <c r="C35" s="152"/>
      <c r="D35" s="61" t="str">
        <f t="shared" si="0"/>
        <v/>
      </c>
      <c r="E35" s="162"/>
      <c r="F35" s="61" t="str">
        <f t="shared" si="1"/>
        <v/>
      </c>
      <c r="G35" s="163"/>
      <c r="H35" s="61" t="str">
        <f t="shared" si="2"/>
        <v/>
      </c>
      <c r="I35" s="13"/>
    </row>
    <row r="36" spans="1:9" ht="13.5" customHeight="1">
      <c r="A36" s="157"/>
      <c r="B36" s="161"/>
      <c r="C36" s="152"/>
      <c r="D36" s="61" t="str">
        <f t="shared" si="0"/>
        <v/>
      </c>
      <c r="E36" s="162"/>
      <c r="F36" s="61" t="str">
        <f t="shared" si="1"/>
        <v/>
      </c>
      <c r="G36" s="163"/>
      <c r="H36" s="61" t="str">
        <f t="shared" si="2"/>
        <v/>
      </c>
      <c r="I36" s="13"/>
    </row>
    <row r="37" spans="1:9" ht="13.5" customHeight="1">
      <c r="A37" s="157"/>
      <c r="B37" s="161"/>
      <c r="C37" s="152"/>
      <c r="D37" s="61" t="str">
        <f t="shared" si="0"/>
        <v/>
      </c>
      <c r="E37" s="162"/>
      <c r="F37" s="61" t="str">
        <f t="shared" si="1"/>
        <v/>
      </c>
      <c r="G37" s="163"/>
      <c r="H37" s="61" t="str">
        <f t="shared" si="2"/>
        <v/>
      </c>
      <c r="I37" s="13"/>
    </row>
    <row r="38" spans="1:9" ht="13.5" customHeight="1">
      <c r="A38" s="157"/>
      <c r="B38" s="161"/>
      <c r="C38" s="152"/>
      <c r="D38" s="61" t="str">
        <f t="shared" si="0"/>
        <v/>
      </c>
      <c r="E38" s="162"/>
      <c r="F38" s="61" t="str">
        <f t="shared" si="1"/>
        <v/>
      </c>
      <c r="G38" s="163"/>
      <c r="H38" s="61" t="str">
        <f t="shared" si="2"/>
        <v/>
      </c>
      <c r="I38" s="13"/>
    </row>
    <row r="39" spans="1:9" ht="13.5" customHeight="1">
      <c r="A39" s="157"/>
      <c r="B39" s="161"/>
      <c r="C39" s="152"/>
      <c r="D39" s="61" t="str">
        <f t="shared" si="0"/>
        <v/>
      </c>
      <c r="E39" s="162"/>
      <c r="F39" s="61" t="str">
        <f t="shared" si="1"/>
        <v/>
      </c>
      <c r="G39" s="163"/>
      <c r="H39" s="61" t="str">
        <f t="shared" si="2"/>
        <v/>
      </c>
      <c r="I39" s="13"/>
    </row>
    <row r="40" spans="1:9" ht="13.5" customHeight="1">
      <c r="A40" s="157"/>
      <c r="B40" s="161"/>
      <c r="C40" s="152"/>
      <c r="D40" s="61" t="str">
        <f t="shared" si="0"/>
        <v/>
      </c>
      <c r="E40" s="162"/>
      <c r="F40" s="61" t="str">
        <f t="shared" si="1"/>
        <v/>
      </c>
      <c r="G40" s="163"/>
      <c r="H40" s="61" t="str">
        <f t="shared" si="2"/>
        <v/>
      </c>
      <c r="I40" s="13"/>
    </row>
    <row r="41" spans="1:9" ht="13.5" customHeight="1">
      <c r="A41" s="157"/>
      <c r="B41" s="161"/>
      <c r="C41" s="152"/>
      <c r="D41" s="61" t="str">
        <f t="shared" si="0"/>
        <v/>
      </c>
      <c r="E41" s="162"/>
      <c r="F41" s="61" t="str">
        <f t="shared" si="1"/>
        <v/>
      </c>
      <c r="G41" s="163"/>
      <c r="H41" s="61" t="str">
        <f t="shared" si="2"/>
        <v/>
      </c>
      <c r="I41" s="13"/>
    </row>
    <row r="42" spans="1:9" ht="13.5" customHeight="1">
      <c r="A42" s="157"/>
      <c r="B42" s="161"/>
      <c r="C42" s="152"/>
      <c r="D42" s="61" t="str">
        <f t="shared" si="0"/>
        <v/>
      </c>
      <c r="E42" s="162"/>
      <c r="F42" s="61" t="str">
        <f t="shared" si="1"/>
        <v/>
      </c>
      <c r="G42" s="163"/>
      <c r="H42" s="61" t="str">
        <f t="shared" si="2"/>
        <v/>
      </c>
      <c r="I42" s="13"/>
    </row>
    <row r="43" spans="1:9" ht="13.5" customHeight="1">
      <c r="A43" s="157"/>
      <c r="B43" s="161"/>
      <c r="C43" s="152"/>
      <c r="D43" s="61" t="str">
        <f t="shared" si="0"/>
        <v/>
      </c>
      <c r="E43" s="162"/>
      <c r="F43" s="61" t="str">
        <f t="shared" si="1"/>
        <v/>
      </c>
      <c r="G43" s="163"/>
      <c r="H43" s="61" t="str">
        <f t="shared" si="2"/>
        <v/>
      </c>
      <c r="I43" s="13"/>
    </row>
    <row r="44" spans="1:9" ht="13.5" customHeight="1">
      <c r="A44" s="157"/>
      <c r="B44" s="161"/>
      <c r="C44" s="152"/>
      <c r="D44" s="61" t="str">
        <f t="shared" si="0"/>
        <v/>
      </c>
      <c r="E44" s="162"/>
      <c r="F44" s="61" t="str">
        <f t="shared" si="1"/>
        <v/>
      </c>
      <c r="G44" s="163"/>
      <c r="H44" s="61" t="str">
        <f t="shared" si="2"/>
        <v/>
      </c>
      <c r="I44" s="13"/>
    </row>
    <row r="45" spans="1:9" ht="13.5" customHeight="1">
      <c r="A45" s="157"/>
      <c r="B45" s="161"/>
      <c r="C45" s="152"/>
      <c r="D45" s="61" t="str">
        <f t="shared" si="0"/>
        <v/>
      </c>
      <c r="E45" s="162"/>
      <c r="F45" s="61" t="str">
        <f t="shared" si="1"/>
        <v/>
      </c>
      <c r="G45" s="163"/>
      <c r="H45" s="61" t="str">
        <f t="shared" si="2"/>
        <v/>
      </c>
      <c r="I45" s="13"/>
    </row>
    <row r="46" spans="1:9" ht="13.5" customHeight="1">
      <c r="A46" s="157"/>
      <c r="B46" s="161"/>
      <c r="C46" s="152"/>
      <c r="D46" s="61" t="str">
        <f t="shared" si="0"/>
        <v/>
      </c>
      <c r="E46" s="162"/>
      <c r="F46" s="61" t="str">
        <f t="shared" si="1"/>
        <v/>
      </c>
      <c r="G46" s="163"/>
      <c r="H46" s="61" t="str">
        <f t="shared" si="2"/>
        <v/>
      </c>
      <c r="I46" s="13"/>
    </row>
    <row r="47" spans="1:9" ht="13.5" customHeight="1">
      <c r="A47" s="157"/>
      <c r="B47" s="161"/>
      <c r="C47" s="152"/>
      <c r="D47" s="61" t="str">
        <f t="shared" si="0"/>
        <v/>
      </c>
      <c r="E47" s="162"/>
      <c r="F47" s="61" t="str">
        <f t="shared" si="1"/>
        <v/>
      </c>
      <c r="G47" s="163"/>
      <c r="H47" s="61" t="str">
        <f t="shared" si="2"/>
        <v/>
      </c>
      <c r="I47" s="13"/>
    </row>
    <row r="48" spans="1:9" ht="13.5" customHeight="1">
      <c r="A48" s="157"/>
      <c r="B48" s="161"/>
      <c r="C48" s="152"/>
      <c r="D48" s="61" t="str">
        <f t="shared" si="0"/>
        <v/>
      </c>
      <c r="E48" s="162"/>
      <c r="F48" s="61" t="str">
        <f t="shared" si="1"/>
        <v/>
      </c>
      <c r="G48" s="163"/>
      <c r="H48" s="61" t="str">
        <f t="shared" si="2"/>
        <v/>
      </c>
      <c r="I48" s="13"/>
    </row>
    <row r="49" spans="1:9" ht="13.5" customHeight="1">
      <c r="A49" s="157"/>
      <c r="B49" s="161"/>
      <c r="C49" s="152"/>
      <c r="D49" s="61" t="str">
        <f t="shared" si="0"/>
        <v/>
      </c>
      <c r="E49" s="162"/>
      <c r="F49" s="61" t="str">
        <f t="shared" si="1"/>
        <v/>
      </c>
      <c r="G49" s="163"/>
      <c r="H49" s="61" t="str">
        <f t="shared" si="2"/>
        <v/>
      </c>
      <c r="I49" s="13"/>
    </row>
    <row r="50" spans="1:9" ht="13.5" customHeight="1">
      <c r="A50" s="157"/>
      <c r="B50" s="161"/>
      <c r="C50" s="152"/>
      <c r="D50" s="61" t="str">
        <f t="shared" si="0"/>
        <v/>
      </c>
      <c r="E50" s="162"/>
      <c r="F50" s="61" t="str">
        <f t="shared" si="1"/>
        <v/>
      </c>
      <c r="G50" s="163"/>
      <c r="H50" s="61" t="str">
        <f t="shared" si="2"/>
        <v/>
      </c>
      <c r="I50" s="13"/>
    </row>
    <row r="51" spans="1:9" ht="13.5" customHeight="1">
      <c r="A51" s="157"/>
      <c r="B51" s="161"/>
      <c r="C51" s="152"/>
      <c r="D51" s="61" t="str">
        <f t="shared" si="0"/>
        <v/>
      </c>
      <c r="E51" s="162"/>
      <c r="F51" s="61" t="str">
        <f t="shared" si="1"/>
        <v/>
      </c>
      <c r="G51" s="163"/>
      <c r="H51" s="61" t="str">
        <f t="shared" si="2"/>
        <v/>
      </c>
      <c r="I51" s="13"/>
    </row>
    <row r="52" spans="1:9" ht="13.5" customHeight="1">
      <c r="A52" s="157"/>
      <c r="B52" s="161"/>
      <c r="C52" s="152"/>
      <c r="D52" s="61" t="str">
        <f t="shared" si="0"/>
        <v/>
      </c>
      <c r="E52" s="162"/>
      <c r="F52" s="61" t="str">
        <f t="shared" si="1"/>
        <v/>
      </c>
      <c r="G52" s="163"/>
      <c r="H52" s="61" t="str">
        <f t="shared" si="2"/>
        <v/>
      </c>
      <c r="I52" s="13"/>
    </row>
    <row r="53" spans="1:9" ht="13.5" customHeight="1">
      <c r="A53" s="157"/>
      <c r="B53" s="161"/>
      <c r="C53" s="152"/>
      <c r="D53" s="61" t="str">
        <f t="shared" si="0"/>
        <v/>
      </c>
      <c r="E53" s="162"/>
      <c r="F53" s="61" t="str">
        <f t="shared" si="1"/>
        <v/>
      </c>
      <c r="G53" s="163"/>
      <c r="H53" s="61" t="str">
        <f t="shared" si="2"/>
        <v/>
      </c>
      <c r="I53" s="13"/>
    </row>
    <row r="54" spans="1:9" ht="13.5" customHeight="1">
      <c r="A54" s="157"/>
      <c r="B54" s="161"/>
      <c r="C54" s="152"/>
      <c r="D54" s="61" t="str">
        <f t="shared" si="0"/>
        <v/>
      </c>
      <c r="E54" s="162"/>
      <c r="F54" s="61" t="str">
        <f t="shared" si="1"/>
        <v/>
      </c>
      <c r="G54" s="163"/>
      <c r="H54" s="61" t="str">
        <f t="shared" si="2"/>
        <v/>
      </c>
      <c r="I54" s="13"/>
    </row>
    <row r="55" spans="1:9" ht="13.5" customHeight="1">
      <c r="A55" s="157"/>
      <c r="B55" s="161"/>
      <c r="C55" s="152"/>
      <c r="D55" s="61" t="str">
        <f t="shared" si="0"/>
        <v/>
      </c>
      <c r="E55" s="162"/>
      <c r="F55" s="61" t="str">
        <f t="shared" si="1"/>
        <v/>
      </c>
      <c r="G55" s="163"/>
      <c r="H55" s="61" t="str">
        <f t="shared" si="2"/>
        <v/>
      </c>
      <c r="I55" s="13"/>
    </row>
    <row r="56" spans="1:9" ht="13.5" customHeight="1">
      <c r="A56" s="157"/>
      <c r="B56" s="161"/>
      <c r="C56" s="152"/>
      <c r="D56" s="61" t="str">
        <f t="shared" si="0"/>
        <v/>
      </c>
      <c r="E56" s="162"/>
      <c r="F56" s="61" t="str">
        <f t="shared" si="1"/>
        <v/>
      </c>
      <c r="G56" s="163"/>
      <c r="H56" s="61" t="str">
        <f t="shared" si="2"/>
        <v/>
      </c>
      <c r="I56" s="13"/>
    </row>
    <row r="57" spans="1:9" ht="13.5" customHeight="1">
      <c r="A57" s="157"/>
      <c r="B57" s="161"/>
      <c r="C57" s="152"/>
      <c r="D57" s="61" t="str">
        <f t="shared" si="0"/>
        <v/>
      </c>
      <c r="E57" s="162"/>
      <c r="F57" s="61" t="str">
        <f t="shared" si="1"/>
        <v/>
      </c>
      <c r="G57" s="163"/>
      <c r="H57" s="61" t="str">
        <f t="shared" si="2"/>
        <v/>
      </c>
      <c r="I57" s="13"/>
    </row>
    <row r="58" spans="1:9" ht="13.5" customHeight="1">
      <c r="A58" s="157"/>
      <c r="B58" s="161"/>
      <c r="C58" s="152"/>
      <c r="D58" s="61" t="str">
        <f t="shared" si="0"/>
        <v/>
      </c>
      <c r="E58" s="162"/>
      <c r="F58" s="61" t="str">
        <f t="shared" si="1"/>
        <v/>
      </c>
      <c r="G58" s="163"/>
      <c r="H58" s="61" t="str">
        <f t="shared" si="2"/>
        <v/>
      </c>
      <c r="I58" s="13"/>
    </row>
    <row r="59" spans="1:9" ht="13.5" customHeight="1">
      <c r="A59" s="157"/>
      <c r="B59" s="161"/>
      <c r="C59" s="152"/>
      <c r="D59" s="61" t="str">
        <f t="shared" si="0"/>
        <v/>
      </c>
      <c r="E59" s="162"/>
      <c r="F59" s="61" t="str">
        <f t="shared" si="1"/>
        <v/>
      </c>
      <c r="G59" s="163"/>
      <c r="H59" s="61" t="str">
        <f t="shared" si="2"/>
        <v/>
      </c>
      <c r="I59" s="13"/>
    </row>
    <row r="60" spans="1:9" ht="13.5" customHeight="1">
      <c r="A60" s="157"/>
      <c r="B60" s="161"/>
      <c r="C60" s="152"/>
      <c r="D60" s="61" t="str">
        <f t="shared" si="0"/>
        <v/>
      </c>
      <c r="E60" s="162"/>
      <c r="F60" s="61" t="str">
        <f t="shared" si="1"/>
        <v/>
      </c>
      <c r="G60" s="163"/>
      <c r="H60" s="61" t="str">
        <f t="shared" si="2"/>
        <v/>
      </c>
      <c r="I60" s="13"/>
    </row>
    <row r="61" spans="1:9" ht="13.5" customHeight="1">
      <c r="A61" s="157"/>
      <c r="B61" s="161"/>
      <c r="C61" s="152"/>
      <c r="D61" s="61" t="str">
        <f t="shared" si="0"/>
        <v/>
      </c>
      <c r="E61" s="162"/>
      <c r="F61" s="61" t="str">
        <f t="shared" si="1"/>
        <v/>
      </c>
      <c r="G61" s="163"/>
      <c r="H61" s="61" t="str">
        <f t="shared" si="2"/>
        <v/>
      </c>
      <c r="I61" s="13"/>
    </row>
    <row r="62" spans="1:9" ht="13.5" customHeight="1">
      <c r="A62" s="157"/>
      <c r="B62" s="161"/>
      <c r="C62" s="152"/>
      <c r="D62" s="61" t="str">
        <f t="shared" si="0"/>
        <v/>
      </c>
      <c r="E62" s="162"/>
      <c r="F62" s="61" t="str">
        <f t="shared" si="1"/>
        <v/>
      </c>
      <c r="G62" s="163"/>
      <c r="H62" s="61" t="str">
        <f t="shared" si="2"/>
        <v/>
      </c>
      <c r="I62" s="13"/>
    </row>
    <row r="63" spans="1:9" ht="13.5" customHeight="1">
      <c r="A63" s="157"/>
      <c r="B63" s="161"/>
      <c r="C63" s="152"/>
      <c r="D63" s="61" t="str">
        <f t="shared" si="0"/>
        <v/>
      </c>
      <c r="E63" s="162"/>
      <c r="F63" s="61" t="str">
        <f t="shared" si="1"/>
        <v/>
      </c>
      <c r="G63" s="163"/>
      <c r="H63" s="61" t="str">
        <f t="shared" si="2"/>
        <v/>
      </c>
      <c r="I63" s="13"/>
    </row>
    <row r="64" spans="1:9" ht="13.5" customHeight="1">
      <c r="A64" s="157"/>
      <c r="B64" s="161"/>
      <c r="C64" s="152"/>
      <c r="D64" s="61" t="str">
        <f t="shared" si="0"/>
        <v/>
      </c>
      <c r="E64" s="162"/>
      <c r="F64" s="61" t="str">
        <f t="shared" si="1"/>
        <v/>
      </c>
      <c r="G64" s="163"/>
      <c r="H64" s="61" t="str">
        <f t="shared" si="2"/>
        <v/>
      </c>
      <c r="I64" s="13"/>
    </row>
    <row r="65" spans="1:10" ht="13.5" customHeight="1">
      <c r="A65" s="157"/>
      <c r="B65" s="161"/>
      <c r="C65" s="152"/>
      <c r="D65" s="61" t="str">
        <f t="shared" si="0"/>
        <v/>
      </c>
      <c r="E65" s="162"/>
      <c r="F65" s="61" t="str">
        <f t="shared" si="1"/>
        <v/>
      </c>
      <c r="G65" s="163"/>
      <c r="H65" s="61" t="str">
        <f t="shared" si="2"/>
        <v/>
      </c>
      <c r="I65" s="13"/>
    </row>
    <row r="66" spans="1:10" ht="13.5" customHeight="1">
      <c r="A66" s="157"/>
      <c r="B66" s="161"/>
      <c r="C66" s="152"/>
      <c r="D66" s="61" t="str">
        <f t="shared" si="0"/>
        <v/>
      </c>
      <c r="E66" s="162"/>
      <c r="F66" s="61" t="str">
        <f t="shared" si="1"/>
        <v/>
      </c>
      <c r="G66" s="163"/>
      <c r="H66" s="61" t="str">
        <f t="shared" si="2"/>
        <v/>
      </c>
      <c r="I66" s="13"/>
    </row>
    <row r="67" spans="1:10" ht="13.5" customHeight="1">
      <c r="A67" s="157"/>
      <c r="B67" s="161"/>
      <c r="C67" s="152"/>
      <c r="D67" s="61" t="str">
        <f t="shared" si="0"/>
        <v/>
      </c>
      <c r="E67" s="162"/>
      <c r="F67" s="61" t="str">
        <f t="shared" si="1"/>
        <v/>
      </c>
      <c r="G67" s="163"/>
      <c r="H67" s="61" t="str">
        <f t="shared" si="2"/>
        <v/>
      </c>
      <c r="I67" s="13"/>
    </row>
    <row r="68" spans="1:10" ht="13.5" customHeight="1">
      <c r="A68" s="157"/>
      <c r="B68" s="161"/>
      <c r="C68" s="152"/>
      <c r="D68" s="61" t="str">
        <f t="shared" si="0"/>
        <v/>
      </c>
      <c r="E68" s="162"/>
      <c r="F68" s="61" t="str">
        <f t="shared" si="1"/>
        <v/>
      </c>
      <c r="G68" s="163"/>
      <c r="H68" s="61" t="str">
        <f t="shared" si="2"/>
        <v/>
      </c>
      <c r="I68" s="13"/>
    </row>
    <row r="69" spans="1:10" ht="13.5" customHeight="1">
      <c r="A69" s="157"/>
      <c r="B69" s="161"/>
      <c r="C69" s="152"/>
      <c r="D69" s="61" t="str">
        <f t="shared" si="0"/>
        <v/>
      </c>
      <c r="E69" s="162"/>
      <c r="F69" s="61" t="str">
        <f t="shared" si="1"/>
        <v/>
      </c>
      <c r="G69" s="163"/>
      <c r="H69" s="61" t="str">
        <f t="shared" si="2"/>
        <v/>
      </c>
      <c r="I69" s="13"/>
    </row>
    <row r="70" spans="1:10" ht="13.5" customHeight="1">
      <c r="A70" s="157"/>
      <c r="B70" s="161"/>
      <c r="C70" s="152"/>
      <c r="D70" s="61" t="str">
        <f t="shared" si="0"/>
        <v/>
      </c>
      <c r="E70" s="162"/>
      <c r="F70" s="61" t="str">
        <f t="shared" si="1"/>
        <v/>
      </c>
      <c r="G70" s="163"/>
      <c r="H70" s="61" t="str">
        <f t="shared" si="2"/>
        <v/>
      </c>
      <c r="I70" s="13"/>
    </row>
    <row r="71" spans="1:10" ht="13.5" customHeight="1">
      <c r="A71" s="157"/>
      <c r="B71" s="161"/>
      <c r="C71" s="152"/>
      <c r="D71" s="61" t="str">
        <f t="shared" si="0"/>
        <v/>
      </c>
      <c r="E71" s="162"/>
      <c r="F71" s="61" t="str">
        <f t="shared" si="1"/>
        <v/>
      </c>
      <c r="G71" s="163"/>
      <c r="H71" s="61" t="str">
        <f t="shared" si="2"/>
        <v/>
      </c>
      <c r="I71" s="13"/>
    </row>
    <row r="72" spans="1:10" ht="13.5" customHeight="1">
      <c r="A72" s="157"/>
      <c r="B72" s="161"/>
      <c r="C72" s="152"/>
      <c r="D72" s="61" t="str">
        <f t="shared" si="0"/>
        <v/>
      </c>
      <c r="E72" s="162"/>
      <c r="F72" s="61" t="str">
        <f t="shared" si="1"/>
        <v/>
      </c>
      <c r="G72" s="163"/>
      <c r="H72" s="61" t="str">
        <f t="shared" si="2"/>
        <v/>
      </c>
      <c r="I72" s="13"/>
    </row>
    <row r="73" spans="1:10" ht="13.5" customHeight="1">
      <c r="A73" s="157"/>
      <c r="B73" s="161"/>
      <c r="C73" s="152"/>
      <c r="D73" s="61" t="str">
        <f t="shared" si="0"/>
        <v/>
      </c>
      <c r="E73" s="162"/>
      <c r="F73" s="61" t="str">
        <f t="shared" si="1"/>
        <v/>
      </c>
      <c r="G73" s="163"/>
      <c r="H73" s="61" t="str">
        <f t="shared" si="2"/>
        <v/>
      </c>
      <c r="I73" s="13"/>
    </row>
    <row r="74" spans="1:10" ht="13.5" customHeight="1">
      <c r="A74" s="157"/>
      <c r="B74" s="161"/>
      <c r="C74" s="152"/>
      <c r="D74" s="61" t="str">
        <f t="shared" si="0"/>
        <v/>
      </c>
      <c r="E74" s="162"/>
      <c r="F74" s="61" t="str">
        <f t="shared" si="1"/>
        <v/>
      </c>
      <c r="G74" s="163"/>
      <c r="H74" s="61" t="str">
        <f t="shared" si="2"/>
        <v/>
      </c>
      <c r="I74" s="13"/>
    </row>
    <row r="75" spans="1:10" ht="13.5" customHeight="1">
      <c r="A75" s="157"/>
      <c r="B75" s="161"/>
      <c r="C75" s="152"/>
      <c r="D75" s="61" t="str">
        <f t="shared" si="0"/>
        <v/>
      </c>
      <c r="E75" s="162"/>
      <c r="F75" s="61" t="str">
        <f t="shared" si="1"/>
        <v/>
      </c>
      <c r="G75" s="163"/>
      <c r="H75" s="61" t="str">
        <f t="shared" si="2"/>
        <v/>
      </c>
      <c r="I75" s="13"/>
    </row>
    <row r="76" spans="1:10" ht="13.5" customHeight="1">
      <c r="A76" s="157"/>
      <c r="B76" s="161"/>
      <c r="C76" s="152"/>
      <c r="D76" s="61" t="str">
        <f>IF(C76=0,"",(B76*C76))</f>
        <v/>
      </c>
      <c r="E76" s="162"/>
      <c r="F76" s="61" t="str">
        <f>IF(C76=0,"",SUM(D76*E76))</f>
        <v/>
      </c>
      <c r="G76" s="163"/>
      <c r="H76" s="61" t="str">
        <f>IF(C76=0,"",SUM((F76*G76)+F76))</f>
        <v/>
      </c>
      <c r="I76" s="13"/>
    </row>
    <row r="77" spans="1:10" s="18" customFormat="1" ht="13.5" customHeight="1" thickBot="1">
      <c r="A77" s="71"/>
      <c r="B77" s="63" t="s">
        <v>39</v>
      </c>
      <c r="C77" s="63">
        <f>SUM(C11:C76)</f>
        <v>0</v>
      </c>
      <c r="D77" s="19">
        <f>SUM(D11:D76)</f>
        <v>0</v>
      </c>
      <c r="E77" s="19"/>
      <c r="F77" s="19">
        <f>SUM(F11:F76)</f>
        <v>0</v>
      </c>
      <c r="G77" s="26"/>
      <c r="H77" s="62">
        <f>SUM(H11:H76)</f>
        <v>0</v>
      </c>
      <c r="I77" s="72"/>
      <c r="J77" s="72"/>
    </row>
    <row r="78" spans="1:10" s="28" customFormat="1" ht="13.5" customHeight="1" thickBot="1">
      <c r="A78" s="35" t="s">
        <v>34</v>
      </c>
      <c r="B78" s="73"/>
      <c r="C78" s="73"/>
      <c r="D78" s="73"/>
      <c r="E78" s="73"/>
      <c r="F78" s="73"/>
      <c r="G78" s="73"/>
      <c r="H78" s="73"/>
      <c r="I78" s="50"/>
      <c r="J78" s="50"/>
    </row>
    <row r="79" spans="1:10" s="28" customFormat="1" ht="69" customHeight="1" thickBot="1">
      <c r="A79" s="348"/>
      <c r="B79" s="349"/>
      <c r="C79" s="349"/>
      <c r="D79" s="349"/>
      <c r="E79" s="349"/>
      <c r="F79" s="349"/>
      <c r="G79" s="349"/>
      <c r="H79" s="350"/>
    </row>
    <row r="80" spans="1:10" ht="17.25" customHeight="1"/>
    <row r="81" ht="17.25" customHeight="1"/>
    <row r="82" ht="17.25" customHeight="1"/>
    <row r="83" ht="17.25" customHeight="1"/>
    <row r="84" ht="17.25" customHeight="1"/>
    <row r="85" ht="17.25" customHeight="1"/>
  </sheetData>
  <sheetProtection algorithmName="SHA-512" hashValue="OHaVUfBdGWk3u1BSRqOQzOxMwYDOejDBrlV/dKT4Cp3MXJ2FmRX124hB/nOUdA5gsZcqecktaM+IdrfHOon0dw==" saltValue="OenLP22Bghcq/Csdum8Qlw==" spinCount="100000" sheet="1" objects="1" scenarios="1"/>
  <mergeCells count="11">
    <mergeCell ref="A79:H79"/>
    <mergeCell ref="A1:H1"/>
    <mergeCell ref="A2:H2"/>
    <mergeCell ref="A3:H3"/>
    <mergeCell ref="B7:D7"/>
    <mergeCell ref="F7:H7"/>
    <mergeCell ref="B5:D5"/>
    <mergeCell ref="B6:D6"/>
    <mergeCell ref="A4:H4"/>
    <mergeCell ref="F5:H5"/>
    <mergeCell ref="F6:H6"/>
  </mergeCells>
  <phoneticPr fontId="10" type="noConversion"/>
  <dataValidations count="3">
    <dataValidation type="list" allowBlank="1" showInputMessage="1" showErrorMessage="1" promptTitle="Directions" prompt="Please select from the drop down menu.  If you need to erase, use the Delete button." sqref="A11:A76" xr:uid="{00000000-0002-0000-0300-000000000000}">
      <formula1>$J$13:$J$20</formula1>
    </dataValidation>
    <dataValidation allowBlank="1" showErrorMessage="1" promptTitle="Directions" prompt="Please select from the drop down menu.  If you need to erase, use the Delete button." sqref="J13:J20" xr:uid="{00000000-0002-0000-0300-000001000000}"/>
    <dataValidation type="list" allowBlank="1" showInputMessage="1" showErrorMessage="1" sqref="E11:E76" xr:uid="{00000000-0002-0000-0300-000002000000}">
      <formula1>"1,2,3,4,5,6,7,8,9,10,11,12"</formula1>
    </dataValidation>
  </dataValidations>
  <printOptions horizontalCentered="1"/>
  <pageMargins left="0.25" right="0.25" top="0.65" bottom="0.4" header="0" footer="0"/>
  <pageSetup scale="76" pageOrder="overThenDown" orientation="portrait" r:id="rId1"/>
  <headerFooter alignWithMargins="0">
    <oddHeader>&amp;L&amp;9State of California
&amp;"Arial,Bold"Schedule of Rental Income&amp;"Arial,Regular"
MPROP / MPAP 151&amp;R&amp;9DEPARTMENT OF HOUSING AND COMMUNITY DEVELOPMENT
DIVISION OF FINANCIAL ASSISTANCE</oddHeader>
    <oddFooter>&amp;C&amp;"Arial,Italic"&amp;9Page &amp;P of &amp;N&amp;R&amp;A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FFFF00"/>
    <pageSetUpPr fitToPage="1"/>
  </sheetPr>
  <dimension ref="A1:J24"/>
  <sheetViews>
    <sheetView showGridLines="0" zoomScaleNormal="100" workbookViewId="0">
      <selection activeCell="A10" sqref="A10:C10"/>
    </sheetView>
  </sheetViews>
  <sheetFormatPr defaultColWidth="8.77734375" defaultRowHeight="13.2"/>
  <cols>
    <col min="1" max="1" width="5.44140625" customWidth="1"/>
    <col min="2" max="2" width="14" customWidth="1"/>
    <col min="3" max="3" width="8" customWidth="1"/>
    <col min="4" max="4" width="11.21875" customWidth="1"/>
    <col min="5" max="5" width="19" customWidth="1"/>
    <col min="6" max="6" width="16" customWidth="1"/>
    <col min="7" max="7" width="14.77734375" customWidth="1"/>
    <col min="8" max="8" width="10.21875" customWidth="1"/>
    <col min="9" max="9" width="24" customWidth="1"/>
    <col min="10" max="10" width="9.44140625" customWidth="1"/>
  </cols>
  <sheetData>
    <row r="1" spans="1:10" ht="71.400000000000006" customHeight="1">
      <c r="A1" s="351" t="s">
        <v>255</v>
      </c>
      <c r="B1" s="351"/>
      <c r="C1" s="351"/>
      <c r="D1" s="351"/>
      <c r="E1" s="351"/>
      <c r="F1" s="351"/>
      <c r="G1" s="351"/>
      <c r="H1" s="351"/>
      <c r="I1" s="351"/>
    </row>
    <row r="2" spans="1:10" ht="1.8" customHeight="1">
      <c r="J2" s="10"/>
    </row>
    <row r="3" spans="1:10" ht="13.2" hidden="1" customHeight="1">
      <c r="A3" s="5"/>
      <c r="B3" s="147"/>
      <c r="C3" s="6"/>
      <c r="D3" s="6"/>
      <c r="E3" s="6"/>
      <c r="F3" s="6"/>
      <c r="G3" s="6"/>
      <c r="H3" s="6"/>
      <c r="I3" s="6"/>
      <c r="J3" s="6"/>
    </row>
    <row r="4" spans="1:10" s="77" customFormat="1" ht="3" hidden="1" customHeight="1">
      <c r="A4" s="341"/>
      <c r="B4" s="341"/>
      <c r="C4" s="345"/>
      <c r="D4" s="345"/>
      <c r="E4" s="345"/>
      <c r="F4" s="345"/>
      <c r="G4" s="75"/>
      <c r="H4" s="345"/>
      <c r="I4" s="345"/>
      <c r="J4" s="76"/>
    </row>
    <row r="5" spans="1:10" s="77" customFormat="1" ht="3.6" hidden="1" customHeight="1">
      <c r="A5" s="341"/>
      <c r="B5" s="341"/>
      <c r="C5" s="345"/>
      <c r="D5" s="345"/>
      <c r="E5" s="345"/>
      <c r="F5" s="345"/>
      <c r="G5" s="75"/>
      <c r="H5" s="347"/>
      <c r="I5" s="347"/>
      <c r="J5" s="76"/>
    </row>
    <row r="6" spans="1:10" s="77" customFormat="1" ht="22.2" customHeight="1">
      <c r="A6" s="360" t="s">
        <v>176</v>
      </c>
      <c r="B6" s="360"/>
      <c r="C6" s="360"/>
      <c r="D6" s="360"/>
      <c r="E6" s="360"/>
      <c r="F6" s="360"/>
      <c r="G6" s="360"/>
      <c r="H6" s="360"/>
      <c r="I6" s="360"/>
      <c r="J6" s="78"/>
    </row>
    <row r="7" spans="1:10" ht="11.25" customHeight="1">
      <c r="A7" s="362"/>
      <c r="B7" s="362"/>
      <c r="C7" s="362"/>
      <c r="D7" s="362"/>
      <c r="E7" s="362"/>
      <c r="F7" s="362"/>
      <c r="G7" s="362"/>
      <c r="H7" s="362"/>
      <c r="I7" s="362"/>
      <c r="J7" s="9"/>
    </row>
    <row r="8" spans="1:10" ht="15" customHeight="1">
      <c r="A8" s="363" t="s">
        <v>26</v>
      </c>
      <c r="B8" s="363"/>
      <c r="C8" s="363"/>
      <c r="D8" s="361" t="s">
        <v>25</v>
      </c>
      <c r="E8" s="361"/>
      <c r="F8" s="154" t="s">
        <v>27</v>
      </c>
      <c r="G8" s="154" t="s">
        <v>28</v>
      </c>
      <c r="H8" s="154" t="s">
        <v>37</v>
      </c>
      <c r="I8" s="154" t="s">
        <v>29</v>
      </c>
      <c r="J8" s="1"/>
    </row>
    <row r="9" spans="1:10" ht="24.75" customHeight="1">
      <c r="A9" s="356" t="s">
        <v>23</v>
      </c>
      <c r="B9" s="356"/>
      <c r="C9" s="356"/>
      <c r="D9" s="357" t="s">
        <v>32</v>
      </c>
      <c r="E9" s="356"/>
      <c r="F9" s="2" t="s">
        <v>33</v>
      </c>
      <c r="G9" s="3" t="s">
        <v>35</v>
      </c>
      <c r="H9" s="2" t="s">
        <v>38</v>
      </c>
      <c r="I9" s="60" t="s">
        <v>22</v>
      </c>
      <c r="J9" s="1"/>
    </row>
    <row r="10" spans="1:10" ht="13.5" customHeight="1">
      <c r="A10" s="358"/>
      <c r="B10" s="358"/>
      <c r="C10" s="358"/>
      <c r="D10" s="359"/>
      <c r="E10" s="358"/>
      <c r="F10" s="150"/>
      <c r="G10" s="151"/>
      <c r="H10" s="152"/>
      <c r="I10" s="61">
        <f t="shared" ref="I10:I21" si="0">G10*H10</f>
        <v>0</v>
      </c>
      <c r="J10" s="1"/>
    </row>
    <row r="11" spans="1:10" ht="13.5" customHeight="1">
      <c r="A11" s="358"/>
      <c r="B11" s="358"/>
      <c r="C11" s="358"/>
      <c r="D11" s="358"/>
      <c r="E11" s="358"/>
      <c r="F11" s="150"/>
      <c r="G11" s="151"/>
      <c r="H11" s="152"/>
      <c r="I11" s="61">
        <f t="shared" si="0"/>
        <v>0</v>
      </c>
      <c r="J11" s="1"/>
    </row>
    <row r="12" spans="1:10" ht="13.5" customHeight="1">
      <c r="A12" s="358"/>
      <c r="B12" s="358"/>
      <c r="C12" s="358"/>
      <c r="D12" s="358"/>
      <c r="E12" s="358"/>
      <c r="F12" s="153"/>
      <c r="G12" s="151"/>
      <c r="H12" s="152"/>
      <c r="I12" s="61">
        <f t="shared" si="0"/>
        <v>0</v>
      </c>
      <c r="J12" s="1"/>
    </row>
    <row r="13" spans="1:10" ht="13.5" customHeight="1">
      <c r="A13" s="358"/>
      <c r="B13" s="358"/>
      <c r="C13" s="358"/>
      <c r="D13" s="358"/>
      <c r="E13" s="358"/>
      <c r="F13" s="153"/>
      <c r="G13" s="151"/>
      <c r="H13" s="152"/>
      <c r="I13" s="61">
        <f t="shared" si="0"/>
        <v>0</v>
      </c>
      <c r="J13" s="1"/>
    </row>
    <row r="14" spans="1:10" ht="13.5" customHeight="1">
      <c r="A14" s="358"/>
      <c r="B14" s="358"/>
      <c r="C14" s="358"/>
      <c r="D14" s="358"/>
      <c r="E14" s="358"/>
      <c r="F14" s="153"/>
      <c r="G14" s="151"/>
      <c r="H14" s="152"/>
      <c r="I14" s="61">
        <f t="shared" si="0"/>
        <v>0</v>
      </c>
      <c r="J14" s="1"/>
    </row>
    <row r="15" spans="1:10" ht="13.5" customHeight="1">
      <c r="A15" s="358"/>
      <c r="B15" s="358"/>
      <c r="C15" s="358"/>
      <c r="D15" s="358"/>
      <c r="E15" s="358"/>
      <c r="F15" s="153"/>
      <c r="G15" s="244"/>
      <c r="H15" s="152"/>
      <c r="I15" s="61">
        <f t="shared" si="0"/>
        <v>0</v>
      </c>
      <c r="J15" s="1"/>
    </row>
    <row r="16" spans="1:10" ht="13.5" customHeight="1">
      <c r="A16" s="358"/>
      <c r="B16" s="358"/>
      <c r="C16" s="358"/>
      <c r="D16" s="358"/>
      <c r="E16" s="358"/>
      <c r="F16" s="153"/>
      <c r="G16" s="151"/>
      <c r="H16" s="152"/>
      <c r="I16" s="61">
        <f t="shared" si="0"/>
        <v>0</v>
      </c>
      <c r="J16" s="1"/>
    </row>
    <row r="17" spans="1:10" ht="13.5" customHeight="1">
      <c r="A17" s="358"/>
      <c r="B17" s="358"/>
      <c r="C17" s="358"/>
      <c r="D17" s="358"/>
      <c r="E17" s="358"/>
      <c r="F17" s="153"/>
      <c r="G17" s="151"/>
      <c r="H17" s="152"/>
      <c r="I17" s="61">
        <f t="shared" si="0"/>
        <v>0</v>
      </c>
      <c r="J17" s="1"/>
    </row>
    <row r="18" spans="1:10" ht="13.5" customHeight="1">
      <c r="A18" s="358"/>
      <c r="B18" s="358"/>
      <c r="C18" s="358"/>
      <c r="D18" s="358"/>
      <c r="E18" s="358"/>
      <c r="F18" s="153"/>
      <c r="G18" s="151"/>
      <c r="H18" s="152"/>
      <c r="I18" s="61">
        <f t="shared" si="0"/>
        <v>0</v>
      </c>
      <c r="J18" s="1"/>
    </row>
    <row r="19" spans="1:10" ht="13.5" customHeight="1">
      <c r="A19" s="358"/>
      <c r="B19" s="358"/>
      <c r="C19" s="358"/>
      <c r="D19" s="358"/>
      <c r="E19" s="358"/>
      <c r="F19" s="153"/>
      <c r="G19" s="151"/>
      <c r="H19" s="152"/>
      <c r="I19" s="61">
        <f t="shared" si="0"/>
        <v>0</v>
      </c>
      <c r="J19" s="1"/>
    </row>
    <row r="20" spans="1:10" ht="13.5" customHeight="1">
      <c r="A20" s="358"/>
      <c r="B20" s="358"/>
      <c r="C20" s="358"/>
      <c r="D20" s="358"/>
      <c r="E20" s="358"/>
      <c r="F20" s="153"/>
      <c r="G20" s="151"/>
      <c r="H20" s="152"/>
      <c r="I20" s="61">
        <f t="shared" si="0"/>
        <v>0</v>
      </c>
      <c r="J20" s="1"/>
    </row>
    <row r="21" spans="1:10" ht="13.5" customHeight="1">
      <c r="A21" s="358"/>
      <c r="B21" s="358"/>
      <c r="C21" s="358"/>
      <c r="D21" s="358"/>
      <c r="E21" s="358"/>
      <c r="F21" s="153"/>
      <c r="G21" s="151"/>
      <c r="H21" s="152"/>
      <c r="I21" s="61">
        <f t="shared" si="0"/>
        <v>0</v>
      </c>
      <c r="J21" s="1"/>
    </row>
    <row r="22" spans="1:10" ht="13.5" customHeight="1">
      <c r="A22" s="365" t="s">
        <v>36</v>
      </c>
      <c r="B22" s="365"/>
      <c r="C22" s="365"/>
      <c r="D22" s="365"/>
      <c r="E22" s="365"/>
      <c r="F22" s="365"/>
      <c r="G22" s="64">
        <f>SUM(G10:G21)</f>
        <v>0</v>
      </c>
      <c r="H22" s="65">
        <f>SUM(H10:H21)</f>
        <v>0</v>
      </c>
      <c r="I22" s="64">
        <f>SUM(I10:I21)</f>
        <v>0</v>
      </c>
      <c r="J22" s="1"/>
    </row>
    <row r="23" spans="1:10">
      <c r="A23" s="66" t="s">
        <v>34</v>
      </c>
      <c r="B23" s="66"/>
      <c r="C23" s="66"/>
      <c r="D23" s="66"/>
      <c r="E23" s="66"/>
      <c r="F23" s="66"/>
      <c r="G23" s="66"/>
      <c r="H23" s="66"/>
      <c r="I23" s="66"/>
      <c r="J23" s="8"/>
    </row>
    <row r="24" spans="1:10" ht="68.25" customHeight="1">
      <c r="A24" s="364"/>
      <c r="B24" s="364"/>
      <c r="C24" s="364"/>
      <c r="D24" s="364"/>
      <c r="E24" s="364"/>
      <c r="F24" s="364"/>
      <c r="G24" s="364"/>
      <c r="H24" s="364"/>
      <c r="I24" s="364"/>
      <c r="J24" s="8"/>
    </row>
  </sheetData>
  <sheetProtection algorithmName="SHA-512" hashValue="O6n35awnk4mQzhC5XPnCJc/KGYoa1T1ZvMwtWIDJHKa7/xLE2DxUaaEVrF0raSyFC+yp+y0CdCBD5wAlcMvxBg==" saltValue="phe6su35hn4vZtp43bFQnw==" spinCount="100000" sheet="1" objects="1" scenarios="1"/>
  <mergeCells count="39">
    <mergeCell ref="A21:C21"/>
    <mergeCell ref="A24:I24"/>
    <mergeCell ref="A22:F22"/>
    <mergeCell ref="A15:C15"/>
    <mergeCell ref="A16:C16"/>
    <mergeCell ref="A17:C17"/>
    <mergeCell ref="D20:E20"/>
    <mergeCell ref="D17:E17"/>
    <mergeCell ref="D21:E21"/>
    <mergeCell ref="D15:E15"/>
    <mergeCell ref="A18:C18"/>
    <mergeCell ref="A19:C19"/>
    <mergeCell ref="A20:C20"/>
    <mergeCell ref="D19:E19"/>
    <mergeCell ref="D16:E16"/>
    <mergeCell ref="D18:E18"/>
    <mergeCell ref="A1:I1"/>
    <mergeCell ref="A6:I6"/>
    <mergeCell ref="A4:B4"/>
    <mergeCell ref="A5:B5"/>
    <mergeCell ref="D8:E8"/>
    <mergeCell ref="H4:I4"/>
    <mergeCell ref="A7:I7"/>
    <mergeCell ref="A8:C8"/>
    <mergeCell ref="H5:I5"/>
    <mergeCell ref="C4:F4"/>
    <mergeCell ref="C5:F5"/>
    <mergeCell ref="A9:C9"/>
    <mergeCell ref="D9:E9"/>
    <mergeCell ref="D11:E11"/>
    <mergeCell ref="A14:C14"/>
    <mergeCell ref="D14:E14"/>
    <mergeCell ref="D12:E12"/>
    <mergeCell ref="A10:C10"/>
    <mergeCell ref="A11:C11"/>
    <mergeCell ref="A12:C12"/>
    <mergeCell ref="A13:C13"/>
    <mergeCell ref="D10:E10"/>
    <mergeCell ref="D13:E13"/>
  </mergeCells>
  <phoneticPr fontId="10" type="noConversion"/>
  <printOptions horizontalCentered="1"/>
  <pageMargins left="0.25" right="0.25" top="0.65" bottom="0.4" header="0" footer="0"/>
  <pageSetup scale="85" orientation="portrait" r:id="rId1"/>
  <headerFooter alignWithMargins="0">
    <oddHeader>&amp;L&amp;9State of California
&amp;"Arial,Bold"Schedule of Rental Income&amp;"Arial,Regular"
MPROP / MPAP 151&amp;R&amp;9DEPARTMENT OF HOUSING AND COMMUNITY DEVELOPMENT
DIVISION OF FINANCIAL ASSISTANCE</oddHeader>
    <oddFooter>&amp;C&amp;9Page &amp;P of &amp;N&amp;R&amp;"Arial,Italic"&amp;9&amp;A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CD29"/>
  <sheetViews>
    <sheetView showGridLines="0" zoomScaleNormal="100" zoomScaleSheetLayoutView="50" workbookViewId="0">
      <selection activeCell="E9" sqref="E9"/>
    </sheetView>
  </sheetViews>
  <sheetFormatPr defaultColWidth="8.77734375" defaultRowHeight="13.2"/>
  <cols>
    <col min="1" max="1" width="8.77734375" customWidth="1"/>
    <col min="2" max="2" width="16" customWidth="1"/>
    <col min="3" max="3" width="9.44140625" customWidth="1"/>
    <col min="4" max="4" width="23.5546875" customWidth="1"/>
    <col min="5" max="5" width="23.77734375" customWidth="1"/>
    <col min="6" max="10" width="13.77734375" customWidth="1"/>
    <col min="11" max="11" width="13.5546875" customWidth="1"/>
    <col min="12" max="12" width="25.77734375" customWidth="1"/>
  </cols>
  <sheetData>
    <row r="1" spans="1:82" ht="65.400000000000006" customHeight="1">
      <c r="A1" s="381" t="s">
        <v>256</v>
      </c>
      <c r="B1" s="381"/>
      <c r="C1" s="381"/>
      <c r="D1" s="381"/>
      <c r="E1" s="381"/>
      <c r="F1" s="381"/>
      <c r="G1" s="381"/>
      <c r="H1" s="381"/>
      <c r="I1" s="381"/>
      <c r="J1" s="381"/>
      <c r="K1" s="381"/>
    </row>
    <row r="2" spans="1:82" ht="19.5" customHeight="1">
      <c r="A2" s="382" t="s">
        <v>175</v>
      </c>
      <c r="B2" s="382"/>
      <c r="C2" s="382"/>
      <c r="D2" s="382"/>
      <c r="E2" s="382"/>
      <c r="F2" s="382"/>
      <c r="G2" s="382"/>
      <c r="H2" s="382"/>
      <c r="I2" s="382"/>
      <c r="J2" s="382"/>
      <c r="K2" s="382"/>
    </row>
    <row r="3" spans="1:82" ht="12" customHeight="1">
      <c r="A3" s="384"/>
      <c r="B3" s="384"/>
      <c r="C3" s="385"/>
      <c r="D3" s="385"/>
      <c r="E3" s="385"/>
      <c r="F3" s="385"/>
      <c r="G3" s="385"/>
      <c r="H3" s="385"/>
      <c r="I3" s="385"/>
      <c r="J3" s="385"/>
      <c r="K3" s="385"/>
    </row>
    <row r="4" spans="1:82" s="74" customFormat="1" ht="20.100000000000001" customHeight="1">
      <c r="A4" s="383"/>
      <c r="B4" s="383"/>
      <c r="C4" s="345"/>
      <c r="D4" s="345"/>
      <c r="E4" s="345"/>
      <c r="F4" s="208"/>
      <c r="G4" s="209"/>
      <c r="H4" s="75"/>
      <c r="I4" s="345"/>
      <c r="J4" s="345"/>
      <c r="K4" s="345"/>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row>
    <row r="5" spans="1:82" s="74" customFormat="1" ht="20.100000000000001" customHeight="1">
      <c r="A5" s="383"/>
      <c r="B5" s="383"/>
      <c r="C5" s="345"/>
      <c r="D5" s="345"/>
      <c r="E5" s="345"/>
      <c r="F5" s="208"/>
      <c r="G5" s="209"/>
      <c r="H5" s="75"/>
      <c r="I5" s="347"/>
      <c r="J5" s="347"/>
      <c r="K5" s="347"/>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row>
    <row r="6" spans="1:82" s="74" customFormat="1" ht="20.100000000000001" customHeight="1">
      <c r="A6" s="383"/>
      <c r="B6" s="383"/>
      <c r="C6" s="345"/>
      <c r="D6" s="345"/>
      <c r="E6" s="345"/>
      <c r="F6" s="208"/>
      <c r="G6" s="209"/>
      <c r="H6" s="75"/>
      <c r="I6" s="345"/>
      <c r="J6" s="345"/>
      <c r="K6" s="345"/>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row>
    <row r="7" spans="1:82" s="43" customFormat="1" ht="16.2" thickBot="1">
      <c r="A7" s="386" t="s">
        <v>42</v>
      </c>
      <c r="B7" s="386"/>
      <c r="C7" s="386"/>
      <c r="D7" s="386"/>
      <c r="E7" s="386"/>
      <c r="F7" s="386"/>
      <c r="G7" s="386"/>
      <c r="H7" s="386"/>
      <c r="I7" s="386"/>
      <c r="J7" s="386"/>
      <c r="K7" s="386"/>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row>
    <row r="8" spans="1:82" s="44" customFormat="1" ht="58.2" customHeight="1" thickBot="1">
      <c r="A8" s="370" t="s">
        <v>153</v>
      </c>
      <c r="B8" s="371"/>
      <c r="C8" s="371"/>
      <c r="D8" s="159" t="s">
        <v>21</v>
      </c>
      <c r="E8" s="159" t="s">
        <v>67</v>
      </c>
      <c r="F8" s="371" t="s">
        <v>251</v>
      </c>
      <c r="G8" s="371"/>
      <c r="H8" s="371" t="s">
        <v>218</v>
      </c>
      <c r="I8" s="371"/>
      <c r="J8" s="366" t="s">
        <v>252</v>
      </c>
      <c r="K8" s="367"/>
      <c r="L8" s="210" t="s">
        <v>253</v>
      </c>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row>
    <row r="9" spans="1:82" s="44" customFormat="1" ht="24" customHeight="1">
      <c r="A9" s="388" t="s">
        <v>66</v>
      </c>
      <c r="B9" s="389"/>
      <c r="C9" s="389"/>
      <c r="D9" s="200">
        <f>COUNTIF('2. Assisted'!B12:B107,"&lt;&gt;")</f>
        <v>0</v>
      </c>
      <c r="E9" s="241"/>
      <c r="F9" s="368">
        <f>SUM('2. Assisted'!J109*12)</f>
        <v>0</v>
      </c>
      <c r="G9" s="368"/>
      <c r="H9" s="372">
        <f>SUM('2. Assisted'!Q109*12)</f>
        <v>0</v>
      </c>
      <c r="I9" s="373"/>
      <c r="J9" s="374">
        <f>SUM(F9-H9)</f>
        <v>0</v>
      </c>
      <c r="K9" s="375"/>
      <c r="L9" s="413">
        <f>'2. Assisted'!T109*12</f>
        <v>0</v>
      </c>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row>
    <row r="10" spans="1:82" s="44" customFormat="1" ht="13.5" customHeight="1" thickBot="1">
      <c r="A10" s="390"/>
      <c r="B10" s="391"/>
      <c r="C10" s="391"/>
      <c r="D10" s="155"/>
      <c r="E10" s="155"/>
      <c r="F10" s="378"/>
      <c r="G10" s="378"/>
      <c r="H10" s="376"/>
      <c r="I10" s="379"/>
      <c r="J10" s="376"/>
      <c r="K10" s="377"/>
      <c r="L10" s="415"/>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row>
    <row r="11" spans="1:82" s="45" customFormat="1" ht="11.25" customHeight="1">
      <c r="A11" s="392"/>
      <c r="B11" s="392"/>
      <c r="C11" s="392"/>
      <c r="D11" s="392"/>
      <c r="E11" s="392"/>
      <c r="F11" s="392"/>
      <c r="G11" s="392"/>
      <c r="H11" s="392"/>
      <c r="I11" s="392"/>
      <c r="J11" s="392"/>
      <c r="K11" s="392"/>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row>
    <row r="12" spans="1:82" s="43" customFormat="1" ht="16.2" thickBot="1">
      <c r="A12" s="386" t="s">
        <v>129</v>
      </c>
      <c r="B12" s="386"/>
      <c r="C12" s="386"/>
      <c r="D12" s="386"/>
      <c r="E12" s="386"/>
      <c r="F12" s="386"/>
      <c r="G12" s="386"/>
      <c r="H12" s="386"/>
      <c r="I12" s="386"/>
      <c r="J12" s="386"/>
      <c r="K12" s="386"/>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row>
    <row r="13" spans="1:82" s="44" customFormat="1" ht="40.5" customHeight="1" thickBot="1">
      <c r="A13" s="370" t="s">
        <v>153</v>
      </c>
      <c r="B13" s="371"/>
      <c r="C13" s="371"/>
      <c r="D13" s="159" t="s">
        <v>21</v>
      </c>
      <c r="E13" s="159" t="s">
        <v>67</v>
      </c>
      <c r="F13" s="371" t="s">
        <v>217</v>
      </c>
      <c r="G13" s="371"/>
      <c r="H13" s="371" t="s">
        <v>65</v>
      </c>
      <c r="I13" s="371"/>
      <c r="J13" s="366" t="s">
        <v>237</v>
      </c>
      <c r="K13" s="380"/>
      <c r="L13" s="210" t="s">
        <v>238</v>
      </c>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row>
    <row r="14" spans="1:82" s="44" customFormat="1" ht="13.5" customHeight="1">
      <c r="A14" s="388" t="s">
        <v>57</v>
      </c>
      <c r="B14" s="389"/>
      <c r="C14" s="389"/>
      <c r="D14" s="156">
        <f ca="1">SUMIF('3. Non-Assisted'!11:76,"Space Assessment", '3. Non-Assisted'!C11:C76)</f>
        <v>0</v>
      </c>
      <c r="E14" s="157"/>
      <c r="F14" s="368">
        <f>SUMIF('3. Non-Assisted'!A11:A76,"Space Assessment",'3. Non-Assisted'!F11:F76)</f>
        <v>0</v>
      </c>
      <c r="G14" s="368"/>
      <c r="H14" s="387" t="str">
        <f ca="1">IF(D14=0,"",(J14/F14)-100%)</f>
        <v/>
      </c>
      <c r="I14" s="387"/>
      <c r="J14" s="368">
        <f>SUMIF('3. Non-Assisted'!A11:A76,"Space Assessment",'3. Non-Assisted'!H$11:H$76)</f>
        <v>0</v>
      </c>
      <c r="K14" s="369"/>
      <c r="L14" s="413">
        <f>'3. Non-Assisted'!H77</f>
        <v>0</v>
      </c>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row>
    <row r="15" spans="1:82" s="44" customFormat="1" ht="13.5" customHeight="1">
      <c r="A15" s="388" t="s">
        <v>58</v>
      </c>
      <c r="B15" s="389"/>
      <c r="C15" s="389"/>
      <c r="D15" s="156">
        <f>SUMIF('3. Non-Assisted'!A11:A76,"Lot", '3. Non-Assisted'!C11:C76)</f>
        <v>0</v>
      </c>
      <c r="E15" s="157"/>
      <c r="F15" s="368">
        <f>SUMIF('3. Non-Assisted'!A11:A76,"Lot",'3. Non-Assisted'!F11:F76)</f>
        <v>0</v>
      </c>
      <c r="G15" s="368"/>
      <c r="H15" s="387" t="str">
        <f t="shared" ref="H15:H20" si="0">IF(D15=0,"",(J15/F15)-100%)</f>
        <v/>
      </c>
      <c r="I15" s="387"/>
      <c r="J15" s="368">
        <f>SUMIF('3. Non-Assisted'!A11:A76,"Lot",'3. Non-Assisted'!H$11:H$76)</f>
        <v>0</v>
      </c>
      <c r="K15" s="369"/>
      <c r="L15" s="414"/>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row>
    <row r="16" spans="1:82" s="44" customFormat="1" ht="13.5" customHeight="1">
      <c r="A16" s="388" t="s">
        <v>59</v>
      </c>
      <c r="B16" s="389"/>
      <c r="C16" s="389"/>
      <c r="D16" s="156">
        <f>SUMIF('3. Non-Assisted'!A11:A76,"Rental Unit", '3. Non-Assisted'!C11:C76)</f>
        <v>0</v>
      </c>
      <c r="E16" s="157"/>
      <c r="F16" s="368">
        <f>SUMIF('3. Non-Assisted'!A11:A76,"Rental Unit",'3. Non-Assisted'!F11:F76)</f>
        <v>0</v>
      </c>
      <c r="G16" s="368"/>
      <c r="H16" s="387" t="str">
        <f t="shared" si="0"/>
        <v/>
      </c>
      <c r="I16" s="387"/>
      <c r="J16" s="368">
        <f>SUMIF('3. Non-Assisted'!A$11:A$76,"Rental Unit",'3. Non-Assisted'!H$11:H$76)</f>
        <v>0</v>
      </c>
      <c r="K16" s="369"/>
      <c r="L16" s="414"/>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row>
    <row r="17" spans="1:82" s="44" customFormat="1" ht="13.5" customHeight="1">
      <c r="A17" s="388" t="s">
        <v>61</v>
      </c>
      <c r="B17" s="389"/>
      <c r="C17" s="389"/>
      <c r="D17" s="156">
        <f>SUMIF('3. Non-Assisted'!A11:A76,"RV / Boat Space", '3. Non-Assisted'!C11:C76)</f>
        <v>0</v>
      </c>
      <c r="E17" s="157" t="s">
        <v>68</v>
      </c>
      <c r="F17" s="368">
        <f>SUMIF('3. Non-Assisted'!A11:A76,"RV / Boat Space",'3. Non-Assisted'!F11:F76)</f>
        <v>0</v>
      </c>
      <c r="G17" s="368"/>
      <c r="H17" s="387" t="str">
        <f t="shared" si="0"/>
        <v/>
      </c>
      <c r="I17" s="387"/>
      <c r="J17" s="368">
        <f>SUMIF('3. Non-Assisted'!A$11:A$76,"RV / Boat Space",'3. Non-Assisted'!H$11:H$76)</f>
        <v>0</v>
      </c>
      <c r="K17" s="369"/>
      <c r="L17" s="414"/>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row>
    <row r="18" spans="1:82" s="44" customFormat="1" ht="13.5" customHeight="1">
      <c r="A18" s="388" t="s">
        <v>62</v>
      </c>
      <c r="B18" s="389"/>
      <c r="C18" s="389"/>
      <c r="D18" s="156">
        <f>SUMIF('3. Non-Assisted'!A11:A76,"Vehicle Parking", '3. Non-Assisted'!C11:C76)</f>
        <v>0</v>
      </c>
      <c r="E18" s="157"/>
      <c r="F18" s="368">
        <f>SUMIF('3. Non-Assisted'!A11:A76,"Vehicle Parking",'3. Non-Assisted'!F11:F76)</f>
        <v>0</v>
      </c>
      <c r="G18" s="368"/>
      <c r="H18" s="387" t="str">
        <f t="shared" si="0"/>
        <v/>
      </c>
      <c r="I18" s="387"/>
      <c r="J18" s="368">
        <f>SUMIF('3. Non-Assisted'!A$12:A$76,"Vehicle Parking",'3. Non-Assisted'!H$11:H$76)</f>
        <v>0</v>
      </c>
      <c r="K18" s="369"/>
      <c r="L18" s="414"/>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row>
    <row r="19" spans="1:82" s="44" customFormat="1" ht="13.5" customHeight="1">
      <c r="A19" s="388" t="s">
        <v>63</v>
      </c>
      <c r="B19" s="389"/>
      <c r="C19" s="389"/>
      <c r="D19" s="156">
        <f>SUMIF('3. Non-Assisted'!A$11:A76,"Storage", '3. Non-Assisted'!C11:C76)</f>
        <v>0</v>
      </c>
      <c r="E19" s="157"/>
      <c r="F19" s="368">
        <f>SUMIF('3. Non-Assisted'!A11:A76,"Storage",'3. Non-Assisted'!F11:F76)</f>
        <v>0</v>
      </c>
      <c r="G19" s="368"/>
      <c r="H19" s="387" t="str">
        <f t="shared" si="0"/>
        <v/>
      </c>
      <c r="I19" s="387"/>
      <c r="J19" s="368">
        <f>SUMIF('3. Non-Assisted'!A$11:A$76,"Storage",'3. Non-Assisted'!H$11:H$76)</f>
        <v>0</v>
      </c>
      <c r="K19" s="369"/>
      <c r="L19" s="414"/>
      <c r="M19"/>
      <c r="N19"/>
      <c r="O19"/>
      <c r="P19" s="46"/>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row>
    <row r="20" spans="1:82" s="44" customFormat="1" ht="13.5" customHeight="1">
      <c r="A20" s="388" t="s">
        <v>64</v>
      </c>
      <c r="B20" s="389"/>
      <c r="C20" s="389"/>
      <c r="D20" s="156">
        <f>SUMIF('3. Non-Assisted'!A11:A76,"Other",'3. Non-Assisted'!C11:C76)</f>
        <v>0</v>
      </c>
      <c r="E20" s="157"/>
      <c r="F20" s="368">
        <f>SUMIF('3. Non-Assisted'!A11:A76,"Other",'3. Non-Assisted'!F11:F76)</f>
        <v>0</v>
      </c>
      <c r="G20" s="368"/>
      <c r="H20" s="387" t="str">
        <f t="shared" si="0"/>
        <v/>
      </c>
      <c r="I20" s="387"/>
      <c r="J20" s="368">
        <f>SUMIF('3. Non-Assisted'!A$11:A$76,"Other",'3. Non-Assisted'!H$11:H$76)</f>
        <v>0</v>
      </c>
      <c r="K20" s="369"/>
      <c r="L20" s="414"/>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row>
    <row r="21" spans="1:82" s="44" customFormat="1" ht="13.5" customHeight="1">
      <c r="A21" s="388"/>
      <c r="B21" s="389"/>
      <c r="C21" s="389"/>
      <c r="D21" s="156"/>
      <c r="E21" s="156"/>
      <c r="F21" s="368"/>
      <c r="G21" s="368"/>
      <c r="H21" s="387"/>
      <c r="I21" s="387"/>
      <c r="J21" s="368"/>
      <c r="K21" s="369"/>
      <c r="L21" s="414"/>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row>
    <row r="22" spans="1:82" s="45" customFormat="1" ht="29.25" customHeight="1" thickBot="1">
      <c r="A22" s="409" t="s">
        <v>240</v>
      </c>
      <c r="B22" s="410"/>
      <c r="C22" s="410"/>
      <c r="D22" s="158">
        <f ca="1">SUM(D14:D21)</f>
        <v>0</v>
      </c>
      <c r="E22" s="158">
        <f>SUM(E14:E21)</f>
        <v>0</v>
      </c>
      <c r="F22" s="405">
        <f>SUM(F14:G21)</f>
        <v>0</v>
      </c>
      <c r="G22" s="419"/>
      <c r="H22" s="420" t="str">
        <f ca="1">IF(D22=0,"",(J22/F22)-100%)</f>
        <v/>
      </c>
      <c r="I22" s="421"/>
      <c r="J22" s="411">
        <f>SUM(J14:K21)</f>
        <v>0</v>
      </c>
      <c r="K22" s="412"/>
      <c r="L22" s="415"/>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row>
    <row r="23" spans="1:82" s="45" customFormat="1" ht="11.25" customHeight="1">
      <c r="A23" s="392"/>
      <c r="B23" s="392"/>
      <c r="C23" s="392"/>
      <c r="D23" s="392"/>
      <c r="E23" s="392"/>
      <c r="F23" s="392"/>
      <c r="G23" s="392"/>
      <c r="H23" s="392"/>
      <c r="I23" s="392"/>
      <c r="J23" s="392"/>
      <c r="K23" s="392"/>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row>
    <row r="24" spans="1:82" s="43" customFormat="1" ht="16.2" thickBot="1">
      <c r="A24" s="396" t="s">
        <v>44</v>
      </c>
      <c r="B24" s="397"/>
      <c r="C24" s="397"/>
      <c r="F24" s="398"/>
      <c r="G24" s="398"/>
      <c r="H24" s="398"/>
      <c r="I24" s="398"/>
      <c r="J24" s="398"/>
      <c r="K24" s="398"/>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row>
    <row r="25" spans="1:82" s="44" customFormat="1" ht="43.5" customHeight="1" thickBot="1">
      <c r="A25" s="370"/>
      <c r="B25" s="371"/>
      <c r="C25" s="371"/>
      <c r="D25" s="159" t="s">
        <v>43</v>
      </c>
      <c r="E25" s="159" t="s">
        <v>67</v>
      </c>
      <c r="F25" s="399"/>
      <c r="G25" s="400"/>
      <c r="H25" s="400"/>
      <c r="I25" s="401"/>
      <c r="J25" s="366" t="s">
        <v>216</v>
      </c>
      <c r="K25" s="380"/>
      <c r="L25" s="210" t="s">
        <v>239</v>
      </c>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row>
    <row r="26" spans="1:82" s="43" customFormat="1" ht="13.5" customHeight="1" thickBot="1">
      <c r="A26" s="407" t="s">
        <v>41</v>
      </c>
      <c r="B26" s="408"/>
      <c r="C26" s="408"/>
      <c r="D26" s="158">
        <f>COUNTA('4. Commercial Space'!B10:C21)</f>
        <v>0</v>
      </c>
      <c r="E26" s="160">
        <v>0</v>
      </c>
      <c r="F26" s="402"/>
      <c r="G26" s="403"/>
      <c r="H26" s="403"/>
      <c r="I26" s="404"/>
      <c r="J26" s="405">
        <f>'4. Commercial Space'!I22:I22</f>
        <v>0</v>
      </c>
      <c r="K26" s="406"/>
      <c r="L26" s="211">
        <f>'4. Commercial Space'!I22</f>
        <v>0</v>
      </c>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row>
    <row r="27" spans="1:82" s="43" customFormat="1" ht="12.75" customHeight="1" thickBot="1">
      <c r="A27" s="418"/>
      <c r="B27" s="418"/>
      <c r="C27" s="418"/>
      <c r="D27" s="418"/>
      <c r="E27" s="418"/>
      <c r="F27" s="418"/>
      <c r="G27" s="418"/>
      <c r="H27" s="261"/>
      <c r="I27" s="261"/>
      <c r="J27" s="261"/>
      <c r="K27" s="261"/>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row>
    <row r="28" spans="1:82" s="44" customFormat="1" ht="31.2" customHeight="1" thickBot="1">
      <c r="A28" s="395"/>
      <c r="B28" s="352"/>
      <c r="C28" s="352"/>
      <c r="D28" s="352"/>
      <c r="E28" s="352"/>
      <c r="F28" s="352"/>
      <c r="G28" s="352"/>
      <c r="J28" s="393" t="s">
        <v>242</v>
      </c>
      <c r="K28" s="394"/>
      <c r="L28" s="212" t="s">
        <v>241</v>
      </c>
      <c r="M28" s="4"/>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row>
    <row r="29" spans="1:82" s="4" customFormat="1" ht="19.5" customHeight="1" thickBot="1">
      <c r="B29" s="22"/>
      <c r="C29" s="23"/>
      <c r="D29" s="23"/>
      <c r="H29" s="24"/>
      <c r="I29" s="25"/>
      <c r="J29" s="416">
        <f>SUM(J9, J22, J26)</f>
        <v>0</v>
      </c>
      <c r="K29" s="417"/>
      <c r="L29" s="213">
        <f>SUM(L9,L14,L26)</f>
        <v>0</v>
      </c>
    </row>
  </sheetData>
  <sheetProtection algorithmName="SHA-512" hashValue="wYL+WRLQD8R3fH67c5bXxmiSelZixjq/JFhPR9sV8NnGn0NtNnBI5oY9cypuc0mJfUnDBFREZ+udtTeeeZoDKg==" saltValue="HUTTjiSSgXrSRUKOT0mZWw==" spinCount="100000" sheet="1" objects="1" scenarios="1"/>
  <mergeCells count="83">
    <mergeCell ref="L14:L22"/>
    <mergeCell ref="L9:L10"/>
    <mergeCell ref="J29:K29"/>
    <mergeCell ref="J15:K15"/>
    <mergeCell ref="A27:K27"/>
    <mergeCell ref="A23:K23"/>
    <mergeCell ref="F21:G21"/>
    <mergeCell ref="J21:K21"/>
    <mergeCell ref="H21:I21"/>
    <mergeCell ref="A17:C17"/>
    <mergeCell ref="J20:K20"/>
    <mergeCell ref="F22:G22"/>
    <mergeCell ref="H22:I22"/>
    <mergeCell ref="H17:I17"/>
    <mergeCell ref="H19:I19"/>
    <mergeCell ref="F17:G17"/>
    <mergeCell ref="H20:I20"/>
    <mergeCell ref="A18:C18"/>
    <mergeCell ref="J18:K18"/>
    <mergeCell ref="A20:C20"/>
    <mergeCell ref="A22:C22"/>
    <mergeCell ref="F18:G18"/>
    <mergeCell ref="J22:K22"/>
    <mergeCell ref="A21:C21"/>
    <mergeCell ref="F20:G20"/>
    <mergeCell ref="H18:I18"/>
    <mergeCell ref="A19:C19"/>
    <mergeCell ref="J28:K28"/>
    <mergeCell ref="A28:G28"/>
    <mergeCell ref="A24:C24"/>
    <mergeCell ref="F24:G24"/>
    <mergeCell ref="H24:I24"/>
    <mergeCell ref="J24:K24"/>
    <mergeCell ref="F25:I26"/>
    <mergeCell ref="J26:K26"/>
    <mergeCell ref="A26:C26"/>
    <mergeCell ref="A25:C25"/>
    <mergeCell ref="J25:K25"/>
    <mergeCell ref="H15:I15"/>
    <mergeCell ref="A16:C16"/>
    <mergeCell ref="F13:G13"/>
    <mergeCell ref="C6:E6"/>
    <mergeCell ref="H14:I14"/>
    <mergeCell ref="A9:C9"/>
    <mergeCell ref="F9:G9"/>
    <mergeCell ref="A15:C15"/>
    <mergeCell ref="A8:C8"/>
    <mergeCell ref="A10:C10"/>
    <mergeCell ref="H8:I8"/>
    <mergeCell ref="F14:G14"/>
    <mergeCell ref="F15:G15"/>
    <mergeCell ref="A11:K11"/>
    <mergeCell ref="A12:K12"/>
    <mergeCell ref="A14:C14"/>
    <mergeCell ref="J17:K17"/>
    <mergeCell ref="J19:K19"/>
    <mergeCell ref="F16:G16"/>
    <mergeCell ref="J16:K16"/>
    <mergeCell ref="H16:I16"/>
    <mergeCell ref="F19:G19"/>
    <mergeCell ref="A6:B6"/>
    <mergeCell ref="A7:K7"/>
    <mergeCell ref="I4:K4"/>
    <mergeCell ref="I5:K5"/>
    <mergeCell ref="I6:K6"/>
    <mergeCell ref="C4:E4"/>
    <mergeCell ref="C5:E5"/>
    <mergeCell ref="A1:K1"/>
    <mergeCell ref="A2:K2"/>
    <mergeCell ref="A4:B4"/>
    <mergeCell ref="A5:B5"/>
    <mergeCell ref="A3:K3"/>
    <mergeCell ref="J8:K8"/>
    <mergeCell ref="J14:K14"/>
    <mergeCell ref="A13:C13"/>
    <mergeCell ref="F8:G8"/>
    <mergeCell ref="H9:I9"/>
    <mergeCell ref="J9:K9"/>
    <mergeCell ref="J10:K10"/>
    <mergeCell ref="H13:I13"/>
    <mergeCell ref="F10:G10"/>
    <mergeCell ref="H10:I10"/>
    <mergeCell ref="J13:K13"/>
  </mergeCells>
  <phoneticPr fontId="10" type="noConversion"/>
  <printOptions horizontalCentered="1"/>
  <pageMargins left="0.25" right="0.25" top="0.65" bottom="0.4" header="0" footer="0"/>
  <pageSetup scale="53" orientation="portrait" r:id="rId1"/>
  <headerFooter alignWithMargins="0">
    <oddHeader>&amp;L&amp;9State of California
&amp;"Arial,Bold"Schedule of Rental Income&amp;"Arial,Regular"
MPROP / MPAP 151&amp;R&amp;9DEPARTMENT OF HOUSING AND COMMUNITY DEVELOPMENT
DIVISION OF FINANCIAL ASSISTANCE</oddHeader>
    <oddFooter>&amp;C&amp;9Page &amp;P of &amp;N&amp;R&amp;"Arial,Italic"&amp;9&amp;A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C000"/>
    <pageSetUpPr fitToPage="1"/>
  </sheetPr>
  <dimension ref="A1:L365"/>
  <sheetViews>
    <sheetView zoomScaleNormal="100" workbookViewId="0">
      <selection activeCell="N15" sqref="N15"/>
    </sheetView>
  </sheetViews>
  <sheetFormatPr defaultColWidth="8.77734375" defaultRowHeight="13.2"/>
  <cols>
    <col min="1" max="1" width="27.5546875" style="122" bestFit="1" customWidth="1"/>
    <col min="2" max="2" width="18" style="116" customWidth="1"/>
    <col min="3" max="3" width="8.5546875" style="121" customWidth="1"/>
    <col min="4" max="4" width="8.77734375" style="121" customWidth="1"/>
    <col min="5" max="5" width="9.77734375" style="121" customWidth="1"/>
    <col min="6" max="6" width="9.44140625" style="121" customWidth="1"/>
    <col min="7" max="7" width="9.21875" style="121" customWidth="1"/>
    <col min="8" max="8" width="9.5546875" style="121" bestFit="1" customWidth="1"/>
    <col min="9" max="9" width="9.44140625" style="121" customWidth="1"/>
    <col min="10" max="10" width="10.5546875" style="121" customWidth="1"/>
    <col min="11" max="11" width="8.21875" style="115" customWidth="1"/>
    <col min="12" max="12" width="10.77734375" style="115" customWidth="1"/>
    <col min="13" max="14" width="8.77734375" style="115"/>
    <col min="15" max="15" width="9.77734375" style="115" customWidth="1"/>
    <col min="16" max="16384" width="8.77734375" style="115"/>
  </cols>
  <sheetData>
    <row r="1" spans="1:12">
      <c r="A1" s="112" t="s">
        <v>257</v>
      </c>
      <c r="B1" s="113" t="s">
        <v>81</v>
      </c>
      <c r="C1" s="114">
        <v>1</v>
      </c>
      <c r="D1" s="114">
        <v>2</v>
      </c>
      <c r="E1" s="114">
        <v>3</v>
      </c>
      <c r="F1" s="114">
        <v>4</v>
      </c>
      <c r="G1" s="114">
        <v>5</v>
      </c>
      <c r="H1" s="114">
        <v>6</v>
      </c>
      <c r="I1" s="114">
        <v>7</v>
      </c>
      <c r="J1" s="114">
        <v>8</v>
      </c>
    </row>
    <row r="2" spans="1:12" ht="15" customHeight="1">
      <c r="A2" s="4" t="s">
        <v>82</v>
      </c>
      <c r="B2" s="116" t="s">
        <v>167</v>
      </c>
      <c r="C2" s="117">
        <v>95050</v>
      </c>
      <c r="D2" s="117">
        <v>108600</v>
      </c>
      <c r="E2" s="117">
        <v>122200</v>
      </c>
      <c r="F2" s="117">
        <v>135750</v>
      </c>
      <c r="G2" s="117">
        <v>146650</v>
      </c>
      <c r="H2" s="117">
        <v>157500</v>
      </c>
      <c r="I2" s="117">
        <v>168350</v>
      </c>
      <c r="J2" s="117">
        <v>179200</v>
      </c>
      <c r="K2" s="118"/>
    </row>
    <row r="3" spans="1:12" ht="15" customHeight="1">
      <c r="A3" s="4" t="s">
        <v>83</v>
      </c>
      <c r="B3" s="116" t="s">
        <v>167</v>
      </c>
      <c r="C3" s="117">
        <v>69900</v>
      </c>
      <c r="D3" s="117">
        <v>79900</v>
      </c>
      <c r="E3" s="117">
        <v>89900</v>
      </c>
      <c r="F3" s="117">
        <v>99850</v>
      </c>
      <c r="G3" s="117">
        <v>107850</v>
      </c>
      <c r="H3" s="117">
        <v>115850</v>
      </c>
      <c r="I3" s="117">
        <v>123850</v>
      </c>
      <c r="J3" s="117">
        <v>131850</v>
      </c>
      <c r="K3" s="118"/>
    </row>
    <row r="4" spans="1:12" ht="15" customHeight="1">
      <c r="A4" s="51" t="s">
        <v>84</v>
      </c>
      <c r="B4" s="116" t="s">
        <v>167</v>
      </c>
      <c r="C4" s="117">
        <v>61900</v>
      </c>
      <c r="D4" s="117">
        <v>70750</v>
      </c>
      <c r="E4" s="117">
        <v>79600</v>
      </c>
      <c r="F4" s="117">
        <v>88400</v>
      </c>
      <c r="G4" s="117">
        <v>95500</v>
      </c>
      <c r="H4" s="117">
        <v>102550</v>
      </c>
      <c r="I4" s="117">
        <v>109650</v>
      </c>
      <c r="J4" s="117">
        <v>116700</v>
      </c>
      <c r="K4" s="118"/>
    </row>
    <row r="5" spans="1:12" ht="15" customHeight="1">
      <c r="A5" s="51" t="s">
        <v>85</v>
      </c>
      <c r="B5" s="116" t="s">
        <v>167</v>
      </c>
      <c r="C5" s="117">
        <v>54400</v>
      </c>
      <c r="D5" s="117">
        <v>62200</v>
      </c>
      <c r="E5" s="117">
        <v>69950</v>
      </c>
      <c r="F5" s="117">
        <v>77700</v>
      </c>
      <c r="G5" s="117">
        <v>83950</v>
      </c>
      <c r="H5" s="117">
        <v>90150</v>
      </c>
      <c r="I5" s="117">
        <v>96350</v>
      </c>
      <c r="J5" s="117">
        <v>102600</v>
      </c>
      <c r="K5" s="118"/>
    </row>
    <row r="6" spans="1:12" ht="15" customHeight="1">
      <c r="A6" s="51" t="s">
        <v>86</v>
      </c>
      <c r="B6" s="116" t="s">
        <v>167</v>
      </c>
      <c r="C6" s="117">
        <v>57500</v>
      </c>
      <c r="D6" s="117">
        <v>65700</v>
      </c>
      <c r="E6" s="117">
        <v>73900</v>
      </c>
      <c r="F6" s="117">
        <v>82100</v>
      </c>
      <c r="G6" s="117">
        <v>88700</v>
      </c>
      <c r="H6" s="117">
        <v>95250</v>
      </c>
      <c r="I6" s="117">
        <v>101850</v>
      </c>
      <c r="J6" s="117">
        <v>108400</v>
      </c>
      <c r="K6" s="118"/>
    </row>
    <row r="7" spans="1:12" ht="15" customHeight="1">
      <c r="A7" s="51" t="s">
        <v>87</v>
      </c>
      <c r="B7" s="116" t="s">
        <v>167</v>
      </c>
      <c r="C7" s="117">
        <v>54400</v>
      </c>
      <c r="D7" s="117">
        <v>62200</v>
      </c>
      <c r="E7" s="117">
        <v>69950</v>
      </c>
      <c r="F7" s="117">
        <v>77700</v>
      </c>
      <c r="G7" s="117">
        <v>83950</v>
      </c>
      <c r="H7" s="117">
        <v>90150</v>
      </c>
      <c r="I7" s="117">
        <v>96350</v>
      </c>
      <c r="J7" s="117">
        <v>102600</v>
      </c>
      <c r="K7" s="118"/>
    </row>
    <row r="8" spans="1:12" ht="15" customHeight="1">
      <c r="A8" s="51" t="s">
        <v>76</v>
      </c>
      <c r="B8" s="116" t="s">
        <v>167</v>
      </c>
      <c r="C8" s="117">
        <v>95050</v>
      </c>
      <c r="D8" s="117">
        <v>108600</v>
      </c>
      <c r="E8" s="117">
        <v>122200</v>
      </c>
      <c r="F8" s="117">
        <v>135750</v>
      </c>
      <c r="G8" s="117">
        <v>146650</v>
      </c>
      <c r="H8" s="117">
        <v>157500</v>
      </c>
      <c r="I8" s="117">
        <v>168350</v>
      </c>
      <c r="J8" s="117">
        <v>179200</v>
      </c>
      <c r="K8" s="118"/>
      <c r="L8" s="119"/>
    </row>
    <row r="9" spans="1:12" ht="15" customHeight="1">
      <c r="A9" s="51" t="s">
        <v>88</v>
      </c>
      <c r="B9" s="116" t="s">
        <v>167</v>
      </c>
      <c r="C9" s="117">
        <v>54400</v>
      </c>
      <c r="D9" s="117">
        <v>62200</v>
      </c>
      <c r="E9" s="117">
        <v>69950</v>
      </c>
      <c r="F9" s="117">
        <v>77700</v>
      </c>
      <c r="G9" s="117">
        <v>83950</v>
      </c>
      <c r="H9" s="117">
        <v>90150</v>
      </c>
      <c r="I9" s="117">
        <v>96350</v>
      </c>
      <c r="J9" s="117">
        <v>102600</v>
      </c>
      <c r="K9" s="118"/>
    </row>
    <row r="10" spans="1:12" ht="15" customHeight="1">
      <c r="A10" s="51" t="s">
        <v>89</v>
      </c>
      <c r="B10" s="116" t="s">
        <v>167</v>
      </c>
      <c r="C10" s="117">
        <v>73600</v>
      </c>
      <c r="D10" s="117">
        <v>84100</v>
      </c>
      <c r="E10" s="117">
        <v>94600</v>
      </c>
      <c r="F10" s="117">
        <v>105100</v>
      </c>
      <c r="G10" s="117">
        <v>113550</v>
      </c>
      <c r="H10" s="117">
        <v>121950</v>
      </c>
      <c r="I10" s="117">
        <v>130350</v>
      </c>
      <c r="J10" s="117">
        <v>138750</v>
      </c>
      <c r="K10" s="118"/>
    </row>
    <row r="11" spans="1:12" ht="15" customHeight="1">
      <c r="A11" s="4" t="s">
        <v>90</v>
      </c>
      <c r="B11" s="116" t="s">
        <v>167</v>
      </c>
      <c r="C11" s="117">
        <v>54400</v>
      </c>
      <c r="D11" s="117">
        <v>62200</v>
      </c>
      <c r="E11" s="117">
        <v>69950</v>
      </c>
      <c r="F11" s="117">
        <v>77700</v>
      </c>
      <c r="G11" s="117">
        <v>83950</v>
      </c>
      <c r="H11" s="117">
        <v>90150</v>
      </c>
      <c r="I11" s="117">
        <v>96350</v>
      </c>
      <c r="J11" s="117">
        <v>102600</v>
      </c>
      <c r="K11" s="118"/>
    </row>
    <row r="12" spans="1:12" ht="15" customHeight="1">
      <c r="A12" s="4" t="s">
        <v>91</v>
      </c>
      <c r="B12" s="116" t="s">
        <v>167</v>
      </c>
      <c r="C12" s="117">
        <v>54400</v>
      </c>
      <c r="D12" s="117">
        <v>62200</v>
      </c>
      <c r="E12" s="117">
        <v>69950</v>
      </c>
      <c r="F12" s="117">
        <v>77700</v>
      </c>
      <c r="G12" s="117">
        <v>83950</v>
      </c>
      <c r="H12" s="117">
        <v>90150</v>
      </c>
      <c r="I12" s="117">
        <v>96350</v>
      </c>
      <c r="J12" s="117">
        <v>102600</v>
      </c>
      <c r="K12" s="118"/>
    </row>
    <row r="13" spans="1:12" ht="15" customHeight="1">
      <c r="A13" s="4" t="s">
        <v>92</v>
      </c>
      <c r="B13" s="116" t="s">
        <v>167</v>
      </c>
      <c r="C13" s="117">
        <v>54400</v>
      </c>
      <c r="D13" s="117">
        <v>62200</v>
      </c>
      <c r="E13" s="117">
        <v>69950</v>
      </c>
      <c r="F13" s="117">
        <v>77700</v>
      </c>
      <c r="G13" s="117">
        <v>83950</v>
      </c>
      <c r="H13" s="117">
        <v>90150</v>
      </c>
      <c r="I13" s="117">
        <v>96350</v>
      </c>
      <c r="J13" s="117">
        <v>102600</v>
      </c>
      <c r="K13" s="118"/>
    </row>
    <row r="14" spans="1:12" ht="15" customHeight="1">
      <c r="A14" s="4" t="s">
        <v>93</v>
      </c>
      <c r="B14" s="116" t="s">
        <v>167</v>
      </c>
      <c r="C14" s="117">
        <v>54400</v>
      </c>
      <c r="D14" s="117">
        <v>62200</v>
      </c>
      <c r="E14" s="117">
        <v>69950</v>
      </c>
      <c r="F14" s="117">
        <v>77700</v>
      </c>
      <c r="G14" s="117">
        <v>83950</v>
      </c>
      <c r="H14" s="117">
        <v>90150</v>
      </c>
      <c r="I14" s="117">
        <v>96350</v>
      </c>
      <c r="J14" s="117">
        <v>102600</v>
      </c>
      <c r="K14" s="118"/>
    </row>
    <row r="15" spans="1:12" ht="15" customHeight="1">
      <c r="A15" s="4" t="s">
        <v>94</v>
      </c>
      <c r="B15" s="116" t="s">
        <v>167</v>
      </c>
      <c r="C15" s="117">
        <v>54400</v>
      </c>
      <c r="D15" s="117">
        <v>62200</v>
      </c>
      <c r="E15" s="117">
        <v>69950</v>
      </c>
      <c r="F15" s="117">
        <v>77700</v>
      </c>
      <c r="G15" s="117">
        <v>83950</v>
      </c>
      <c r="H15" s="117">
        <v>90150</v>
      </c>
      <c r="I15" s="117">
        <v>96350</v>
      </c>
      <c r="J15" s="117">
        <v>102600</v>
      </c>
      <c r="K15" s="118"/>
      <c r="L15" s="119"/>
    </row>
    <row r="16" spans="1:12" ht="15" customHeight="1">
      <c r="A16" s="4" t="s">
        <v>95</v>
      </c>
      <c r="B16" s="116" t="s">
        <v>167</v>
      </c>
      <c r="C16" s="117">
        <v>54400</v>
      </c>
      <c r="D16" s="117">
        <v>62200</v>
      </c>
      <c r="E16" s="117">
        <v>69950</v>
      </c>
      <c r="F16" s="117">
        <v>77700</v>
      </c>
      <c r="G16" s="117">
        <v>83950</v>
      </c>
      <c r="H16" s="117">
        <v>90150</v>
      </c>
      <c r="I16" s="117">
        <v>96350</v>
      </c>
      <c r="J16" s="117">
        <v>102600</v>
      </c>
      <c r="K16" s="118"/>
    </row>
    <row r="17" spans="1:12" ht="15" customHeight="1">
      <c r="A17" s="4" t="s">
        <v>96</v>
      </c>
      <c r="B17" s="116" t="s">
        <v>167</v>
      </c>
      <c r="C17" s="117">
        <v>54400</v>
      </c>
      <c r="D17" s="117">
        <v>62200</v>
      </c>
      <c r="E17" s="117">
        <v>69950</v>
      </c>
      <c r="F17" s="117">
        <v>77700</v>
      </c>
      <c r="G17" s="117">
        <v>83950</v>
      </c>
      <c r="H17" s="117">
        <v>90150</v>
      </c>
      <c r="I17" s="117">
        <v>96350</v>
      </c>
      <c r="J17" s="117">
        <v>102600</v>
      </c>
      <c r="K17" s="118"/>
    </row>
    <row r="18" spans="1:12" ht="15" customHeight="1">
      <c r="A18" s="4" t="s">
        <v>97</v>
      </c>
      <c r="B18" s="116" t="s">
        <v>167</v>
      </c>
      <c r="C18" s="117">
        <v>54400</v>
      </c>
      <c r="D18" s="117">
        <v>62200</v>
      </c>
      <c r="E18" s="117">
        <v>69950</v>
      </c>
      <c r="F18" s="117">
        <v>77700</v>
      </c>
      <c r="G18" s="117">
        <v>83950</v>
      </c>
      <c r="H18" s="117">
        <v>90150</v>
      </c>
      <c r="I18" s="117">
        <v>96350</v>
      </c>
      <c r="J18" s="117">
        <v>102600</v>
      </c>
      <c r="K18" s="118"/>
    </row>
    <row r="19" spans="1:12" ht="15" customHeight="1">
      <c r="A19" s="4" t="s">
        <v>98</v>
      </c>
      <c r="B19" s="116" t="s">
        <v>167</v>
      </c>
      <c r="C19" s="117">
        <v>54400</v>
      </c>
      <c r="D19" s="117">
        <v>62200</v>
      </c>
      <c r="E19" s="117">
        <v>69950</v>
      </c>
      <c r="F19" s="117">
        <v>77700</v>
      </c>
      <c r="G19" s="117">
        <v>83950</v>
      </c>
      <c r="H19" s="117">
        <v>90150</v>
      </c>
      <c r="I19" s="117">
        <v>96350</v>
      </c>
      <c r="J19" s="117">
        <v>102600</v>
      </c>
      <c r="K19" s="118"/>
    </row>
    <row r="20" spans="1:12" ht="15" customHeight="1">
      <c r="A20" s="4" t="s">
        <v>99</v>
      </c>
      <c r="B20" s="116" t="s">
        <v>167</v>
      </c>
      <c r="C20" s="117">
        <v>93300</v>
      </c>
      <c r="D20" s="117">
        <v>106600</v>
      </c>
      <c r="E20" s="117">
        <v>119950</v>
      </c>
      <c r="F20" s="117">
        <v>133250</v>
      </c>
      <c r="G20" s="117">
        <v>143900</v>
      </c>
      <c r="H20" s="117">
        <v>154600</v>
      </c>
      <c r="I20" s="117">
        <v>165250</v>
      </c>
      <c r="J20" s="117">
        <v>175900</v>
      </c>
      <c r="K20" s="118"/>
    </row>
    <row r="21" spans="1:12" ht="15" customHeight="1">
      <c r="A21" s="4" t="s">
        <v>100</v>
      </c>
      <c r="B21" s="108" t="s">
        <v>167</v>
      </c>
      <c r="C21" s="117">
        <v>54400</v>
      </c>
      <c r="D21" s="117">
        <v>62200</v>
      </c>
      <c r="E21" s="117">
        <v>69950</v>
      </c>
      <c r="F21" s="117">
        <v>77700</v>
      </c>
      <c r="G21" s="117">
        <v>83950</v>
      </c>
      <c r="H21" s="117">
        <v>90150</v>
      </c>
      <c r="I21" s="117">
        <v>96350</v>
      </c>
      <c r="J21" s="117">
        <v>102600</v>
      </c>
      <c r="K21" s="118"/>
    </row>
    <row r="22" spans="1:12" ht="15" customHeight="1">
      <c r="A22" s="4" t="s">
        <v>101</v>
      </c>
      <c r="B22" s="108" t="s">
        <v>167</v>
      </c>
      <c r="C22" s="117">
        <v>117700</v>
      </c>
      <c r="D22" s="117">
        <v>134500</v>
      </c>
      <c r="E22" s="117">
        <v>151300</v>
      </c>
      <c r="F22" s="117">
        <v>168100</v>
      </c>
      <c r="G22" s="117">
        <v>181550</v>
      </c>
      <c r="H22" s="117">
        <v>195000</v>
      </c>
      <c r="I22" s="117">
        <v>208450</v>
      </c>
      <c r="J22" s="117">
        <v>221900</v>
      </c>
      <c r="K22" s="118"/>
      <c r="L22" s="119"/>
    </row>
    <row r="23" spans="1:12" ht="15" customHeight="1">
      <c r="A23" s="4" t="s">
        <v>103</v>
      </c>
      <c r="B23" s="108" t="s">
        <v>167</v>
      </c>
      <c r="C23" s="117">
        <v>54400</v>
      </c>
      <c r="D23" s="117">
        <v>62200</v>
      </c>
      <c r="E23" s="117">
        <v>69950</v>
      </c>
      <c r="F23" s="117">
        <v>77700</v>
      </c>
      <c r="G23" s="117">
        <v>83950</v>
      </c>
      <c r="H23" s="117">
        <v>90150</v>
      </c>
      <c r="I23" s="117">
        <v>96350</v>
      </c>
      <c r="J23" s="117">
        <v>102600</v>
      </c>
      <c r="K23" s="118"/>
    </row>
    <row r="24" spans="1:12" ht="15" customHeight="1">
      <c r="A24" s="4" t="s">
        <v>104</v>
      </c>
      <c r="B24" s="108" t="s">
        <v>167</v>
      </c>
      <c r="C24" s="117">
        <v>54400</v>
      </c>
      <c r="D24" s="117">
        <v>62200</v>
      </c>
      <c r="E24" s="117">
        <v>69950</v>
      </c>
      <c r="F24" s="117">
        <v>77700</v>
      </c>
      <c r="G24" s="117">
        <v>83950</v>
      </c>
      <c r="H24" s="117">
        <v>90150</v>
      </c>
      <c r="I24" s="117">
        <v>96350</v>
      </c>
      <c r="J24" s="117">
        <v>102600</v>
      </c>
      <c r="K24" s="118"/>
    </row>
    <row r="25" spans="1:12" ht="15" customHeight="1">
      <c r="A25" s="4" t="s">
        <v>105</v>
      </c>
      <c r="B25" s="108" t="s">
        <v>167</v>
      </c>
      <c r="C25" s="117">
        <v>62900</v>
      </c>
      <c r="D25" s="117">
        <v>71900</v>
      </c>
      <c r="E25" s="117">
        <v>80900</v>
      </c>
      <c r="F25" s="117">
        <v>89850</v>
      </c>
      <c r="G25" s="117">
        <v>97050</v>
      </c>
      <c r="H25" s="117">
        <v>104250</v>
      </c>
      <c r="I25" s="117">
        <v>111450</v>
      </c>
      <c r="J25" s="117">
        <v>118600</v>
      </c>
      <c r="K25" s="118"/>
    </row>
    <row r="26" spans="1:12" ht="15" customHeight="1">
      <c r="A26" s="4" t="s">
        <v>106</v>
      </c>
      <c r="B26" s="108" t="s">
        <v>167</v>
      </c>
      <c r="C26" s="117">
        <v>87600</v>
      </c>
      <c r="D26" s="117">
        <v>100100</v>
      </c>
      <c r="E26" s="117">
        <v>112600</v>
      </c>
      <c r="F26" s="117">
        <v>125100</v>
      </c>
      <c r="G26" s="117">
        <v>135150</v>
      </c>
      <c r="H26" s="117">
        <v>145150</v>
      </c>
      <c r="I26" s="117">
        <v>155150</v>
      </c>
      <c r="J26" s="117">
        <v>165150</v>
      </c>
      <c r="K26" s="118"/>
    </row>
    <row r="27" spans="1:12" ht="15" customHeight="1">
      <c r="A27" s="4" t="s">
        <v>107</v>
      </c>
      <c r="B27" s="108" t="s">
        <v>167</v>
      </c>
      <c r="C27" s="117">
        <v>98700</v>
      </c>
      <c r="D27" s="117">
        <v>112800</v>
      </c>
      <c r="E27" s="117">
        <v>126850</v>
      </c>
      <c r="F27" s="117">
        <v>140950</v>
      </c>
      <c r="G27" s="117">
        <v>152250</v>
      </c>
      <c r="H27" s="117">
        <v>163550</v>
      </c>
      <c r="I27" s="117">
        <v>174800</v>
      </c>
      <c r="J27" s="117">
        <v>186100</v>
      </c>
      <c r="K27" s="118"/>
      <c r="L27" s="119"/>
    </row>
    <row r="28" spans="1:12" ht="15" customHeight="1">
      <c r="A28" s="4" t="s">
        <v>102</v>
      </c>
      <c r="B28" s="108" t="s">
        <v>167</v>
      </c>
      <c r="C28" s="117">
        <v>54400</v>
      </c>
      <c r="D28" s="117">
        <v>62200</v>
      </c>
      <c r="E28" s="117">
        <v>69950</v>
      </c>
      <c r="F28" s="117">
        <v>77700</v>
      </c>
      <c r="G28" s="117">
        <v>83950</v>
      </c>
      <c r="H28" s="117">
        <v>90150</v>
      </c>
      <c r="I28" s="117">
        <v>96350</v>
      </c>
      <c r="J28" s="117">
        <v>102600</v>
      </c>
      <c r="K28" s="118"/>
    </row>
    <row r="29" spans="1:12" ht="15" customHeight="1">
      <c r="A29" s="4" t="s">
        <v>154</v>
      </c>
      <c r="B29" s="108" t="s">
        <v>167</v>
      </c>
      <c r="C29" s="117">
        <v>55900</v>
      </c>
      <c r="D29" s="117">
        <v>63900</v>
      </c>
      <c r="E29" s="117">
        <v>71900</v>
      </c>
      <c r="F29" s="117">
        <v>79850</v>
      </c>
      <c r="G29" s="117">
        <v>86250</v>
      </c>
      <c r="H29" s="117">
        <v>92650</v>
      </c>
      <c r="I29" s="117">
        <v>99050</v>
      </c>
      <c r="J29" s="117">
        <v>105450</v>
      </c>
      <c r="K29" s="118"/>
    </row>
    <row r="30" spans="1:12" ht="15" customHeight="1">
      <c r="A30" s="4" t="s">
        <v>108</v>
      </c>
      <c r="B30" s="108" t="s">
        <v>167</v>
      </c>
      <c r="C30" s="117">
        <v>70050</v>
      </c>
      <c r="D30" s="117">
        <v>80050</v>
      </c>
      <c r="E30" s="117">
        <v>90050</v>
      </c>
      <c r="F30" s="117">
        <v>100100</v>
      </c>
      <c r="G30" s="117">
        <v>108100</v>
      </c>
      <c r="H30" s="117">
        <v>116150</v>
      </c>
      <c r="I30" s="117">
        <v>124100</v>
      </c>
      <c r="J30" s="117">
        <v>132150</v>
      </c>
      <c r="K30" s="118"/>
    </row>
    <row r="31" spans="1:12" ht="15" customHeight="1">
      <c r="A31" s="4" t="s">
        <v>109</v>
      </c>
      <c r="B31" s="108" t="s">
        <v>167</v>
      </c>
      <c r="C31" s="117">
        <v>104200</v>
      </c>
      <c r="D31" s="117">
        <v>119100</v>
      </c>
      <c r="E31" s="117">
        <v>134000</v>
      </c>
      <c r="F31" s="117">
        <v>148850</v>
      </c>
      <c r="G31" s="117">
        <v>160800</v>
      </c>
      <c r="H31" s="117">
        <v>172700</v>
      </c>
      <c r="I31" s="117">
        <v>184600</v>
      </c>
      <c r="J31" s="117">
        <v>196500</v>
      </c>
      <c r="K31" s="118"/>
    </row>
    <row r="32" spans="1:12" ht="15" customHeight="1">
      <c r="A32" s="4" t="s">
        <v>110</v>
      </c>
      <c r="B32" s="108" t="s">
        <v>167</v>
      </c>
      <c r="C32" s="117">
        <v>73600</v>
      </c>
      <c r="D32" s="117">
        <v>84100</v>
      </c>
      <c r="E32" s="117">
        <v>94600</v>
      </c>
      <c r="F32" s="117">
        <v>105100</v>
      </c>
      <c r="G32" s="117">
        <v>113550</v>
      </c>
      <c r="H32" s="117">
        <v>121950</v>
      </c>
      <c r="I32" s="117">
        <v>130350</v>
      </c>
      <c r="J32" s="117">
        <v>138750</v>
      </c>
      <c r="K32" s="118"/>
    </row>
    <row r="33" spans="1:12" ht="15" customHeight="1">
      <c r="A33" s="4" t="s">
        <v>111</v>
      </c>
      <c r="B33" s="108" t="s">
        <v>167</v>
      </c>
      <c r="C33" s="117">
        <v>54400</v>
      </c>
      <c r="D33" s="117">
        <v>62200</v>
      </c>
      <c r="E33" s="117">
        <v>69950</v>
      </c>
      <c r="F33" s="117">
        <v>77700</v>
      </c>
      <c r="G33" s="117">
        <v>83950</v>
      </c>
      <c r="H33" s="117">
        <v>90150</v>
      </c>
      <c r="I33" s="117">
        <v>96350</v>
      </c>
      <c r="J33" s="117">
        <v>102600</v>
      </c>
      <c r="K33" s="118"/>
    </row>
    <row r="34" spans="1:12" ht="15" customHeight="1">
      <c r="A34" s="4" t="s">
        <v>112</v>
      </c>
      <c r="B34" s="108" t="s">
        <v>167</v>
      </c>
      <c r="C34" s="117">
        <v>68900</v>
      </c>
      <c r="D34" s="117">
        <v>78750</v>
      </c>
      <c r="E34" s="117">
        <v>88600</v>
      </c>
      <c r="F34" s="117">
        <v>98400</v>
      </c>
      <c r="G34" s="117">
        <v>106300</v>
      </c>
      <c r="H34" s="117">
        <v>114150</v>
      </c>
      <c r="I34" s="117">
        <v>122050</v>
      </c>
      <c r="J34" s="117">
        <v>129900</v>
      </c>
      <c r="K34" s="118"/>
      <c r="L34" s="119"/>
    </row>
    <row r="35" spans="1:12" ht="15" customHeight="1">
      <c r="A35" s="4" t="s">
        <v>113</v>
      </c>
      <c r="B35" s="108" t="s">
        <v>167</v>
      </c>
      <c r="C35" s="117">
        <v>73600</v>
      </c>
      <c r="D35" s="117">
        <v>84100</v>
      </c>
      <c r="E35" s="117">
        <v>94600</v>
      </c>
      <c r="F35" s="117">
        <v>105100</v>
      </c>
      <c r="G35" s="117">
        <v>113550</v>
      </c>
      <c r="H35" s="117">
        <v>121950</v>
      </c>
      <c r="I35" s="117">
        <v>130350</v>
      </c>
      <c r="J35" s="117">
        <v>138750</v>
      </c>
      <c r="K35" s="118"/>
    </row>
    <row r="36" spans="1:12" ht="15" customHeight="1">
      <c r="A36" s="4" t="s">
        <v>114</v>
      </c>
      <c r="B36" s="108" t="s">
        <v>167</v>
      </c>
      <c r="C36" s="117">
        <v>82350</v>
      </c>
      <c r="D36" s="117">
        <v>94100</v>
      </c>
      <c r="E36" s="117">
        <v>105850</v>
      </c>
      <c r="F36" s="117">
        <v>117600</v>
      </c>
      <c r="G36" s="117">
        <v>127050</v>
      </c>
      <c r="H36" s="117">
        <v>136450</v>
      </c>
      <c r="I36" s="117">
        <v>145850</v>
      </c>
      <c r="J36" s="117">
        <v>155250</v>
      </c>
      <c r="K36" s="118"/>
    </row>
    <row r="37" spans="1:12" ht="15" customHeight="1">
      <c r="A37" s="4" t="s">
        <v>115</v>
      </c>
      <c r="B37" s="108" t="s">
        <v>167</v>
      </c>
      <c r="C37" s="117">
        <v>68900</v>
      </c>
      <c r="D37" s="117">
        <v>78750</v>
      </c>
      <c r="E37" s="117">
        <v>88600</v>
      </c>
      <c r="F37" s="117">
        <v>98400</v>
      </c>
      <c r="G37" s="117">
        <v>106300</v>
      </c>
      <c r="H37" s="117">
        <v>114150</v>
      </c>
      <c r="I37" s="117">
        <v>122050</v>
      </c>
      <c r="J37" s="117">
        <v>129900</v>
      </c>
      <c r="K37" s="118"/>
    </row>
    <row r="38" spans="1:12" ht="15" customHeight="1">
      <c r="A38" s="4" t="s">
        <v>116</v>
      </c>
      <c r="B38" s="108" t="s">
        <v>167</v>
      </c>
      <c r="C38" s="117">
        <v>97950</v>
      </c>
      <c r="D38" s="117">
        <v>111950</v>
      </c>
      <c r="E38" s="117">
        <v>125950</v>
      </c>
      <c r="F38" s="117">
        <v>139900</v>
      </c>
      <c r="G38" s="117">
        <v>151100</v>
      </c>
      <c r="H38" s="117">
        <v>162300</v>
      </c>
      <c r="I38" s="117">
        <v>173500</v>
      </c>
      <c r="J38" s="117">
        <v>184700</v>
      </c>
      <c r="K38" s="118"/>
    </row>
    <row r="39" spans="1:12" ht="15" customHeight="1">
      <c r="A39" s="4" t="s">
        <v>117</v>
      </c>
      <c r="B39" s="108" t="s">
        <v>167</v>
      </c>
      <c r="C39" s="117">
        <v>117700</v>
      </c>
      <c r="D39" s="117">
        <v>134500</v>
      </c>
      <c r="E39" s="117">
        <v>151300</v>
      </c>
      <c r="F39" s="117">
        <v>168100</v>
      </c>
      <c r="G39" s="117">
        <v>181550</v>
      </c>
      <c r="H39" s="117">
        <v>195000</v>
      </c>
      <c r="I39" s="117">
        <v>208450</v>
      </c>
      <c r="J39" s="117">
        <v>221900</v>
      </c>
      <c r="K39" s="118"/>
    </row>
    <row r="40" spans="1:12" ht="15" customHeight="1">
      <c r="A40" s="7" t="s">
        <v>118</v>
      </c>
      <c r="B40" s="108" t="s">
        <v>167</v>
      </c>
      <c r="C40" s="117">
        <v>60550</v>
      </c>
      <c r="D40" s="117">
        <v>69200</v>
      </c>
      <c r="E40" s="117">
        <v>77850</v>
      </c>
      <c r="F40" s="117">
        <v>86500</v>
      </c>
      <c r="G40" s="117">
        <v>93450</v>
      </c>
      <c r="H40" s="117">
        <v>100350</v>
      </c>
      <c r="I40" s="117">
        <v>107300</v>
      </c>
      <c r="J40" s="117">
        <v>114200</v>
      </c>
      <c r="K40" s="118"/>
    </row>
    <row r="41" spans="1:12" ht="15" customHeight="1">
      <c r="A41" s="4" t="s">
        <v>119</v>
      </c>
      <c r="B41" s="108" t="s">
        <v>167</v>
      </c>
      <c r="C41" s="117">
        <v>85700</v>
      </c>
      <c r="D41" s="117">
        <v>97950</v>
      </c>
      <c r="E41" s="117">
        <v>110200</v>
      </c>
      <c r="F41" s="117">
        <v>122400</v>
      </c>
      <c r="G41" s="117">
        <v>132200</v>
      </c>
      <c r="H41" s="117">
        <v>142000</v>
      </c>
      <c r="I41" s="117">
        <v>151800</v>
      </c>
      <c r="J41" s="117">
        <v>161600</v>
      </c>
      <c r="K41" s="118"/>
      <c r="L41" s="119"/>
    </row>
    <row r="42" spans="1:12" ht="15" customHeight="1">
      <c r="A42" s="4" t="s">
        <v>120</v>
      </c>
      <c r="B42" s="108" t="s">
        <v>167</v>
      </c>
      <c r="C42" s="117">
        <v>117700</v>
      </c>
      <c r="D42" s="117">
        <v>134500</v>
      </c>
      <c r="E42" s="117">
        <v>151300</v>
      </c>
      <c r="F42" s="117">
        <v>168100</v>
      </c>
      <c r="G42" s="117">
        <v>181550</v>
      </c>
      <c r="H42" s="117">
        <v>195000</v>
      </c>
      <c r="I42" s="117">
        <v>208450</v>
      </c>
      <c r="J42" s="117">
        <v>221900</v>
      </c>
      <c r="K42" s="118"/>
    </row>
    <row r="43" spans="1:12" ht="15" customHeight="1">
      <c r="A43" s="4" t="s">
        <v>121</v>
      </c>
      <c r="B43" s="108" t="s">
        <v>167</v>
      </c>
      <c r="C43" s="117">
        <v>102000</v>
      </c>
      <c r="D43" s="117">
        <v>116600</v>
      </c>
      <c r="E43" s="117">
        <v>131150</v>
      </c>
      <c r="F43" s="117">
        <v>145700</v>
      </c>
      <c r="G43" s="117">
        <v>157400</v>
      </c>
      <c r="H43" s="117">
        <v>169050</v>
      </c>
      <c r="I43" s="117">
        <v>180700</v>
      </c>
      <c r="J43" s="117">
        <v>192350</v>
      </c>
      <c r="K43" s="118"/>
    </row>
    <row r="44" spans="1:12" ht="15" customHeight="1">
      <c r="A44" s="4" t="s">
        <v>122</v>
      </c>
      <c r="B44" s="108" t="s">
        <v>167</v>
      </c>
      <c r="C44" s="117">
        <v>113700</v>
      </c>
      <c r="D44" s="117">
        <v>129950</v>
      </c>
      <c r="E44" s="117">
        <v>146200</v>
      </c>
      <c r="F44" s="117">
        <v>162400</v>
      </c>
      <c r="G44" s="117">
        <v>175400</v>
      </c>
      <c r="H44" s="117">
        <v>188400</v>
      </c>
      <c r="I44" s="117">
        <v>201400</v>
      </c>
      <c r="J44" s="117">
        <v>214400</v>
      </c>
      <c r="K44" s="118"/>
    </row>
    <row r="45" spans="1:12" ht="15" customHeight="1">
      <c r="A45" s="4" t="s">
        <v>123</v>
      </c>
      <c r="B45" s="108" t="s">
        <v>167</v>
      </c>
      <c r="C45" s="117">
        <v>122200</v>
      </c>
      <c r="D45" s="117">
        <v>139650</v>
      </c>
      <c r="E45" s="117">
        <v>157100</v>
      </c>
      <c r="F45" s="117">
        <v>174550</v>
      </c>
      <c r="G45" s="117">
        <v>188500</v>
      </c>
      <c r="H45" s="117">
        <v>202500</v>
      </c>
      <c r="I45" s="117">
        <v>216450</v>
      </c>
      <c r="J45" s="117">
        <v>230450</v>
      </c>
      <c r="K45" s="118"/>
    </row>
    <row r="46" spans="1:12" ht="15" customHeight="1">
      <c r="A46" s="4" t="s">
        <v>124</v>
      </c>
      <c r="B46" s="108" t="s">
        <v>167</v>
      </c>
      <c r="C46" s="117">
        <v>54500</v>
      </c>
      <c r="D46" s="117">
        <v>62300</v>
      </c>
      <c r="E46" s="117">
        <v>70100</v>
      </c>
      <c r="F46" s="117">
        <v>77850</v>
      </c>
      <c r="G46" s="117">
        <v>84100</v>
      </c>
      <c r="H46" s="117">
        <v>90350</v>
      </c>
      <c r="I46" s="117">
        <v>96550</v>
      </c>
      <c r="J46" s="117">
        <v>102800</v>
      </c>
      <c r="K46" s="118"/>
    </row>
    <row r="47" spans="1:12" ht="15" customHeight="1">
      <c r="A47" s="4" t="s">
        <v>125</v>
      </c>
      <c r="B47" s="108" t="s">
        <v>167</v>
      </c>
      <c r="C47" s="117">
        <v>54400</v>
      </c>
      <c r="D47" s="117">
        <v>62200</v>
      </c>
      <c r="E47" s="117">
        <v>69950</v>
      </c>
      <c r="F47" s="117">
        <v>77700</v>
      </c>
      <c r="G47" s="117">
        <v>83950</v>
      </c>
      <c r="H47" s="117">
        <v>90150</v>
      </c>
      <c r="I47" s="117">
        <v>96350</v>
      </c>
      <c r="J47" s="117">
        <v>102600</v>
      </c>
      <c r="K47" s="118"/>
    </row>
    <row r="48" spans="1:12" ht="15" customHeight="1">
      <c r="A48" t="s">
        <v>155</v>
      </c>
      <c r="B48" s="108" t="s">
        <v>167</v>
      </c>
      <c r="C48" s="117">
        <v>54400</v>
      </c>
      <c r="D48" s="117">
        <v>62200</v>
      </c>
      <c r="E48" s="117">
        <v>69950</v>
      </c>
      <c r="F48" s="117">
        <v>77700</v>
      </c>
      <c r="G48" s="117">
        <v>83950</v>
      </c>
      <c r="H48" s="117">
        <v>90150</v>
      </c>
      <c r="I48" s="117">
        <v>96350</v>
      </c>
      <c r="J48" s="117">
        <v>102600</v>
      </c>
      <c r="K48" s="118"/>
      <c r="L48" s="119"/>
    </row>
    <row r="49" spans="1:12" ht="15" customHeight="1">
      <c r="A49" t="s">
        <v>156</v>
      </c>
      <c r="B49" s="108" t="s">
        <v>167</v>
      </c>
      <c r="C49" s="117">
        <v>76950</v>
      </c>
      <c r="D49" s="117">
        <v>87950</v>
      </c>
      <c r="E49" s="117">
        <v>98950</v>
      </c>
      <c r="F49" s="117">
        <v>109900</v>
      </c>
      <c r="G49" s="117">
        <v>118700</v>
      </c>
      <c r="H49" s="117">
        <v>127500</v>
      </c>
      <c r="I49" s="117">
        <v>136300</v>
      </c>
      <c r="J49" s="117">
        <v>145100</v>
      </c>
      <c r="K49" s="118"/>
    </row>
    <row r="50" spans="1:12" ht="15" customHeight="1">
      <c r="A50" t="s">
        <v>157</v>
      </c>
      <c r="B50" s="108" t="s">
        <v>167</v>
      </c>
      <c r="C50" s="117">
        <v>92300</v>
      </c>
      <c r="D50" s="117">
        <v>105500</v>
      </c>
      <c r="E50" s="117">
        <v>118700</v>
      </c>
      <c r="F50" s="117">
        <v>131850</v>
      </c>
      <c r="G50" s="117">
        <v>142400</v>
      </c>
      <c r="H50" s="117">
        <v>152950</v>
      </c>
      <c r="I50" s="117">
        <v>163500</v>
      </c>
      <c r="J50" s="117">
        <v>174050</v>
      </c>
      <c r="K50" s="118"/>
    </row>
    <row r="51" spans="1:12" ht="15" customHeight="1">
      <c r="A51" t="s">
        <v>158</v>
      </c>
      <c r="B51" s="108" t="s">
        <v>167</v>
      </c>
      <c r="C51" s="117">
        <v>57400</v>
      </c>
      <c r="D51" s="117">
        <v>65600</v>
      </c>
      <c r="E51" s="117">
        <v>73800</v>
      </c>
      <c r="F51" s="117">
        <v>82000</v>
      </c>
      <c r="G51" s="117">
        <v>88600</v>
      </c>
      <c r="H51" s="117">
        <v>95150</v>
      </c>
      <c r="I51" s="117">
        <v>101700</v>
      </c>
      <c r="J51" s="117">
        <v>108250</v>
      </c>
      <c r="K51" s="118"/>
    </row>
    <row r="52" spans="1:12" ht="15" customHeight="1">
      <c r="A52" t="s">
        <v>159</v>
      </c>
      <c r="B52" s="108" t="s">
        <v>167</v>
      </c>
      <c r="C52" s="117">
        <v>57050</v>
      </c>
      <c r="D52" s="117">
        <v>65200</v>
      </c>
      <c r="E52" s="117">
        <v>73350</v>
      </c>
      <c r="F52" s="117">
        <v>81500</v>
      </c>
      <c r="G52" s="117">
        <v>88050</v>
      </c>
      <c r="H52" s="117">
        <v>94550</v>
      </c>
      <c r="I52" s="117">
        <v>101100</v>
      </c>
      <c r="J52" s="117">
        <v>107600</v>
      </c>
      <c r="K52" s="118"/>
    </row>
    <row r="53" spans="1:12" ht="15" customHeight="1">
      <c r="A53" t="s">
        <v>160</v>
      </c>
      <c r="B53" s="108" t="s">
        <v>167</v>
      </c>
      <c r="C53" s="117">
        <v>54400</v>
      </c>
      <c r="D53" s="117">
        <v>62200</v>
      </c>
      <c r="E53" s="117">
        <v>69950</v>
      </c>
      <c r="F53" s="117">
        <v>77700</v>
      </c>
      <c r="G53" s="117">
        <v>83950</v>
      </c>
      <c r="H53" s="117">
        <v>90150</v>
      </c>
      <c r="I53" s="117">
        <v>96350</v>
      </c>
      <c r="J53" s="117">
        <v>102600</v>
      </c>
      <c r="K53" s="118"/>
    </row>
    <row r="54" spans="1:12" ht="15" customHeight="1">
      <c r="A54" t="s">
        <v>161</v>
      </c>
      <c r="B54" s="108" t="s">
        <v>167</v>
      </c>
      <c r="C54" s="117">
        <v>54400</v>
      </c>
      <c r="D54" s="117">
        <v>62200</v>
      </c>
      <c r="E54" s="117">
        <v>69950</v>
      </c>
      <c r="F54" s="117">
        <v>77700</v>
      </c>
      <c r="G54" s="117">
        <v>83950</v>
      </c>
      <c r="H54" s="117">
        <v>90150</v>
      </c>
      <c r="I54" s="117">
        <v>96350</v>
      </c>
      <c r="J54" s="117">
        <v>102600</v>
      </c>
      <c r="K54" s="118"/>
    </row>
    <row r="55" spans="1:12" ht="15" customHeight="1">
      <c r="A55" t="s">
        <v>162</v>
      </c>
      <c r="B55" s="108" t="s">
        <v>167</v>
      </c>
      <c r="C55" s="117">
        <v>54400</v>
      </c>
      <c r="D55" s="117">
        <v>62200</v>
      </c>
      <c r="E55" s="117">
        <v>69950</v>
      </c>
      <c r="F55" s="117">
        <v>77700</v>
      </c>
      <c r="G55" s="117">
        <v>83950</v>
      </c>
      <c r="H55" s="117">
        <v>90150</v>
      </c>
      <c r="I55" s="117">
        <v>96350</v>
      </c>
      <c r="J55" s="117">
        <v>102600</v>
      </c>
      <c r="K55" s="118"/>
      <c r="L55" s="119"/>
    </row>
    <row r="56" spans="1:12" ht="15" customHeight="1">
      <c r="A56" t="s">
        <v>166</v>
      </c>
      <c r="B56" s="108" t="s">
        <v>167</v>
      </c>
      <c r="C56" s="117">
        <v>57250</v>
      </c>
      <c r="D56" s="117">
        <v>65400</v>
      </c>
      <c r="E56" s="117">
        <v>73600</v>
      </c>
      <c r="F56" s="117">
        <v>81750</v>
      </c>
      <c r="G56" s="117">
        <v>88300</v>
      </c>
      <c r="H56" s="117">
        <v>94850</v>
      </c>
      <c r="I56" s="117">
        <v>101400</v>
      </c>
      <c r="J56" s="117">
        <v>107950</v>
      </c>
      <c r="K56" s="118"/>
    </row>
    <row r="57" spans="1:12" ht="15" customHeight="1">
      <c r="A57" t="s">
        <v>163</v>
      </c>
      <c r="B57" s="108" t="s">
        <v>167</v>
      </c>
      <c r="C57" s="117">
        <v>87950</v>
      </c>
      <c r="D57" s="117">
        <v>100500</v>
      </c>
      <c r="E57" s="117">
        <v>113050</v>
      </c>
      <c r="F57" s="117">
        <v>125600</v>
      </c>
      <c r="G57" s="117">
        <v>135650</v>
      </c>
      <c r="H57" s="117">
        <v>145700</v>
      </c>
      <c r="I57" s="117">
        <v>155750</v>
      </c>
      <c r="J57" s="117">
        <v>165800</v>
      </c>
      <c r="K57" s="118"/>
    </row>
    <row r="58" spans="1:12" ht="15" customHeight="1">
      <c r="A58" t="s">
        <v>164</v>
      </c>
      <c r="B58" s="108" t="s">
        <v>167</v>
      </c>
      <c r="C58" s="117">
        <v>72600</v>
      </c>
      <c r="D58" s="117">
        <v>83000</v>
      </c>
      <c r="E58" s="117">
        <v>93350</v>
      </c>
      <c r="F58" s="117">
        <v>103700</v>
      </c>
      <c r="G58" s="117">
        <v>112000</v>
      </c>
      <c r="H58" s="117">
        <v>120300</v>
      </c>
      <c r="I58" s="117">
        <v>128600</v>
      </c>
      <c r="J58" s="117">
        <v>136900</v>
      </c>
      <c r="K58" s="118"/>
    </row>
    <row r="59" spans="1:12" ht="15" customHeight="1">
      <c r="A59" t="s">
        <v>165</v>
      </c>
      <c r="B59" s="108" t="s">
        <v>167</v>
      </c>
      <c r="C59" s="117">
        <v>57050</v>
      </c>
      <c r="D59" s="117">
        <v>65200</v>
      </c>
      <c r="E59" s="117">
        <v>73350</v>
      </c>
      <c r="F59" s="117">
        <v>81500</v>
      </c>
      <c r="G59" s="117">
        <v>88050</v>
      </c>
      <c r="H59" s="117">
        <v>94550</v>
      </c>
      <c r="I59" s="117">
        <v>101100</v>
      </c>
      <c r="J59" s="117">
        <v>107600</v>
      </c>
      <c r="K59" s="118"/>
    </row>
    <row r="60" spans="1:12" ht="15" customHeight="1">
      <c r="A60" s="51"/>
      <c r="B60" s="108"/>
      <c r="C60" s="51"/>
      <c r="D60" s="51"/>
      <c r="E60" s="51"/>
      <c r="F60" s="51"/>
      <c r="G60" s="51"/>
      <c r="H60" s="51"/>
      <c r="I60" s="51"/>
      <c r="J60" s="51"/>
      <c r="K60" s="118"/>
    </row>
    <row r="61" spans="1:12" ht="15" customHeight="1">
      <c r="A61" s="120"/>
    </row>
    <row r="62" spans="1:12" ht="15" customHeight="1">
      <c r="A62" s="120"/>
    </row>
    <row r="63" spans="1:12" ht="15" customHeight="1"/>
    <row r="64" spans="1:12"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sheetData>
  <sheetProtection algorithmName="SHA-512" hashValue="DyzjzlPFEPFd2SJy2xRA4bRavPimceTS6qZgOvTc8Odp6n98KyQR8F7qJmv4OnrxvlVMSsZQKHQVsC7e5DZ/zA==" saltValue="LIw5aYkmlF8TPmlXNxI4/A==" spinCount="100000" sheet="1" objects="1" scenarios="1"/>
  <phoneticPr fontId="10" type="noConversion"/>
  <pageMargins left="0.34" right="0.25" top="0.75" bottom="0.74" header="0.5" footer="0.5"/>
  <pageSetup scale="91" fitToHeight="0" orientation="portrait" r:id="rId1"/>
  <headerFooter alignWithMargins="0">
    <oddHeader>&amp;R&amp;P of &amp;N</oddHeader>
    <oddFooter xml:space="preserve">&amp;L
Note: See instructions/example on last page to determine income limit for households larger than 8 persons&amp;R
</oddFooter>
  </headerFooter>
  <rowBreaks count="6" manualBreakCount="6">
    <brk id="57" max="16383" man="1"/>
    <brk id="111" max="16383" man="1"/>
    <brk id="165" max="16383" man="1"/>
    <brk id="219" max="16383" man="1"/>
    <brk id="273" max="16383" man="1"/>
    <brk id="32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B77A93AC2DCE841B68D8DF8B7F6BCF5" ma:contentTypeVersion="19" ma:contentTypeDescription="Create a new document." ma:contentTypeScope="" ma:versionID="4650c3b02338835727f0d93d0d05401c">
  <xsd:schema xmlns:xsd="http://www.w3.org/2001/XMLSchema" xmlns:xs="http://www.w3.org/2001/XMLSchema" xmlns:p="http://schemas.microsoft.com/office/2006/metadata/properties" xmlns:ns1="http://schemas.microsoft.com/sharepoint/v3" xmlns:ns2="97e82f99-c7b6-43d9-9449-535ca50cd448" xmlns:ns3="b81d817a-1478-46c7-a8b0-e0874bfd524c" targetNamespace="http://schemas.microsoft.com/office/2006/metadata/properties" ma:root="true" ma:fieldsID="ee402d8d3e9683fe703bb7e3e520e4fb" ns1:_="" ns2:_="" ns3:_="">
    <xsd:import namespace="http://schemas.microsoft.com/sharepoint/v3"/>
    <xsd:import namespace="97e82f99-c7b6-43d9-9449-535ca50cd448"/>
    <xsd:import namespace="b81d817a-1478-46c7-a8b0-e0874bfd524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element ref="ns3:SharedWithUsers" minOccurs="0"/>
                <xsd:element ref="ns3:SharedWithDetails" minOccurs="0"/>
                <xsd:element ref="ns2:MediaServiceLocation"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7e82f99-c7b6-43d9-9449-535ca50cd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1f3bbd73-d9da-4b59-89ef-5a1da660cdf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1d817a-1478-46c7-a8b0-e0874bfd524c"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f748684e-ac9a-493b-8296-316a972f0062}" ma:internalName="TaxCatchAll" ma:showField="CatchAllData" ma:web="b81d817a-1478-46c7-a8b0-e0874bfd524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b81d817a-1478-46c7-a8b0-e0874bfd524c" xsi:nil="true"/>
    <lcf76f155ced4ddcb4097134ff3c332f xmlns="97e82f99-c7b6-43d9-9449-535ca50cd44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F731860-6D22-43A3-9E37-5446DD085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7e82f99-c7b6-43d9-9449-535ca50cd448"/>
    <ds:schemaRef ds:uri="b81d817a-1478-46c7-a8b0-e0874bfd5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49B892F-45B6-473C-A25E-8F3EAACC2783}">
  <ds:schemaRefs>
    <ds:schemaRef ds:uri="http://schemas.microsoft.com/sharepoint/v3/contenttype/forms"/>
  </ds:schemaRefs>
</ds:datastoreItem>
</file>

<file path=customXml/itemProps3.xml><?xml version="1.0" encoding="utf-8"?>
<ds:datastoreItem xmlns:ds="http://schemas.openxmlformats.org/officeDocument/2006/customXml" ds:itemID="{AAD96A2F-0D2F-41A2-A834-EF60814F20EF}">
  <ds:schemaRefs>
    <ds:schemaRef ds:uri="http://schemas.microsoft.com/office/2006/metadata/longProperties"/>
  </ds:schemaRefs>
</ds:datastoreItem>
</file>

<file path=customXml/itemProps4.xml><?xml version="1.0" encoding="utf-8"?>
<ds:datastoreItem xmlns:ds="http://schemas.openxmlformats.org/officeDocument/2006/customXml" ds:itemID="{292D1BBF-4FF8-4FF9-8901-45A6C9CCCF98}">
  <ds:schemaRefs>
    <ds:schemaRef ds:uri="http://purl.org/dc/term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schemas.microsoft.com/office/2006/documentManagement/types"/>
    <ds:schemaRef ds:uri="http://schemas.microsoft.com/sharepoint/v3"/>
    <ds:schemaRef ds:uri="http://purl.org/dc/dcmitype/"/>
    <ds:schemaRef ds:uri="b81d817a-1478-46c7-a8b0-e0874bfd524c"/>
    <ds:schemaRef ds:uri="97e82f99-c7b6-43d9-9449-535ca50cd448"/>
    <ds:schemaRef ds:uri="http://www.w3.org/XML/1998/namespace"/>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Instructions</vt:lpstr>
      <vt:lpstr>1. Chklst, Certification</vt:lpstr>
      <vt:lpstr>2. Assisted</vt:lpstr>
      <vt:lpstr>3. Non-Assisted</vt:lpstr>
      <vt:lpstr>4. Commercial Space</vt:lpstr>
      <vt:lpstr>5. Summary</vt:lpstr>
      <vt:lpstr>6. State Income Limits Chart</vt:lpstr>
      <vt:lpstr>'2. Assisted'!Print_Area</vt:lpstr>
      <vt:lpstr>'3. Non-Assisted'!Print_Area</vt:lpstr>
      <vt:lpstr>'4. Commercial Space'!Print_Area</vt:lpstr>
      <vt:lpstr>'6. State Income Limits Chart'!Print_Area</vt:lpstr>
      <vt:lpstr>Instructions!Print_Area</vt:lpstr>
      <vt:lpstr>'2. Assisted'!Print_Titles</vt:lpstr>
      <vt:lpstr>'3. Non-Assisted'!Print_Titles</vt:lpstr>
      <vt:lpstr>'6. State Income Limits Chart'!Print_Titles</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mprop - sri</dc:title>
  <dc:creator>HCD</dc:creator>
  <cp:lastModifiedBy>Lockwood, Jonathan@HCD</cp:lastModifiedBy>
  <cp:lastPrinted>2025-12-10T22:50:56Z</cp:lastPrinted>
  <dcterms:created xsi:type="dcterms:W3CDTF">2002-06-18T17:23:40Z</dcterms:created>
  <dcterms:modified xsi:type="dcterms:W3CDTF">2026-08-03T16:44:15Z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Aceves, Oliver@HCD</vt:lpwstr>
  </property>
  <property fmtid="{D5CDD505-2E9C-101B-9397-08002B2CF9AE}" pid="3" name="Order">
    <vt:lpwstr>100.000000000000</vt:lpwstr>
  </property>
  <property fmtid="{D5CDD505-2E9C-101B-9397-08002B2CF9AE}" pid="4" name="display_urn:schemas-microsoft-com:office:office#Author">
    <vt:lpwstr>Aceves, Oliver@HCD</vt:lpwstr>
  </property>
  <property fmtid="{D5CDD505-2E9C-101B-9397-08002B2CF9AE}" pid="5" name="ContentTypeId">
    <vt:lpwstr>0x0101003B77A93AC2DCE841B68D8DF8B7F6BCF5</vt:lpwstr>
  </property>
  <property fmtid="{D5CDD505-2E9C-101B-9397-08002B2CF9AE}" pid="6" name="MediaServiceImageTags">
    <vt:lpwstr/>
  </property>
</Properties>
</file>