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cahcd-my.sharepoint.com/personal/allison_miller_hcd_ca_gov/Documents/Desktop/Web Requests/Reporting and Compliance/6.26.25/"/>
    </mc:Choice>
  </mc:AlternateContent>
  <xr:revisionPtr revIDLastSave="6" documentId="13_ncr:1_{583028A6-C404-4848-BF40-361106117011}" xr6:coauthVersionLast="47" xr6:coauthVersionMax="47" xr10:uidLastSave="{30477D75-0157-4ECC-8E24-2EFB88B7F6E1}"/>
  <bookViews>
    <workbookView xWindow="28680" yWindow="-120" windowWidth="29040" windowHeight="15720" xr2:uid="{E7BEF8C1-70B4-4212-8349-B1FD3EBFB50A}"/>
  </bookViews>
  <sheets>
    <sheet name="Worksheet" sheetId="4" r:id="rId1"/>
    <sheet name="Internal Worksheet" sheetId="9" state="hidden" r:id="rId2"/>
    <sheet name="Internal Closing Check Sheet" sheetId="2" state="hidden" r:id="rId3"/>
    <sheet name="Hidden List Inform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7" l="1"/>
  <c r="I50" i="4" l="1"/>
  <c r="G50" i="4"/>
  <c r="K33" i="4" l="1"/>
  <c r="K73" i="4" l="1"/>
  <c r="J17" i="9" l="1"/>
  <c r="J18" i="9"/>
  <c r="J19" i="9"/>
  <c r="J20" i="9"/>
  <c r="J21" i="9"/>
  <c r="J22" i="9"/>
  <c r="J23" i="9"/>
  <c r="D17" i="9"/>
  <c r="D18" i="9"/>
  <c r="D19" i="9"/>
  <c r="D20" i="9"/>
  <c r="D21" i="9"/>
  <c r="D22" i="9"/>
  <c r="D23" i="9"/>
  <c r="D15" i="9"/>
  <c r="J14" i="9"/>
  <c r="D14" i="9"/>
  <c r="J13" i="9"/>
  <c r="D13" i="9"/>
  <c r="D12" i="9"/>
  <c r="D11" i="9"/>
  <c r="D10" i="9"/>
  <c r="D9" i="9"/>
  <c r="J8" i="9"/>
  <c r="D8" i="9"/>
  <c r="J7" i="9"/>
  <c r="D7" i="9"/>
  <c r="K75" i="9"/>
  <c r="K71" i="9"/>
  <c r="I53" i="9"/>
  <c r="G53" i="9"/>
  <c r="E37" i="9"/>
  <c r="K37" i="9" s="1"/>
  <c r="K36" i="9"/>
  <c r="K40" i="9" s="1"/>
  <c r="K59" i="9" s="1"/>
  <c r="K28" i="9"/>
  <c r="J25" i="9"/>
  <c r="F48" i="9" s="1"/>
  <c r="D25" i="9"/>
  <c r="J24" i="9"/>
  <c r="D24" i="9"/>
  <c r="J26" i="9" l="1"/>
  <c r="K62" i="9" s="1"/>
  <c r="K38" i="9"/>
  <c r="E38" i="9"/>
  <c r="J22" i="4"/>
  <c r="J21" i="4"/>
  <c r="K25" i="4"/>
  <c r="D21" i="4"/>
  <c r="D22" i="4"/>
  <c r="K37" i="4"/>
  <c r="K56" i="4" s="1"/>
  <c r="E34" i="4"/>
  <c r="F42" i="4" l="1"/>
  <c r="K34" i="4"/>
  <c r="K35" i="4" s="1"/>
  <c r="F45" i="9"/>
  <c r="K58" i="9" s="1"/>
  <c r="K60" i="9" s="1"/>
  <c r="K61" i="9" s="1"/>
  <c r="J23" i="4"/>
  <c r="J42" i="4" l="1"/>
  <c r="K50" i="4"/>
  <c r="K55" i="4" s="1"/>
  <c r="E35" i="4"/>
  <c r="M56" i="9"/>
  <c r="K63" i="9" s="1"/>
  <c r="K72" i="9" s="1"/>
  <c r="K74" i="9" s="1"/>
  <c r="K76" i="9" s="1"/>
  <c r="K77" i="9" s="1"/>
  <c r="F47" i="9"/>
  <c r="K48" i="9" s="1"/>
  <c r="J45" i="9"/>
  <c r="J47" i="9" s="1"/>
  <c r="L47" i="9" s="1"/>
  <c r="K79" i="9" l="1"/>
  <c r="K78" i="9"/>
  <c r="K69" i="4" l="1"/>
  <c r="F45" i="4"/>
  <c r="K57" i="4" l="1"/>
  <c r="K58" i="4" s="1"/>
  <c r="M53" i="4" s="1"/>
  <c r="A61" i="4" s="1"/>
  <c r="K87" i="4"/>
  <c r="K76" i="4"/>
  <c r="K59" i="4"/>
  <c r="F44" i="4"/>
  <c r="K45" i="4" s="1"/>
  <c r="J44" i="4"/>
  <c r="L44" i="4" s="1"/>
  <c r="E87" i="4" l="1"/>
  <c r="K70" i="4" l="1"/>
  <c r="K77" i="4" l="1"/>
  <c r="K72" i="4"/>
  <c r="K74" i="4" s="1"/>
  <c r="K75" i="4" s="1"/>
</calcChain>
</file>

<file path=xl/sharedStrings.xml><?xml version="1.0" encoding="utf-8"?>
<sst xmlns="http://schemas.openxmlformats.org/spreadsheetml/2006/main" count="578" uniqueCount="262">
  <si>
    <t>DEPARTMENT OF HOUSING AND COMMUNITY DEVELOPMENT
DIVISON OF STATE FINANCIAL ASSISTANCE 
STATE GRANT MANAGEMENT
2020 West El Camino, 4th Floor</t>
  </si>
  <si>
    <t>THIS MUST BE READY TO BE TESTED BY 12/17</t>
  </si>
  <si>
    <t>SERNA FARMWORKER GRANT CALCULATION WORKSHEET
SINGLE FAMILY (SELF-HELP/PURCHASE)</t>
  </si>
  <si>
    <t>Rev. 03/11/2022</t>
  </si>
  <si>
    <t xml:space="preserve">Instructions: Complete all Yellow cells. White cells will populate automatically and require no input. Grey cells are locked and require no input. </t>
  </si>
  <si>
    <t>General Information</t>
  </si>
  <si>
    <t>Contract #:</t>
  </si>
  <si>
    <t>Total Grant Award:</t>
  </si>
  <si>
    <t>HCD Rep Name:</t>
  </si>
  <si>
    <t>Date:</t>
  </si>
  <si>
    <t>Contractor Name:</t>
  </si>
  <si>
    <t>Project Name:</t>
  </si>
  <si>
    <t>Grantee / Family Name:</t>
  </si>
  <si>
    <t>Project Manager:</t>
  </si>
  <si>
    <t>Related Transaction Parties</t>
  </si>
  <si>
    <t>Title / Escrow Company:</t>
  </si>
  <si>
    <t>Escrow #:</t>
  </si>
  <si>
    <t>Escrow Officer Name:</t>
  </si>
  <si>
    <t>Escrow Officer Phone Number:</t>
  </si>
  <si>
    <t>USDA Underwriter Name:</t>
  </si>
  <si>
    <t>USDA Underwriter Phone Number:</t>
  </si>
  <si>
    <t>USDA Close Date:</t>
  </si>
  <si>
    <t>Property Details</t>
  </si>
  <si>
    <t>APN Number:</t>
  </si>
  <si>
    <t xml:space="preserve">Lot Number: </t>
  </si>
  <si>
    <t>Appraied Value:</t>
  </si>
  <si>
    <t>Sales Price:</t>
  </si>
  <si>
    <t>Street Address:</t>
  </si>
  <si>
    <t xml:space="preserve">City/State/Zip: </t>
  </si>
  <si>
    <t>Types of Property:</t>
  </si>
  <si>
    <t>Prelim Date:</t>
  </si>
  <si>
    <t>Borrower Name:</t>
  </si>
  <si>
    <t>Purchase Price:</t>
  </si>
  <si>
    <t>Sweat Equity Credit:</t>
  </si>
  <si>
    <t>Net Sales Price:</t>
  </si>
  <si>
    <t>Does this household receive income from agriculture?</t>
  </si>
  <si>
    <t>Has the borrower "Certified" his/her Farmworker status using the Certification Form provided by HCD?</t>
  </si>
  <si>
    <t>Please select the county where the property resides:</t>
  </si>
  <si>
    <t>Fresno</t>
  </si>
  <si>
    <r>
      <rPr>
        <sz val="11"/>
        <color theme="1"/>
        <rFont val="Arial"/>
        <family val="2"/>
      </rPr>
      <t>Number of Bedrooms and Baths Needed</t>
    </r>
    <r>
      <rPr>
        <u/>
        <sz val="11"/>
        <color theme="1"/>
        <rFont val="Arial"/>
        <family val="2"/>
      </rPr>
      <t xml:space="preserve"> </t>
    </r>
  </si>
  <si>
    <t>Select Number of Bedrooms:</t>
  </si>
  <si>
    <t>Select Number of Bathrooms:</t>
  </si>
  <si>
    <t>Income Information</t>
  </si>
  <si>
    <t>Family Size:</t>
  </si>
  <si>
    <t>Dependents:</t>
  </si>
  <si>
    <t>Senior Dependents:</t>
  </si>
  <si>
    <t>Family Gross Income Accepted by Lender:</t>
  </si>
  <si>
    <t>Adjusted Qualifing Income</t>
  </si>
  <si>
    <t>County AMI:</t>
  </si>
  <si>
    <t>Family Income Percent of AMI:</t>
  </si>
  <si>
    <t>Probable USDA Rate:</t>
  </si>
  <si>
    <t>AMI Category:</t>
  </si>
  <si>
    <t>Percentage of Income Available for Housing Expenses (Maximum of 35% per SERNA Guidelines):</t>
  </si>
  <si>
    <t>Maximum Calculated Monthly Housing Payment:</t>
  </si>
  <si>
    <t>Notes (if needed)</t>
  </si>
  <si>
    <t>Market Rate Loan Terms:</t>
  </si>
  <si>
    <t>Lender's Name</t>
  </si>
  <si>
    <t>Amount</t>
  </si>
  <si>
    <t>Rate</t>
  </si>
  <si>
    <t>Terms</t>
  </si>
  <si>
    <t>Mo. Payment</t>
  </si>
  <si>
    <t>Type of Obligation</t>
  </si>
  <si>
    <t>1st Mtg.</t>
  </si>
  <si>
    <t>USDA</t>
  </si>
  <si>
    <t>2nd. Mtg</t>
  </si>
  <si>
    <t>Current NOFA does not permit</t>
  </si>
  <si>
    <t>Sum of Loans:</t>
  </si>
  <si>
    <t>Total Payments:</t>
  </si>
  <si>
    <t>DTI:</t>
  </si>
  <si>
    <t>Sweat Equity Recognized by RD or CHFA/Silent Funds:</t>
  </si>
  <si>
    <t>Total Sales Price-Sweat Equity Credits:</t>
  </si>
  <si>
    <t>USDA Qualifying Rate and Housing Costs</t>
  </si>
  <si>
    <t>Mortgage</t>
  </si>
  <si>
    <t>Factor</t>
  </si>
  <si>
    <t>Term</t>
  </si>
  <si>
    <t>Monthly Cost</t>
  </si>
  <si>
    <t xml:space="preserve">1st Mortgage </t>
  </si>
  <si>
    <t>Current NOFA does not permit 2nd. Mtg</t>
  </si>
  <si>
    <t>Estimated Monthly Fire Insurance Premium</t>
  </si>
  <si>
    <t>Estimated Monthly Property Taxes</t>
  </si>
  <si>
    <t>Estimated Monthly Utilities and HOA Dues</t>
  </si>
  <si>
    <t>Total Estimated Monthly Housing Cost</t>
  </si>
  <si>
    <t>Equivalent Monthly Payment from cell K23</t>
  </si>
  <si>
    <t>Payment Subsidy Required</t>
  </si>
  <si>
    <t>Subsidies Needed to Meet 35% Guideline</t>
  </si>
  <si>
    <t>Total Net Sales Price</t>
  </si>
  <si>
    <t xml:space="preserve">  SERNA Grant Award Requested.  Use calculated amount in cell K58 or another amount.  (Max Purchase Grant $150,000)</t>
  </si>
  <si>
    <t>Additional Funding Layers</t>
  </si>
  <si>
    <t>Funding Layer Source/Name</t>
  </si>
  <si>
    <t>Total Additional Funding Layer Amount:</t>
  </si>
  <si>
    <t>New First Mortgage Amount After all Subsidies are Applied:</t>
  </si>
  <si>
    <t>Housing Cost with all Assistance</t>
  </si>
  <si>
    <t>New Monthly Payment</t>
  </si>
  <si>
    <t>Tax, Insurance and Utilities</t>
  </si>
  <si>
    <t>Total Housing Payment</t>
  </si>
  <si>
    <t>Percent of Family Income</t>
  </si>
  <si>
    <t>SERNA Grant LTV</t>
  </si>
  <si>
    <t>CLTV</t>
  </si>
  <si>
    <t>Borrower and Project Manager Certification and Approval</t>
  </si>
  <si>
    <t>On behalf of the entity identified in the signature block below, I certify that:
The information, statements and attachments included in this workbook are, to the best of my knowledge and belief, true and correct
 I possess the legal authority to submit this workbook on behalf of the entity identified in the signature block.
In addition, I acknowledge that all information in this workbook and attachments is public, and may be disclosed by the State</t>
  </si>
  <si>
    <r>
      <rPr>
        <b/>
        <sz val="11"/>
        <color theme="1"/>
        <rFont val="Arial"/>
        <family val="2"/>
      </rPr>
      <t>Note:</t>
    </r>
    <r>
      <rPr>
        <sz val="11"/>
        <color theme="1"/>
        <rFont val="Arial"/>
        <family val="2"/>
      </rPr>
      <t xml:space="preserve"> You may choose "Certification by Printed Name" from the drop-down below and by doing so you are agreeing to all the information detailed above without having to submit a copy of this document with a digital signature. If you select this option, please be sure to type out your name in both the "Name of Authorized Person" and "Signature of Authorized Person" fields. If you select "Certification by Digital Signature," you must submit the following: 1) Copy of the Excel version of this document and 2) PDF copy with digital signature. </t>
    </r>
  </si>
  <si>
    <t>Signature Method:</t>
  </si>
  <si>
    <t>Select One</t>
  </si>
  <si>
    <t>Applicant Name</t>
  </si>
  <si>
    <t>Applicant Signature</t>
  </si>
  <si>
    <t>Date</t>
  </si>
  <si>
    <t>Project Manager Name</t>
  </si>
  <si>
    <t>Project Manager Signature</t>
  </si>
  <si>
    <t>HCD USE ONLY</t>
  </si>
  <si>
    <t>Subsidies Needed to Meet Guideline:</t>
  </si>
  <si>
    <t>SERNA Grant Award:</t>
  </si>
  <si>
    <t>HCD Rep Name</t>
  </si>
  <si>
    <t>HCD Rep Signature</t>
  </si>
  <si>
    <t>SGM Program Manager Name</t>
  </si>
  <si>
    <t>SERNA FARMWORKER CALCULATION WORKSHEET
SINGLE FAMILY (SELF-HELP/PURCHASE)</t>
  </si>
  <si>
    <t>Rev. 12/30/2021</t>
  </si>
  <si>
    <t xml:space="preserve">Instructions: Complete all Yellow cells. Instructions for yellow cells can be viewed by clicking on the cell and reading the pop-up information. White cells will populate automatically. </t>
  </si>
  <si>
    <t>Total Grant Award</t>
  </si>
  <si>
    <t>Sponsor Name:</t>
  </si>
  <si>
    <t>Title Company:</t>
  </si>
  <si>
    <t>USDA Underwriter:</t>
  </si>
  <si>
    <t>Appraised Value:</t>
  </si>
  <si>
    <t>County Name:</t>
  </si>
  <si>
    <t xml:space="preserve">RPS: </t>
  </si>
  <si>
    <t>Types of Units:</t>
  </si>
  <si>
    <t># of Units:</t>
  </si>
  <si>
    <t>Loan Term:</t>
  </si>
  <si>
    <t>Grant Requested:</t>
  </si>
  <si>
    <t>Title Order #:</t>
  </si>
  <si>
    <t>Santa Clara</t>
  </si>
  <si>
    <t xml:space="preserve">Number of Bedrooms and Baths Needed </t>
  </si>
  <si>
    <t>Adjusted Income:</t>
  </si>
  <si>
    <t>Qualifying Rate and Housing Costs</t>
  </si>
  <si>
    <t>SERNA Grant Award Requested (Max Purchase Grant $150,000)</t>
  </si>
  <si>
    <t>Underwriting and Closing Checklist</t>
  </si>
  <si>
    <t>HCD Rep name:</t>
  </si>
  <si>
    <t>Date Received:</t>
  </si>
  <si>
    <t>Applicant Name:</t>
  </si>
  <si>
    <t>Property Address:</t>
  </si>
  <si>
    <t>Property City/State/Zip</t>
  </si>
  <si>
    <t>Title Order Number:</t>
  </si>
  <si>
    <t>Items Received in Submission Package for Grant Review</t>
  </si>
  <si>
    <t>Document Status</t>
  </si>
  <si>
    <t>Document Date</t>
  </si>
  <si>
    <t>Document</t>
  </si>
  <si>
    <t>Notes</t>
  </si>
  <si>
    <t>Date Reviewed</t>
  </si>
  <si>
    <t>Date Approved</t>
  </si>
  <si>
    <t>Item Status</t>
  </si>
  <si>
    <t>Acknowledgement Email Sent to Sponsor</t>
  </si>
  <si>
    <t>Document Order Form</t>
  </si>
  <si>
    <t>Calculation worksheet included with Signatures</t>
  </si>
  <si>
    <t>Grant Requested Meets 35% Debt to Income Ratio (Serna Guidelines)</t>
  </si>
  <si>
    <t>USDA Approval</t>
  </si>
  <si>
    <t>USDA Closing Date Set</t>
  </si>
  <si>
    <t>Agricultural Employee Certification</t>
  </si>
  <si>
    <t>Statement of Understanding</t>
  </si>
  <si>
    <t>Income Verification Calculations form</t>
  </si>
  <si>
    <t>Proof of Income docs W2's, 1099, 1040's</t>
  </si>
  <si>
    <t>Income Verified By Program Rep.</t>
  </si>
  <si>
    <t>Preliminary Title Report (Prelim)</t>
  </si>
  <si>
    <t>Request electronic copy of prelim from title company</t>
  </si>
  <si>
    <t>Appraisal Review (Value supports Sales Price)</t>
  </si>
  <si>
    <t>Sales Contract (Sales Price support Appraisal)</t>
  </si>
  <si>
    <t>Prepare Individual Grant Lien Agreement</t>
  </si>
  <si>
    <t>Prepare Request for Notice of Default or Sale</t>
  </si>
  <si>
    <t>Prepare partial lot release</t>
  </si>
  <si>
    <t>Prepare Attachment B</t>
  </si>
  <si>
    <t>Prepare Annual Monitoring Disclosure</t>
  </si>
  <si>
    <t>Prepare Escrow Instructions - (Must be Signed by Manager)</t>
  </si>
  <si>
    <t>Schedule Grant Lien Agreement Notarized Signing with SGM Program Manager</t>
  </si>
  <si>
    <t>Prepare GSO Shipping Label (2 Copies) Standard Overnight</t>
  </si>
  <si>
    <t>Ensure that Email Notifications for all Parties (Pickup, Ship, Delivery)</t>
  </si>
  <si>
    <t>Insert 1 Copy of Shipping Label in Grantee folder</t>
  </si>
  <si>
    <t>Take Shipping Envelop to BSO (Suite 130)</t>
  </si>
  <si>
    <t>Funding Request Received</t>
  </si>
  <si>
    <t>Funding Request Processed/Approved</t>
  </si>
  <si>
    <t>Funding Request Sent to FMO</t>
  </si>
  <si>
    <t>Funding Request Approved by FMO</t>
  </si>
  <si>
    <t>Accounting has requested a GDO mailing letter and Warrant letter</t>
  </si>
  <si>
    <t>GSO Envelope and Warrant Letter have been dropped of to the Accounting Office</t>
  </si>
  <si>
    <t>Escrow Instructions - Items Provided to and Requested From Title</t>
  </si>
  <si>
    <t>Item</t>
  </si>
  <si>
    <t>Creation Date</t>
  </si>
  <si>
    <t>Sent Date</t>
  </si>
  <si>
    <t>Included(?)</t>
  </si>
  <si>
    <t>Individual Grant Lien Agreement</t>
  </si>
  <si>
    <t>Notice of Default or Sale</t>
  </si>
  <si>
    <t>Partial Grant Lien Release (Master Grant Lien)</t>
  </si>
  <si>
    <t>Conformed Copies of Security Documents</t>
  </si>
  <si>
    <t>Standard Title Insurance (ALTA)</t>
  </si>
  <si>
    <t>HUD 1 Closing Statement</t>
  </si>
  <si>
    <t>Fire Insurance Dec Page (HCD listed as a Loss Payee)</t>
  </si>
  <si>
    <t xml:space="preserve">Order of Recordation Stated in Escrow Instructions </t>
  </si>
  <si>
    <t>SERNA Recordation in 2nd Position (States)</t>
  </si>
  <si>
    <t xml:space="preserve">Prelim Items to be Removed </t>
  </si>
  <si>
    <t>Misc (use notes to provide details)</t>
  </si>
  <si>
    <t>Copy to File</t>
  </si>
  <si>
    <t>Current Mortgage Statement</t>
  </si>
  <si>
    <t>Current Property Tax</t>
  </si>
  <si>
    <t xml:space="preserve">Current Fire Insurance </t>
  </si>
  <si>
    <t>Copy of Utility Bill with Address</t>
  </si>
  <si>
    <t>Counties</t>
  </si>
  <si>
    <t>County AMI Table</t>
  </si>
  <si>
    <t>Alameda</t>
  </si>
  <si>
    <t>County</t>
  </si>
  <si>
    <t>AMI</t>
  </si>
  <si>
    <t>Alpine</t>
  </si>
  <si>
    <t>Amador</t>
  </si>
  <si>
    <t>Butte</t>
  </si>
  <si>
    <t>Calaveras</t>
  </si>
  <si>
    <t>Colusa</t>
  </si>
  <si>
    <t>Contra Costa</t>
  </si>
  <si>
    <t>Del Norte</t>
  </si>
  <si>
    <t>El Dorado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</si>
  <si>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</si>
  <si>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</si>
  <si>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</si>
  <si>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</si>
  <si>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</si>
  <si>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</si>
  <si>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</si>
  <si>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</si>
  <si>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</si>
  <si>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</si>
  <si>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</si>
  <si>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</si>
  <si>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</si>
  <si>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</si>
  <si>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</si>
  <si>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</si>
  <si>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</si>
  <si>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</si>
  <si>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</si>
  <si>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</si>
  <si>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</si>
  <si>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</si>
  <si>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</si>
  <si>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</si>
  <si>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</si>
  <si>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</si>
  <si>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</si>
  <si>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</si>
  <si>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</si>
  <si>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</si>
  <si>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</si>
  <si>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</si>
  <si>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Cruz</t>
  </si>
  <si>
    <t>Shasta</t>
  </si>
  <si>
    <t>Sierra</t>
  </si>
  <si>
    <t>Siskiyou</t>
  </si>
  <si>
    <t>Solano</t>
  </si>
  <si>
    <t>Sonoma</t>
  </si>
  <si>
    <t>Stanislaus</t>
  </si>
  <si>
    <t>Sutter</t>
  </si>
  <si>
    <t>Tehama</t>
  </si>
  <si>
    <t>Trinity</t>
  </si>
  <si>
    <t>Tulare</t>
  </si>
  <si>
    <t>Tuolumne</t>
  </si>
  <si>
    <t>Ventura</t>
  </si>
  <si>
    <t>Yolo</t>
  </si>
  <si>
    <t>Yuba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</si>
</sst>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2" formatCode="_(&quot;$&quot;* #,##0_);_(&quot;$&quot;* \(#,##0\);_(&quot;$&quot;* &quot;-&quot;_);_(@_)"/>
    <numFmt numFmtId="44" formatCode="_(&quot;$&quot;* #,##0.00_);_(&quot;$&quot;* \(#,##0.00\);_(&quot;$&quot;* &quot;-&quot;??_);_(@_)"/>
    <numFmt numFmtId="164" formatCode="&quot;$&quot;#,##0.00"/>
    <numFmt numFmtId="165" formatCode="0.000%"/>
    <numFmt numFmtId="166" formatCode="0.0000"/>
    <numFmt numFmtId="167" formatCode="&quot;$&quot;#,##0"/>
  </numFmts>
  <fonts count="1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20"/>
      <color indexed="8"/>
      <name val="Arial"/>
      <family val="2"/>
    </font>
    <font>
      <sz val="12"/>
      <name val="Arial"/>
      <family val="2"/>
    </font>
    <font>
      <sz val="11"/>
      <name val="Arial"/>
      <family val="2"/>
    </font>
    <font>
      <u/>
      <sz val="11"/>
      <color theme="1"/>
      <name val="Arial"/>
      <family val="2"/>
    </font>
    <font>
      <b/>
      <u/>
      <sz val="11"/>
      <color theme="1"/>
      <name val="Arial"/>
      <family val="2"/>
    </font>
    <font>
      <sz val="11"/>
      <color indexed="8"/>
      <name val="Arial"/>
      <family val="2"/>
    </font>
    <font>
      <b/>
      <sz val="11"/>
      <color rgb="FFFF0000"/>
      <name val="Arial"/>
      <family val="2"/>
    </font>
    <font>
      <b/>
      <sz val="11"/>
      <color rgb="FFA20000"/>
      <name val="Arial"/>
      <family val="2"/>
    </font>
    <font>
      <b/>
      <sz val="11"/>
      <color rgb="FF8B0000"/>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2">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2" fillId="0" borderId="0" xfId="0" applyFont="1"/>
    <xf numFmtId="0" fontId="2" fillId="2" borderId="4" xfId="0" applyFont="1" applyFill="1" applyBorder="1"/>
    <xf numFmtId="0" fontId="2" fillId="2" borderId="0" xfId="0" applyFont="1" applyFill="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0" borderId="12" xfId="0" applyFont="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5" fillId="5" borderId="0" xfId="0" applyFont="1" applyFill="1" applyAlignment="1" applyProtection="1">
      <alignment vertical="center"/>
      <protection hidden="1"/>
    </xf>
    <xf numFmtId="0" fontId="5" fillId="5" borderId="0" xfId="0" applyFont="1" applyFill="1" applyProtection="1">
      <protection hidden="1"/>
    </xf>
    <xf numFmtId="0" fontId="6" fillId="5" borderId="0" xfId="0" applyFont="1" applyFill="1" applyProtection="1">
      <protection hidden="1"/>
    </xf>
    <xf numFmtId="42" fontId="0" fillId="0" borderId="0" xfId="1" applyNumberFormat="1" applyFont="1"/>
    <xf numFmtId="0" fontId="2" fillId="0" borderId="12" xfId="0" applyFont="1" applyBorder="1"/>
    <xf numFmtId="8" fontId="2" fillId="0" borderId="12" xfId="0" applyNumberFormat="1" applyFont="1" applyBorder="1"/>
    <xf numFmtId="10" fontId="2" fillId="0" borderId="12" xfId="2" applyNumberFormat="1" applyFont="1" applyBorder="1"/>
    <xf numFmtId="164" fontId="2" fillId="0" borderId="0" xfId="0" applyNumberFormat="1" applyFont="1"/>
    <xf numFmtId="0" fontId="6" fillId="6" borderId="12" xfId="0" applyFont="1" applyFill="1" applyBorder="1" applyAlignment="1">
      <alignment horizontal="center"/>
    </xf>
    <xf numFmtId="165" fontId="2" fillId="9" borderId="12" xfId="2" applyNumberFormat="1" applyFont="1" applyFill="1" applyBorder="1"/>
    <xf numFmtId="0" fontId="2" fillId="9" borderId="12" xfId="0" applyFont="1" applyFill="1" applyBorder="1"/>
    <xf numFmtId="0" fontId="10" fillId="0" borderId="0" xfId="0" applyFont="1"/>
    <xf numFmtId="0" fontId="2" fillId="0" borderId="0" xfId="0" applyFont="1" applyAlignment="1">
      <alignment horizontal="center"/>
    </xf>
    <xf numFmtId="0" fontId="10" fillId="0" borderId="0" xfId="0" applyFont="1" applyAlignment="1">
      <alignment vertical="center"/>
    </xf>
    <xf numFmtId="0" fontId="8" fillId="0" borderId="12" xfId="0" applyFont="1" applyBorder="1" applyAlignment="1" applyProtection="1">
      <alignment horizontal="center"/>
      <protection locked="0"/>
    </xf>
    <xf numFmtId="0" fontId="2" fillId="0" borderId="12" xfId="0" applyFont="1" applyBorder="1" applyProtection="1">
      <protection locked="0"/>
    </xf>
    <xf numFmtId="0" fontId="2" fillId="3" borderId="12" xfId="0" applyFont="1" applyFill="1" applyBorder="1" applyProtection="1">
      <protection locked="0"/>
    </xf>
    <xf numFmtId="165" fontId="2" fillId="3" borderId="12" xfId="2" applyNumberFormat="1" applyFont="1" applyFill="1" applyBorder="1" applyProtection="1">
      <protection locked="0"/>
    </xf>
    <xf numFmtId="0" fontId="6" fillId="6" borderId="12" xfId="0" applyFont="1" applyFill="1" applyBorder="1" applyAlignment="1" applyProtection="1">
      <alignment horizontal="center"/>
      <protection locked="0"/>
    </xf>
    <xf numFmtId="10" fontId="2" fillId="0" borderId="12" xfId="2" applyNumberFormat="1" applyFont="1" applyFill="1" applyBorder="1" applyProtection="1"/>
    <xf numFmtId="0" fontId="3" fillId="2" borderId="1" xfId="0" applyFont="1" applyFill="1" applyBorder="1" applyAlignment="1" applyProtection="1">
      <alignment horizontal="left" wrapText="1"/>
      <protection locked="0"/>
    </xf>
    <xf numFmtId="0" fontId="3" fillId="2" borderId="2" xfId="0" applyFont="1" applyFill="1" applyBorder="1" applyAlignment="1" applyProtection="1">
      <alignment horizontal="left" wrapText="1"/>
      <protection locked="0"/>
    </xf>
    <xf numFmtId="0" fontId="3" fillId="2" borderId="3" xfId="0" applyFont="1" applyFill="1" applyBorder="1" applyAlignment="1" applyProtection="1">
      <alignment horizontal="left" wrapText="1"/>
      <protection locked="0"/>
    </xf>
    <xf numFmtId="0" fontId="9" fillId="2" borderId="6" xfId="0" applyFont="1" applyFill="1" applyBorder="1" applyAlignment="1" applyProtection="1">
      <alignment horizontal="left" wrapText="1"/>
      <protection locked="0"/>
    </xf>
    <xf numFmtId="0" fontId="9" fillId="2" borderId="7" xfId="0" applyFont="1" applyFill="1" applyBorder="1" applyAlignment="1" applyProtection="1">
      <alignment horizontal="left" wrapText="1"/>
      <protection locked="0"/>
    </xf>
    <xf numFmtId="44" fontId="2" fillId="0" borderId="12" xfId="1" applyFont="1" applyFill="1" applyBorder="1" applyAlignment="1" applyProtection="1">
      <alignment horizontal="center"/>
    </xf>
    <xf numFmtId="0" fontId="2" fillId="0" borderId="12" xfId="0" applyFont="1" applyBorder="1" applyAlignment="1" applyProtection="1">
      <alignment horizontal="center"/>
      <protection locked="0"/>
    </xf>
    <xf numFmtId="42" fontId="2" fillId="3" borderId="12" xfId="1" applyNumberFormat="1" applyFont="1" applyFill="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11" xfId="0" applyFont="1" applyBorder="1" applyAlignment="1" applyProtection="1">
      <alignment horizontal="center"/>
      <protection locked="0"/>
    </xf>
    <xf numFmtId="42" fontId="2" fillId="3" borderId="9" xfId="1" applyNumberFormat="1" applyFont="1" applyFill="1" applyBorder="1" applyAlignment="1" applyProtection="1">
      <alignment horizontal="center"/>
      <protection locked="0"/>
    </xf>
    <xf numFmtId="42" fontId="2" fillId="3" borderId="11" xfId="1" applyNumberFormat="1" applyFont="1" applyFill="1" applyBorder="1" applyAlignment="1" applyProtection="1">
      <alignment horizontal="center"/>
      <protection locked="0"/>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6" borderId="11" xfId="0" applyFont="1" applyFill="1" applyBorder="1" applyAlignment="1">
      <alignment horizontal="center"/>
    </xf>
    <xf numFmtId="0" fontId="6" fillId="0" borderId="12" xfId="0" applyFont="1" applyBorder="1" applyAlignment="1" applyProtection="1">
      <alignment horizontal="center"/>
      <protection locked="0"/>
    </xf>
    <xf numFmtId="0" fontId="2" fillId="3" borderId="12" xfId="0" applyFont="1" applyFill="1" applyBorder="1" applyAlignment="1" applyProtection="1">
      <alignment horizontal="center"/>
      <protection locked="0"/>
    </xf>
    <xf numFmtId="14" fontId="2" fillId="3" borderId="12" xfId="0" applyNumberFormat="1" applyFont="1" applyFill="1" applyBorder="1" applyAlignment="1" applyProtection="1">
      <alignment horizontal="center"/>
      <protection locked="0"/>
    </xf>
    <xf numFmtId="0" fontId="4" fillId="2" borderId="4" xfId="0" applyFont="1" applyFill="1" applyBorder="1" applyAlignment="1" applyProtection="1">
      <alignment horizontal="center" wrapText="1"/>
      <protection locked="0"/>
    </xf>
    <xf numFmtId="0" fontId="4" fillId="2" borderId="0" xfId="0" applyFont="1" applyFill="1" applyAlignment="1" applyProtection="1">
      <alignment horizontal="center"/>
      <protection locked="0"/>
    </xf>
    <xf numFmtId="0" fontId="4" fillId="2" borderId="5" xfId="0" applyFont="1" applyFill="1" applyBorder="1" applyAlignment="1" applyProtection="1">
      <alignment horizontal="center"/>
      <protection locked="0"/>
    </xf>
    <xf numFmtId="0" fontId="2" fillId="0" borderId="10" xfId="0" applyFont="1" applyBorder="1" applyAlignment="1" applyProtection="1">
      <alignment horizontal="center"/>
      <protection locked="0"/>
    </xf>
    <xf numFmtId="0" fontId="2" fillId="6" borderId="12" xfId="0" applyFont="1" applyFill="1" applyBorder="1" applyAlignment="1">
      <alignment horizontal="center"/>
    </xf>
    <xf numFmtId="14" fontId="2" fillId="3" borderId="9" xfId="0" applyNumberFormat="1" applyFont="1" applyFill="1" applyBorder="1" applyAlignment="1" applyProtection="1">
      <alignment horizontal="center"/>
      <protection locked="0"/>
    </xf>
    <xf numFmtId="14" fontId="2" fillId="3" borderId="10" xfId="0" applyNumberFormat="1" applyFont="1" applyFill="1" applyBorder="1" applyAlignment="1" applyProtection="1">
      <alignment horizontal="center"/>
      <protection locked="0"/>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164" fontId="3" fillId="5" borderId="9" xfId="0" applyNumberFormat="1" applyFont="1" applyFill="1" applyBorder="1" applyAlignment="1">
      <alignment horizontal="center"/>
    </xf>
    <xf numFmtId="164" fontId="3" fillId="5" borderId="9" xfId="1" applyNumberFormat="1" applyFont="1" applyFill="1" applyBorder="1" applyAlignment="1" applyProtection="1">
      <alignment horizontal="center"/>
    </xf>
    <xf numFmtId="164" fontId="3" fillId="5" borderId="11" xfId="1" applyNumberFormat="1" applyFont="1" applyFill="1" applyBorder="1" applyAlignment="1" applyProtection="1">
      <alignment horizontal="center"/>
    </xf>
    <xf numFmtId="0" fontId="2" fillId="0" borderId="12" xfId="0" applyFont="1" applyBorder="1" applyAlignment="1">
      <alignment horizontal="center"/>
    </xf>
    <xf numFmtId="0" fontId="3" fillId="9" borderId="12" xfId="0" applyFont="1" applyFill="1" applyBorder="1" applyAlignment="1">
      <alignment horizontal="center"/>
    </xf>
    <xf numFmtId="0" fontId="2" fillId="9" borderId="12" xfId="0" applyFont="1" applyFill="1" applyBorder="1" applyAlignment="1">
      <alignment horizontal="center"/>
    </xf>
    <xf numFmtId="14" fontId="2" fillId="9" borderId="12" xfId="0" applyNumberFormat="1" applyFont="1" applyFill="1" applyBorder="1" applyAlignment="1">
      <alignment horizontal="center"/>
    </xf>
    <xf numFmtId="0" fontId="3" fillId="5" borderId="9"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3" fillId="3" borderId="12" xfId="0" applyFont="1" applyFill="1" applyBorder="1" applyAlignment="1" applyProtection="1">
      <alignment horizontal="center"/>
      <protection locked="0"/>
    </xf>
    <xf numFmtId="0" fontId="2" fillId="5" borderId="9"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3" fillId="2" borderId="12" xfId="0" applyFont="1" applyFill="1" applyBorder="1" applyAlignment="1">
      <alignment horizontal="center"/>
    </xf>
    <xf numFmtId="0" fontId="2" fillId="5" borderId="12" xfId="0" applyFont="1" applyFill="1" applyBorder="1" applyAlignment="1">
      <alignment horizontal="center"/>
    </xf>
    <xf numFmtId="0" fontId="3" fillId="5" borderId="9"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5" borderId="9"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11" xfId="0" applyFont="1" applyFill="1" applyBorder="1" applyAlignment="1" applyProtection="1">
      <alignment horizontal="left" vertical="center" wrapText="1"/>
      <protection locked="0"/>
    </xf>
    <xf numFmtId="167" fontId="2" fillId="0" borderId="9" xfId="0" applyNumberFormat="1" applyFont="1" applyBorder="1" applyAlignment="1">
      <alignment horizontal="center"/>
    </xf>
    <xf numFmtId="167" fontId="2" fillId="0" borderId="11" xfId="0" applyNumberFormat="1" applyFont="1" applyBorder="1" applyAlignment="1">
      <alignment horizontal="center"/>
    </xf>
    <xf numFmtId="0" fontId="3" fillId="2" borderId="12" xfId="0" applyFont="1" applyFill="1" applyBorder="1" applyAlignment="1" applyProtection="1">
      <alignment horizontal="center"/>
      <protection locked="0"/>
    </xf>
    <xf numFmtId="164" fontId="2" fillId="0" borderId="12" xfId="0" applyNumberFormat="1" applyFont="1" applyBorder="1" applyAlignment="1">
      <alignment horizontal="right"/>
    </xf>
    <xf numFmtId="164" fontId="2" fillId="0" borderId="12" xfId="0" applyNumberFormat="1" applyFont="1" applyBorder="1" applyAlignment="1">
      <alignment horizontal="center"/>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2" fillId="0" borderId="12" xfId="0" applyFont="1" applyBorder="1" applyAlignment="1" applyProtection="1">
      <alignment horizontal="right"/>
      <protection locked="0"/>
    </xf>
    <xf numFmtId="10" fontId="2" fillId="0" borderId="12" xfId="2" applyNumberFormat="1" applyFont="1" applyFill="1" applyBorder="1" applyAlignment="1" applyProtection="1">
      <alignment horizontal="center"/>
    </xf>
    <xf numFmtId="8" fontId="2" fillId="0" borderId="12" xfId="0" applyNumberFormat="1" applyFont="1" applyBorder="1" applyAlignment="1">
      <alignment horizontal="center"/>
    </xf>
    <xf numFmtId="167" fontId="2" fillId="0" borderId="12" xfId="0" applyNumberFormat="1" applyFont="1" applyBorder="1" applyAlignment="1">
      <alignment horizontal="center"/>
    </xf>
    <xf numFmtId="164" fontId="2" fillId="0" borderId="9" xfId="0" applyNumberFormat="1" applyFont="1" applyBorder="1" applyAlignment="1">
      <alignment horizontal="right"/>
    </xf>
    <xf numFmtId="164" fontId="2" fillId="0" borderId="10" xfId="0" applyNumberFormat="1" applyFont="1" applyBorder="1" applyAlignment="1">
      <alignment horizontal="right"/>
    </xf>
    <xf numFmtId="164" fontId="2" fillId="0" borderId="11" xfId="0" applyNumberFormat="1" applyFont="1" applyBorder="1" applyAlignment="1">
      <alignment horizontal="right"/>
    </xf>
    <xf numFmtId="164" fontId="2" fillId="3" borderId="12" xfId="1" applyNumberFormat="1" applyFont="1" applyFill="1" applyBorder="1" applyAlignment="1" applyProtection="1">
      <alignment horizontal="center"/>
      <protection locked="0"/>
    </xf>
    <xf numFmtId="0" fontId="2" fillId="3" borderId="12" xfId="0" applyFont="1" applyFill="1" applyBorder="1" applyAlignment="1" applyProtection="1">
      <alignment horizontal="right"/>
      <protection locked="0"/>
    </xf>
    <xf numFmtId="0" fontId="2" fillId="0" borderId="13" xfId="0" applyFont="1" applyBorder="1" applyAlignment="1" applyProtection="1">
      <alignment horizontal="center" wrapText="1"/>
      <protection locked="0"/>
    </xf>
    <xf numFmtId="0" fontId="2" fillId="0" borderId="13" xfId="0" applyFont="1" applyBorder="1" applyAlignment="1" applyProtection="1">
      <alignment horizontal="center"/>
      <protection locked="0"/>
    </xf>
    <xf numFmtId="0" fontId="2" fillId="2" borderId="12" xfId="0" applyFont="1" applyFill="1" applyBorder="1" applyAlignment="1" applyProtection="1">
      <alignment horizontal="right"/>
      <protection locked="0"/>
    </xf>
    <xf numFmtId="167" fontId="2" fillId="3" borderId="12" xfId="1" applyNumberFormat="1" applyFont="1" applyFill="1" applyBorder="1" applyAlignment="1" applyProtection="1">
      <alignment horizontal="center"/>
      <protection locked="0"/>
    </xf>
    <xf numFmtId="167" fontId="3" fillId="0" borderId="12" xfId="0" applyNumberFormat="1"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164" fontId="2" fillId="0" borderId="13" xfId="0" applyNumberFormat="1" applyFont="1" applyBorder="1" applyAlignment="1">
      <alignment horizontal="center"/>
    </xf>
    <xf numFmtId="0" fontId="2" fillId="0" borderId="0" xfId="0" applyFont="1" applyAlignment="1" applyProtection="1">
      <alignment horizontal="right"/>
      <protection locked="0"/>
    </xf>
    <xf numFmtId="0" fontId="2" fillId="0" borderId="5"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3" xfId="0" applyFont="1" applyBorder="1" applyAlignment="1" applyProtection="1">
      <alignment horizontal="right"/>
      <protection locked="0"/>
    </xf>
    <xf numFmtId="0" fontId="2" fillId="3" borderId="9"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8" fillId="0" borderId="12"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1" xfId="0" applyFont="1" applyBorder="1" applyAlignment="1" applyProtection="1">
      <alignment horizontal="center"/>
      <protection locked="0"/>
    </xf>
    <xf numFmtId="166" fontId="2" fillId="0" borderId="12" xfId="0" applyNumberFormat="1" applyFont="1" applyBorder="1" applyAlignment="1">
      <alignment horizontal="center"/>
    </xf>
    <xf numFmtId="165" fontId="2" fillId="3" borderId="12" xfId="2" applyNumberFormat="1" applyFont="1" applyFill="1" applyBorder="1" applyAlignment="1" applyProtection="1">
      <alignment horizontal="center"/>
      <protection locked="0"/>
    </xf>
    <xf numFmtId="44" fontId="2" fillId="0" borderId="12" xfId="0" applyNumberFormat="1" applyFont="1" applyBorder="1" applyAlignment="1">
      <alignment horizontal="center"/>
    </xf>
    <xf numFmtId="0" fontId="6" fillId="6" borderId="12" xfId="0" applyFont="1" applyFill="1" applyBorder="1" applyAlignment="1" applyProtection="1">
      <alignment horizontal="center"/>
      <protection locked="0"/>
    </xf>
    <xf numFmtId="0" fontId="10" fillId="3" borderId="9" xfId="0" applyFont="1" applyFill="1" applyBorder="1" applyAlignment="1" applyProtection="1">
      <alignment horizontal="left" vertical="top" wrapText="1"/>
      <protection locked="0"/>
    </xf>
    <xf numFmtId="4" fontId="2" fillId="5" borderId="12" xfId="0" applyNumberFormat="1" applyFont="1" applyFill="1" applyBorder="1" applyAlignment="1">
      <alignment horizontal="center"/>
    </xf>
    <xf numFmtId="0" fontId="2" fillId="6" borderId="9" xfId="0" applyFont="1" applyFill="1" applyBorder="1" applyAlignment="1" applyProtection="1">
      <alignment horizontal="left"/>
      <protection locked="0"/>
    </xf>
    <xf numFmtId="0" fontId="2" fillId="6" borderId="10" xfId="0" applyFont="1" applyFill="1" applyBorder="1" applyAlignment="1" applyProtection="1">
      <alignment horizontal="left"/>
      <protection locked="0"/>
    </xf>
    <xf numFmtId="0" fontId="2" fillId="6" borderId="11" xfId="0" applyFont="1" applyFill="1" applyBorder="1" applyAlignment="1" applyProtection="1">
      <alignment horizontal="left"/>
      <protection locked="0"/>
    </xf>
    <xf numFmtId="164" fontId="2" fillId="0" borderId="9" xfId="0" applyNumberFormat="1" applyFont="1" applyBorder="1" applyAlignment="1">
      <alignment horizontal="center"/>
    </xf>
    <xf numFmtId="164" fontId="2" fillId="0" borderId="11" xfId="0" applyNumberFormat="1" applyFont="1" applyBorder="1" applyAlignment="1">
      <alignment horizontal="center"/>
    </xf>
    <xf numFmtId="0" fontId="8" fillId="0" borderId="13" xfId="0" applyFont="1" applyBorder="1" applyAlignment="1" applyProtection="1">
      <alignment horizontal="center"/>
      <protection locked="0"/>
    </xf>
    <xf numFmtId="0" fontId="2" fillId="6" borderId="9" xfId="0" applyFont="1" applyFill="1" applyBorder="1" applyAlignment="1" applyProtection="1">
      <alignment horizontal="center"/>
      <protection locked="0"/>
    </xf>
    <xf numFmtId="0" fontId="2" fillId="6" borderId="10"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1" fontId="2" fillId="0" borderId="9" xfId="0" applyNumberFormat="1" applyFont="1" applyBorder="1" applyAlignment="1">
      <alignment horizontal="center"/>
    </xf>
    <xf numFmtId="1" fontId="2" fillId="0" borderId="11" xfId="0" applyNumberFormat="1" applyFont="1" applyBorder="1" applyAlignment="1">
      <alignment horizontal="center"/>
    </xf>
    <xf numFmtId="10" fontId="2" fillId="0" borderId="9" xfId="0" applyNumberFormat="1" applyFont="1" applyBorder="1" applyAlignment="1">
      <alignment horizontal="center"/>
    </xf>
    <xf numFmtId="10" fontId="2" fillId="0" borderId="11" xfId="0" applyNumberFormat="1" applyFont="1" applyBorder="1" applyAlignment="1">
      <alignment horizontal="center"/>
    </xf>
    <xf numFmtId="167" fontId="2" fillId="0" borderId="9" xfId="1" applyNumberFormat="1" applyFont="1" applyFill="1" applyBorder="1" applyAlignment="1" applyProtection="1">
      <alignment horizontal="center"/>
    </xf>
    <xf numFmtId="167" fontId="2" fillId="0" borderId="11" xfId="1" applyNumberFormat="1" applyFont="1" applyFill="1" applyBorder="1" applyAlignment="1" applyProtection="1">
      <alignment horizontal="center"/>
    </xf>
    <xf numFmtId="0" fontId="2" fillId="0" borderId="9"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164" fontId="2" fillId="0" borderId="9" xfId="1" applyNumberFormat="1" applyFont="1" applyFill="1" applyBorder="1" applyAlignment="1" applyProtection="1">
      <alignment horizontal="center"/>
    </xf>
    <xf numFmtId="164" fontId="2" fillId="0" borderId="11" xfId="1" applyNumberFormat="1" applyFont="1" applyFill="1" applyBorder="1" applyAlignment="1" applyProtection="1">
      <alignment horizontal="center"/>
    </xf>
    <xf numFmtId="0" fontId="2" fillId="5" borderId="9" xfId="0" applyFont="1" applyFill="1" applyBorder="1" applyAlignment="1">
      <alignment horizontal="center"/>
    </xf>
    <xf numFmtId="0" fontId="2" fillId="5" borderId="11" xfId="0" applyFont="1" applyFill="1" applyBorder="1" applyAlignment="1">
      <alignment horizontal="center"/>
    </xf>
    <xf numFmtId="44" fontId="2" fillId="3" borderId="9" xfId="1" applyFont="1" applyFill="1" applyBorder="1" applyAlignment="1" applyProtection="1">
      <alignment horizontal="center"/>
      <protection locked="0"/>
    </xf>
    <xf numFmtId="44" fontId="2" fillId="3" borderId="11" xfId="1"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 fillId="0" borderId="9" xfId="0" applyFont="1" applyBorder="1" applyAlignment="1" applyProtection="1">
      <alignment horizontal="right"/>
      <protection locked="0"/>
    </xf>
    <xf numFmtId="0" fontId="2" fillId="0" borderId="10" xfId="0" applyFont="1" applyBorder="1" applyAlignment="1" applyProtection="1">
      <alignment horizontal="right"/>
      <protection locked="0"/>
    </xf>
    <xf numFmtId="0" fontId="2" fillId="0" borderId="11" xfId="0" applyFont="1" applyBorder="1" applyAlignment="1" applyProtection="1">
      <alignment horizontal="right"/>
      <protection locked="0"/>
    </xf>
    <xf numFmtId="0" fontId="2" fillId="3" borderId="10" xfId="0" applyFont="1" applyFill="1" applyBorder="1" applyAlignment="1" applyProtection="1">
      <alignment horizontal="center"/>
      <protection locked="0"/>
    </xf>
    <xf numFmtId="0" fontId="2" fillId="0" borderId="12" xfId="0" applyFont="1" applyBorder="1" applyAlignment="1" applyProtection="1">
      <alignment horizontal="left" vertical="top" wrapText="1"/>
      <protection locked="0"/>
    </xf>
    <xf numFmtId="44" fontId="2" fillId="3" borderId="9" xfId="1" applyFont="1" applyFill="1" applyBorder="1" applyAlignment="1" applyProtection="1">
      <alignment horizontal="center"/>
    </xf>
    <xf numFmtId="44" fontId="2" fillId="3" borderId="10" xfId="1" applyFont="1" applyFill="1" applyBorder="1" applyAlignment="1" applyProtection="1">
      <alignment horizontal="center"/>
    </xf>
    <xf numFmtId="44" fontId="2" fillId="3" borderId="11" xfId="1" applyFont="1" applyFill="1" applyBorder="1" applyAlignment="1" applyProtection="1">
      <alignment horizontal="center"/>
    </xf>
    <xf numFmtId="44" fontId="2" fillId="0" borderId="9" xfId="1" applyFont="1" applyFill="1" applyBorder="1" applyAlignment="1" applyProtection="1">
      <alignment horizontal="center"/>
    </xf>
    <xf numFmtId="44" fontId="2" fillId="0" borderId="10" xfId="1" applyFont="1" applyFill="1" applyBorder="1" applyAlignment="1" applyProtection="1">
      <alignment horizontal="center"/>
    </xf>
    <xf numFmtId="44" fontId="2" fillId="0" borderId="11" xfId="1" applyFont="1" applyFill="1" applyBorder="1" applyAlignment="1" applyProtection="1">
      <alignment horizontal="center"/>
    </xf>
    <xf numFmtId="0" fontId="2" fillId="5" borderId="9" xfId="0" applyFont="1" applyFill="1" applyBorder="1" applyAlignment="1" applyProtection="1">
      <alignment horizontal="center"/>
      <protection locked="0"/>
    </xf>
    <xf numFmtId="0" fontId="2" fillId="5" borderId="10" xfId="0" applyFont="1" applyFill="1" applyBorder="1" applyAlignment="1" applyProtection="1">
      <alignment horizontal="center"/>
      <protection locked="0"/>
    </xf>
    <xf numFmtId="164" fontId="2" fillId="3" borderId="10" xfId="0" applyNumberFormat="1" applyFont="1" applyFill="1" applyBorder="1" applyAlignment="1" applyProtection="1">
      <alignment horizontal="center"/>
      <protection locked="0"/>
    </xf>
    <xf numFmtId="164" fontId="2" fillId="3" borderId="11" xfId="0" applyNumberFormat="1" applyFont="1" applyFill="1" applyBorder="1" applyAlignment="1" applyProtection="1">
      <alignment horizontal="center"/>
      <protection locked="0"/>
    </xf>
    <xf numFmtId="0" fontId="2" fillId="5" borderId="11" xfId="0" applyFont="1" applyFill="1" applyBorder="1" applyAlignment="1" applyProtection="1">
      <alignment horizontal="center"/>
      <protection locked="0"/>
    </xf>
    <xf numFmtId="0" fontId="2" fillId="5" borderId="12" xfId="0" applyFont="1" applyFill="1" applyBorder="1" applyAlignment="1" applyProtection="1">
      <alignment horizontal="center"/>
      <protection locked="0"/>
    </xf>
    <xf numFmtId="0" fontId="3" fillId="8" borderId="9" xfId="0" applyFont="1" applyFill="1" applyBorder="1" applyAlignment="1" applyProtection="1">
      <alignment horizontal="center"/>
      <protection locked="0"/>
    </xf>
    <xf numFmtId="0" fontId="3" fillId="8" borderId="10" xfId="0" applyFont="1" applyFill="1" applyBorder="1" applyAlignment="1" applyProtection="1">
      <alignment horizontal="center"/>
      <protection locked="0"/>
    </xf>
    <xf numFmtId="0" fontId="3" fillId="8" borderId="11" xfId="0" applyFont="1" applyFill="1" applyBorder="1" applyAlignment="1" applyProtection="1">
      <alignment horizontal="center"/>
      <protection locked="0"/>
    </xf>
    <xf numFmtId="167" fontId="2" fillId="3" borderId="12" xfId="0" applyNumberFormat="1" applyFont="1" applyFill="1" applyBorder="1" applyAlignment="1" applyProtection="1">
      <alignment horizontal="center"/>
      <protection locked="0"/>
    </xf>
    <xf numFmtId="164" fontId="2" fillId="3" borderId="12" xfId="0" applyNumberFormat="1" applyFont="1" applyFill="1" applyBorder="1" applyAlignment="1" applyProtection="1">
      <alignment horizontal="center"/>
      <protection locked="0"/>
    </xf>
    <xf numFmtId="0" fontId="2" fillId="7" borderId="9" xfId="0" applyFont="1" applyFill="1" applyBorder="1" applyAlignment="1">
      <alignment horizontal="center"/>
    </xf>
    <xf numFmtId="0" fontId="2" fillId="7" borderId="10" xfId="0" applyFont="1" applyFill="1" applyBorder="1" applyAlignment="1">
      <alignment horizontal="center"/>
    </xf>
    <xf numFmtId="0" fontId="2" fillId="7" borderId="11" xfId="0" applyFont="1" applyFill="1" applyBorder="1" applyAlignment="1">
      <alignment horizontal="center"/>
    </xf>
    <xf numFmtId="10" fontId="2" fillId="0" borderId="12" xfId="2" applyNumberFormat="1" applyFont="1" applyBorder="1" applyAlignment="1">
      <alignment horizontal="center"/>
    </xf>
    <xf numFmtId="0" fontId="3" fillId="11" borderId="12" xfId="0" applyFont="1" applyFill="1" applyBorder="1" applyAlignment="1">
      <alignment horizontal="center"/>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9" fillId="2" borderId="6" xfId="0" applyFont="1" applyFill="1" applyBorder="1" applyAlignment="1">
      <alignment horizontal="left" wrapText="1"/>
    </xf>
    <xf numFmtId="0" fontId="9" fillId="2" borderId="7" xfId="0" applyFont="1" applyFill="1" applyBorder="1" applyAlignment="1">
      <alignment horizontal="left"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2" fillId="10" borderId="12" xfId="0" applyFont="1" applyFill="1" applyBorder="1" applyAlignment="1">
      <alignment horizontal="left"/>
    </xf>
    <xf numFmtId="164" fontId="2" fillId="10" borderId="12" xfId="0" applyNumberFormat="1" applyFont="1" applyFill="1" applyBorder="1" applyAlignment="1">
      <alignment horizontal="center"/>
    </xf>
    <xf numFmtId="0" fontId="2" fillId="0" borderId="13" xfId="0" applyFont="1" applyBorder="1" applyAlignment="1">
      <alignment horizontal="center"/>
    </xf>
    <xf numFmtId="0" fontId="2" fillId="2" borderId="12" xfId="0" applyFont="1" applyFill="1" applyBorder="1" applyAlignment="1">
      <alignment horizontal="center"/>
    </xf>
    <xf numFmtId="164" fontId="3" fillId="0" borderId="12" xfId="0" applyNumberFormat="1" applyFont="1" applyBorder="1" applyAlignment="1">
      <alignment horizontal="center"/>
    </xf>
    <xf numFmtId="0" fontId="3" fillId="0" borderId="12"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167" fontId="2" fillId="9" borderId="12" xfId="1" applyNumberFormat="1" applyFont="1" applyFill="1" applyBorder="1" applyAlignment="1">
      <alignment horizontal="center"/>
    </xf>
    <xf numFmtId="165" fontId="2" fillId="9" borderId="12" xfId="2" applyNumberFormat="1" applyFont="1" applyFill="1" applyBorder="1" applyAlignment="1">
      <alignment horizontal="center"/>
    </xf>
    <xf numFmtId="8" fontId="2" fillId="9" borderId="12" xfId="0" applyNumberFormat="1" applyFont="1" applyFill="1" applyBorder="1" applyAlignment="1">
      <alignment horizontal="center"/>
    </xf>
    <xf numFmtId="0" fontId="2" fillId="9" borderId="9" xfId="0" applyFont="1" applyFill="1" applyBorder="1" applyAlignment="1">
      <alignment horizontal="left" vertical="top" wrapText="1"/>
    </xf>
    <xf numFmtId="0" fontId="2" fillId="9" borderId="10" xfId="0" applyFont="1" applyFill="1" applyBorder="1" applyAlignment="1">
      <alignment horizontal="left" vertical="top" wrapText="1"/>
    </xf>
    <xf numFmtId="0" fontId="2" fillId="9" borderId="11" xfId="0" applyFont="1" applyFill="1" applyBorder="1" applyAlignment="1">
      <alignment horizontal="left" vertical="top" wrapText="1"/>
    </xf>
    <xf numFmtId="0" fontId="6" fillId="6" borderId="12" xfId="0" applyFont="1" applyFill="1" applyBorder="1" applyAlignment="1">
      <alignment horizontal="center"/>
    </xf>
    <xf numFmtId="44" fontId="2" fillId="0" borderId="9" xfId="0" applyNumberFormat="1" applyFont="1" applyBorder="1" applyAlignment="1">
      <alignment horizontal="center"/>
    </xf>
    <xf numFmtId="44" fontId="2" fillId="0" borderId="11" xfId="0" applyNumberFormat="1" applyFont="1" applyBorder="1" applyAlignment="1">
      <alignment horizontal="center"/>
    </xf>
    <xf numFmtId="44" fontId="2" fillId="9" borderId="9" xfId="1" applyFont="1" applyFill="1" applyBorder="1" applyAlignment="1">
      <alignment horizontal="center"/>
    </xf>
    <xf numFmtId="44" fontId="2" fillId="9" borderId="11" xfId="1" applyFont="1" applyFill="1" applyBorder="1" applyAlignment="1">
      <alignment horizontal="center"/>
    </xf>
    <xf numFmtId="44" fontId="2" fillId="0" borderId="9" xfId="1" applyFont="1" applyFill="1" applyBorder="1" applyAlignment="1">
      <alignment horizontal="center"/>
    </xf>
    <xf numFmtId="44" fontId="2" fillId="0" borderId="11" xfId="1" applyFont="1" applyFill="1" applyBorder="1" applyAlignment="1">
      <alignment horizontal="center"/>
    </xf>
    <xf numFmtId="42" fontId="2" fillId="0" borderId="9" xfId="1" applyNumberFormat="1" applyFont="1" applyFill="1" applyBorder="1" applyAlignment="1">
      <alignment horizontal="center"/>
    </xf>
    <xf numFmtId="42" fontId="2" fillId="0" borderId="11" xfId="1" applyNumberFormat="1" applyFont="1" applyFill="1" applyBorder="1" applyAlignment="1">
      <alignment horizontal="center"/>
    </xf>
    <xf numFmtId="9" fontId="2" fillId="0" borderId="9" xfId="0" applyNumberFormat="1" applyFont="1" applyBorder="1" applyAlignment="1">
      <alignment horizontal="center"/>
    </xf>
    <xf numFmtId="9" fontId="2" fillId="0" borderId="11" xfId="0" applyNumberFormat="1" applyFont="1" applyBorder="1" applyAlignment="1">
      <alignment horizontal="center"/>
    </xf>
    <xf numFmtId="0" fontId="2" fillId="9" borderId="9" xfId="0" applyFont="1" applyFill="1" applyBorder="1" applyAlignment="1">
      <alignment horizontal="center"/>
    </xf>
    <xf numFmtId="0" fontId="2" fillId="9" borderId="11" xfId="0" applyFont="1" applyFill="1" applyBorder="1" applyAlignment="1">
      <alignment horizont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 fillId="0" borderId="9" xfId="0" applyFont="1" applyBorder="1" applyAlignment="1">
      <alignment horizontal="right"/>
    </xf>
    <xf numFmtId="0" fontId="2" fillId="0" borderId="10" xfId="0" applyFont="1" applyBorder="1" applyAlignment="1">
      <alignment horizontal="right"/>
    </xf>
    <xf numFmtId="0" fontId="2" fillId="0" borderId="11" xfId="0" applyFont="1" applyBorder="1" applyAlignment="1">
      <alignment horizontal="right"/>
    </xf>
    <xf numFmtId="0" fontId="2" fillId="9" borderId="10"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44" fontId="2" fillId="0" borderId="10" xfId="1" applyFont="1" applyFill="1" applyBorder="1" applyAlignment="1">
      <alignment horizontal="center"/>
    </xf>
    <xf numFmtId="42" fontId="2" fillId="9" borderId="9" xfId="1" applyNumberFormat="1" applyFont="1" applyFill="1" applyBorder="1" applyAlignment="1">
      <alignment horizontal="center"/>
    </xf>
    <xf numFmtId="42" fontId="2" fillId="9" borderId="11" xfId="1" applyNumberFormat="1" applyFont="1" applyFill="1" applyBorder="1" applyAlignment="1">
      <alignment horizontal="center"/>
    </xf>
    <xf numFmtId="42" fontId="2" fillId="9" borderId="12" xfId="1" applyNumberFormat="1" applyFont="1" applyFill="1" applyBorder="1" applyAlignment="1">
      <alignment horizontal="center"/>
    </xf>
    <xf numFmtId="44" fontId="2" fillId="0" borderId="12" xfId="1" applyFont="1" applyFill="1" applyBorder="1" applyAlignment="1">
      <alignment horizontal="center"/>
    </xf>
    <xf numFmtId="44" fontId="2" fillId="3" borderId="9" xfId="1" applyFont="1" applyFill="1" applyBorder="1" applyAlignment="1">
      <alignment horizontal="center"/>
    </xf>
    <xf numFmtId="44" fontId="2" fillId="3" borderId="10" xfId="1" applyFont="1" applyFill="1" applyBorder="1" applyAlignment="1">
      <alignment horizontal="center"/>
    </xf>
    <xf numFmtId="44" fontId="2" fillId="3" borderId="11" xfId="1" applyFont="1" applyFill="1" applyBorder="1" applyAlignment="1">
      <alignment horizontal="center"/>
    </xf>
    <xf numFmtId="0" fontId="2" fillId="5" borderId="10" xfId="0" applyFont="1" applyFill="1" applyBorder="1" applyAlignment="1">
      <alignment horizontal="center"/>
    </xf>
    <xf numFmtId="0" fontId="4" fillId="2" borderId="4" xfId="0" applyFont="1" applyFill="1" applyBorder="1" applyAlignment="1">
      <alignment horizontal="center" wrapText="1"/>
    </xf>
    <xf numFmtId="0" fontId="4" fillId="2" borderId="0" xfId="0" applyFont="1" applyFill="1" applyAlignment="1">
      <alignment horizontal="center"/>
    </xf>
    <xf numFmtId="0" fontId="4" fillId="2" borderId="5" xfId="0" applyFont="1" applyFill="1" applyBorder="1" applyAlignment="1">
      <alignment horizontal="center"/>
    </xf>
    <xf numFmtId="0" fontId="2" fillId="0" borderId="12" xfId="0" applyFont="1" applyBorder="1" applyAlignment="1">
      <alignment horizontal="left" wrapText="1"/>
    </xf>
    <xf numFmtId="0" fontId="2" fillId="3" borderId="9" xfId="0" applyFont="1" applyFill="1" applyBorder="1" applyAlignment="1">
      <alignment horizontal="center"/>
    </xf>
    <xf numFmtId="0" fontId="2" fillId="3" borderId="11" xfId="0" applyFont="1" applyFill="1" applyBorder="1" applyAlignment="1">
      <alignment horizontal="center"/>
    </xf>
    <xf numFmtId="0" fontId="4" fillId="2" borderId="4" xfId="0" applyFont="1" applyFill="1" applyBorder="1" applyAlignment="1">
      <alignment horizontal="center"/>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2" fillId="3" borderId="11" xfId="0" applyFont="1" applyFill="1" applyBorder="1" applyAlignment="1">
      <alignment horizontal="center" wrapText="1"/>
    </xf>
    <xf numFmtId="14" fontId="2" fillId="0" borderId="9" xfId="0" applyNumberFormat="1" applyFont="1" applyBorder="1" applyAlignment="1">
      <alignment horizontal="center"/>
    </xf>
    <xf numFmtId="14" fontId="2" fillId="0" borderId="10" xfId="0" applyNumberFormat="1" applyFont="1" applyBorder="1" applyAlignment="1">
      <alignment horizontal="center"/>
    </xf>
    <xf numFmtId="14" fontId="2" fillId="0" borderId="11" xfId="0" applyNumberFormat="1" applyFont="1" applyBorder="1" applyAlignment="1">
      <alignment horizontal="center"/>
    </xf>
    <xf numFmtId="0" fontId="11" fillId="0" borderId="9" xfId="0" applyFont="1" applyBorder="1" applyAlignment="1">
      <alignment horizontal="center"/>
    </xf>
    <xf numFmtId="0" fontId="11" fillId="0" borderId="11" xfId="0" applyFont="1" applyBorder="1" applyAlignment="1">
      <alignment horizontal="center"/>
    </xf>
    <xf numFmtId="0" fontId="12" fillId="2" borderId="12" xfId="0" applyFont="1" applyFill="1" applyBorder="1" applyAlignment="1" applyProtection="1">
      <alignment horizontal="center"/>
      <protection locked="0"/>
    </xf>
  </cellXfs>
  <cellStyles count="3">
    <cellStyle name="Currency" xfId="1" builtinId="4"/>
    <cellStyle name="Normal" xfId="0" builtinId="0"/>
    <cellStyle name="Percent" xfId="2" builtinId="5"/>
  </cellStyles>
  <dxfs count="3">
    <dxf>
      <fill>
        <patternFill patternType="solid">
          <fgColor auto="1"/>
          <bgColor rgb="FFFFCCCC"/>
        </patternFill>
      </fill>
    </dxf>
    <dxf>
      <fill>
        <patternFill>
          <bgColor theme="9" tint="0.79998168889431442"/>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0" indent="0" justifyLastLine="0" shrinkToFit="0" readingOrder="0"/>
      <protection locked="1" hidden="1"/>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61C746-C3D0-4296-BACB-20ED102A1980}" name="Table14" displayName="Table14" ref="H3:I62" totalsRowShown="0">
  <autoFilter ref="H3:I62" xr:uid="{D361C746-C3D0-4296-BACB-20ED102A1980}"/>
  <tableColumns count="2">
    <tableColumn id="1" xr3:uid="{604322A5-A267-4381-82F3-F0D553432D04}" name="County" dataDxfId="2"/>
    <tableColumn id="3" xr3:uid="{5FD1FC50-39AA-413F-B2C3-C98963F89812}" name="AMI"/>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A3D0-81F4-487C-BBB3-68D2223E3C8A}">
  <dimension ref="A1:Q93"/>
  <sheetViews>
    <sheetView tabSelected="1" workbookViewId="0">
      <selection activeCell="A60" sqref="A60:J60"/>
    </sheetView>
  </sheetViews>
  <sheetFormatPr defaultColWidth="9.140625" defaultRowHeight="14.25" x14ac:dyDescent="0.2"/>
  <cols>
    <col min="1" max="4" width="10.28515625" style="4" customWidth="1"/>
    <col min="5" max="5" width="11.5703125" style="4" customWidth="1"/>
    <col min="6" max="7" width="10.28515625" style="4" customWidth="1"/>
    <col min="8" max="8" width="11.7109375" style="4" customWidth="1"/>
    <col min="9" max="9" width="22.5703125" style="4" customWidth="1"/>
    <col min="10" max="10" width="14.42578125" style="4" customWidth="1"/>
    <col min="11" max="11" width="12.7109375" style="4" customWidth="1"/>
    <col min="12" max="12" width="11.42578125" style="4" customWidth="1"/>
    <col min="13" max="13" width="49.28515625" style="4" hidden="1" customWidth="1"/>
    <col min="14" max="16384" width="9.140625" style="4"/>
  </cols>
  <sheetData>
    <row r="1" spans="1:13" ht="61.5" customHeight="1" x14ac:dyDescent="0.25">
      <c r="A1" s="34" t="s">
        <v>0</v>
      </c>
      <c r="B1" s="35"/>
      <c r="C1" s="35"/>
      <c r="D1" s="35"/>
      <c r="E1" s="35"/>
      <c r="F1" s="35"/>
      <c r="G1" s="35"/>
      <c r="H1" s="35"/>
      <c r="I1" s="35"/>
      <c r="J1" s="35"/>
      <c r="K1" s="35"/>
      <c r="L1" s="36"/>
      <c r="M1" s="4" t="s">
        <v>1</v>
      </c>
    </row>
    <row r="2" spans="1:13" ht="12.75" customHeight="1" x14ac:dyDescent="0.2">
      <c r="A2" s="5"/>
      <c r="B2" s="6"/>
      <c r="C2" s="6"/>
      <c r="D2" s="6"/>
      <c r="E2" s="6"/>
      <c r="F2" s="6"/>
      <c r="G2" s="6"/>
      <c r="H2" s="6"/>
      <c r="I2" s="6"/>
      <c r="J2" s="6"/>
      <c r="K2" s="6"/>
      <c r="L2" s="7"/>
    </row>
    <row r="3" spans="1:13" ht="49.5" customHeight="1" x14ac:dyDescent="0.4">
      <c r="A3" s="52" t="s">
        <v>2</v>
      </c>
      <c r="B3" s="53"/>
      <c r="C3" s="53"/>
      <c r="D3" s="53"/>
      <c r="E3" s="53"/>
      <c r="F3" s="53"/>
      <c r="G3" s="53"/>
      <c r="H3" s="53"/>
      <c r="I3" s="53"/>
      <c r="J3" s="53"/>
      <c r="K3" s="53"/>
      <c r="L3" s="54"/>
    </row>
    <row r="4" spans="1:13" ht="21" customHeight="1" x14ac:dyDescent="0.4">
      <c r="A4" s="37" t="s">
        <v>3</v>
      </c>
      <c r="B4" s="38"/>
      <c r="C4" s="12"/>
      <c r="D4" s="12"/>
      <c r="E4" s="12"/>
      <c r="F4" s="12"/>
      <c r="G4" s="12"/>
      <c r="H4" s="12"/>
      <c r="I4" s="12"/>
      <c r="J4" s="12"/>
      <c r="K4" s="12"/>
      <c r="L4" s="13"/>
    </row>
    <row r="5" spans="1:13" ht="18.75" customHeight="1" x14ac:dyDescent="0.2">
      <c r="A5" s="173" t="s">
        <v>4</v>
      </c>
      <c r="B5" s="173"/>
      <c r="C5" s="173"/>
      <c r="D5" s="173"/>
      <c r="E5" s="173"/>
      <c r="F5" s="173"/>
      <c r="G5" s="173"/>
      <c r="H5" s="173"/>
      <c r="I5" s="173"/>
      <c r="J5" s="173"/>
      <c r="K5" s="173"/>
      <c r="L5" s="173"/>
    </row>
    <row r="6" spans="1:13" ht="15" x14ac:dyDescent="0.25">
      <c r="A6" s="160" t="s">
        <v>5</v>
      </c>
      <c r="B6" s="161"/>
      <c r="C6" s="161"/>
      <c r="D6" s="161"/>
      <c r="E6" s="161"/>
      <c r="F6" s="161"/>
      <c r="G6" s="161"/>
      <c r="H6" s="161"/>
      <c r="I6" s="161"/>
      <c r="J6" s="161"/>
      <c r="K6" s="161"/>
      <c r="L6" s="162"/>
    </row>
    <row r="7" spans="1:13" ht="17.100000000000001" customHeight="1" x14ac:dyDescent="0.2">
      <c r="A7" s="180" t="s">
        <v>6</v>
      </c>
      <c r="B7" s="181"/>
      <c r="C7" s="181"/>
      <c r="D7" s="163"/>
      <c r="E7" s="172"/>
      <c r="F7" s="172"/>
      <c r="G7" s="164"/>
      <c r="H7" s="180" t="s">
        <v>7</v>
      </c>
      <c r="I7" s="184"/>
      <c r="J7" s="182"/>
      <c r="K7" s="182"/>
      <c r="L7" s="183"/>
    </row>
    <row r="8" spans="1:13" ht="17.100000000000001" customHeight="1" x14ac:dyDescent="0.2">
      <c r="A8" s="42" t="s">
        <v>8</v>
      </c>
      <c r="B8" s="55"/>
      <c r="C8" s="55"/>
      <c r="D8" s="163"/>
      <c r="E8" s="172"/>
      <c r="F8" s="172"/>
      <c r="G8" s="164"/>
      <c r="H8" s="180" t="s">
        <v>9</v>
      </c>
      <c r="I8" s="184"/>
      <c r="J8" s="58"/>
      <c r="K8" s="172"/>
      <c r="L8" s="164"/>
    </row>
    <row r="9" spans="1:13" ht="17.100000000000001" customHeight="1" x14ac:dyDescent="0.2">
      <c r="A9" s="42" t="s">
        <v>10</v>
      </c>
      <c r="B9" s="55"/>
      <c r="C9" s="55"/>
      <c r="D9" s="163"/>
      <c r="E9" s="172"/>
      <c r="F9" s="172"/>
      <c r="G9" s="164"/>
      <c r="H9" s="55" t="s">
        <v>11</v>
      </c>
      <c r="I9" s="43"/>
      <c r="J9" s="50"/>
      <c r="K9" s="50"/>
      <c r="L9" s="50"/>
    </row>
    <row r="10" spans="1:13" ht="17.100000000000001" customHeight="1" x14ac:dyDescent="0.2">
      <c r="A10" s="42" t="s">
        <v>12</v>
      </c>
      <c r="B10" s="55"/>
      <c r="C10" s="43"/>
      <c r="D10" s="163"/>
      <c r="E10" s="172"/>
      <c r="F10" s="172"/>
      <c r="G10" s="172"/>
      <c r="H10" s="185" t="s">
        <v>13</v>
      </c>
      <c r="I10" s="185"/>
      <c r="J10" s="172"/>
      <c r="K10" s="172"/>
      <c r="L10" s="164"/>
    </row>
    <row r="11" spans="1:13" ht="17.100000000000001" customHeight="1" x14ac:dyDescent="0.25">
      <c r="A11" s="186" t="s">
        <v>14</v>
      </c>
      <c r="B11" s="187"/>
      <c r="C11" s="187"/>
      <c r="D11" s="187"/>
      <c r="E11" s="187"/>
      <c r="F11" s="187"/>
      <c r="G11" s="187"/>
      <c r="H11" s="187"/>
      <c r="I11" s="187"/>
      <c r="J11" s="187"/>
      <c r="K11" s="187"/>
      <c r="L11" s="188"/>
    </row>
    <row r="12" spans="1:13" ht="17.100000000000001" customHeight="1" x14ac:dyDescent="0.2">
      <c r="A12" s="42" t="s">
        <v>15</v>
      </c>
      <c r="B12" s="55"/>
      <c r="C12" s="43"/>
      <c r="D12" s="163"/>
      <c r="E12" s="172"/>
      <c r="F12" s="172"/>
      <c r="G12" s="164"/>
      <c r="H12" s="42" t="s">
        <v>16</v>
      </c>
      <c r="I12" s="43"/>
      <c r="J12" s="163"/>
      <c r="K12" s="172"/>
      <c r="L12" s="164"/>
    </row>
    <row r="13" spans="1:13" ht="17.100000000000001" customHeight="1" x14ac:dyDescent="0.2">
      <c r="A13" s="42" t="s">
        <v>17</v>
      </c>
      <c r="B13" s="55"/>
      <c r="C13" s="55"/>
      <c r="D13" s="163"/>
      <c r="E13" s="172"/>
      <c r="F13" s="172"/>
      <c r="G13" s="164"/>
      <c r="H13" s="42" t="s">
        <v>18</v>
      </c>
      <c r="I13" s="43"/>
      <c r="J13" s="50"/>
      <c r="K13" s="50"/>
      <c r="L13" s="50"/>
    </row>
    <row r="14" spans="1:13" ht="17.100000000000001" customHeight="1" x14ac:dyDescent="0.2">
      <c r="A14" s="42" t="s">
        <v>19</v>
      </c>
      <c r="B14" s="55"/>
      <c r="C14" s="55"/>
      <c r="D14" s="163"/>
      <c r="E14" s="172"/>
      <c r="F14" s="172"/>
      <c r="G14" s="164"/>
      <c r="H14" s="42" t="s">
        <v>20</v>
      </c>
      <c r="I14" s="43"/>
      <c r="J14" s="50"/>
      <c r="K14" s="50"/>
      <c r="L14" s="50"/>
    </row>
    <row r="15" spans="1:13" ht="17.100000000000001" customHeight="1" x14ac:dyDescent="0.2">
      <c r="A15" s="42" t="s">
        <v>21</v>
      </c>
      <c r="B15" s="55"/>
      <c r="C15" s="43"/>
      <c r="D15" s="57"/>
      <c r="E15" s="58"/>
      <c r="F15" s="58"/>
      <c r="G15" s="58"/>
      <c r="H15" s="56"/>
      <c r="I15" s="56"/>
      <c r="J15" s="56"/>
      <c r="K15" s="56"/>
      <c r="L15" s="56"/>
    </row>
    <row r="16" spans="1:13" ht="15" x14ac:dyDescent="0.25">
      <c r="A16" s="160" t="s">
        <v>22</v>
      </c>
      <c r="B16" s="161"/>
      <c r="C16" s="161"/>
      <c r="D16" s="161"/>
      <c r="E16" s="161"/>
      <c r="F16" s="161"/>
      <c r="G16" s="161"/>
      <c r="H16" s="161"/>
      <c r="I16" s="161"/>
      <c r="J16" s="161"/>
      <c r="K16" s="161"/>
      <c r="L16" s="162"/>
    </row>
    <row r="17" spans="1:12" ht="17.100000000000001" customHeight="1" x14ac:dyDescent="0.2">
      <c r="A17" s="40" t="s">
        <v>23</v>
      </c>
      <c r="B17" s="40"/>
      <c r="C17" s="40"/>
      <c r="D17" s="50"/>
      <c r="E17" s="50"/>
      <c r="F17" s="50"/>
      <c r="G17" s="40" t="s">
        <v>24</v>
      </c>
      <c r="H17" s="40"/>
      <c r="I17" s="40"/>
      <c r="J17" s="50"/>
      <c r="K17" s="50"/>
      <c r="L17" s="50"/>
    </row>
    <row r="18" spans="1:12" ht="17.100000000000001" customHeight="1" x14ac:dyDescent="0.2">
      <c r="A18" s="40" t="s">
        <v>25</v>
      </c>
      <c r="B18" s="40"/>
      <c r="C18" s="40"/>
      <c r="D18" s="189"/>
      <c r="E18" s="189"/>
      <c r="F18" s="189"/>
      <c r="G18" s="40" t="s">
        <v>26</v>
      </c>
      <c r="H18" s="40"/>
      <c r="I18" s="40"/>
      <c r="J18" s="190"/>
      <c r="K18" s="190"/>
      <c r="L18" s="190"/>
    </row>
    <row r="19" spans="1:12" ht="17.100000000000001" customHeight="1" x14ac:dyDescent="0.2">
      <c r="A19" s="40" t="s">
        <v>27</v>
      </c>
      <c r="B19" s="40"/>
      <c r="C19" s="40"/>
      <c r="D19" s="50"/>
      <c r="E19" s="50"/>
      <c r="F19" s="50"/>
      <c r="G19" s="40" t="s">
        <v>28</v>
      </c>
      <c r="H19" s="40"/>
      <c r="I19" s="40"/>
      <c r="J19" s="50"/>
      <c r="K19" s="50"/>
      <c r="L19" s="50"/>
    </row>
    <row r="20" spans="1:12" ht="17.100000000000001" customHeight="1" x14ac:dyDescent="0.2">
      <c r="A20" s="49" t="s">
        <v>29</v>
      </c>
      <c r="B20" s="49"/>
      <c r="C20" s="49"/>
      <c r="D20" s="50" t="s">
        <v>102</v>
      </c>
      <c r="E20" s="50"/>
      <c r="F20" s="50"/>
      <c r="G20" s="49" t="s">
        <v>30</v>
      </c>
      <c r="H20" s="49"/>
      <c r="I20" s="49"/>
      <c r="J20" s="51"/>
      <c r="K20" s="51"/>
      <c r="L20" s="51"/>
    </row>
    <row r="21" spans="1:12" hidden="1" x14ac:dyDescent="0.2">
      <c r="A21" s="46" t="s">
        <v>31</v>
      </c>
      <c r="B21" s="47"/>
      <c r="C21" s="48"/>
      <c r="D21" s="59" t="e">
        <f>#REF!</f>
        <v>#REF!</v>
      </c>
      <c r="E21" s="60"/>
      <c r="F21" s="61"/>
      <c r="G21" s="46" t="s">
        <v>32</v>
      </c>
      <c r="H21" s="47"/>
      <c r="I21" s="48"/>
      <c r="J21" s="177">
        <f>C25</f>
        <v>0</v>
      </c>
      <c r="K21" s="178"/>
      <c r="L21" s="179"/>
    </row>
    <row r="22" spans="1:12" hidden="1" x14ac:dyDescent="0.2">
      <c r="A22" s="46" t="s">
        <v>11</v>
      </c>
      <c r="B22" s="47"/>
      <c r="C22" s="48"/>
      <c r="D22" s="59" t="e">
        <f>#REF!</f>
        <v>#REF!</v>
      </c>
      <c r="E22" s="60"/>
      <c r="F22" s="61"/>
      <c r="G22" s="59" t="s">
        <v>33</v>
      </c>
      <c r="H22" s="60"/>
      <c r="I22" s="61"/>
      <c r="J22" s="174">
        <f>G25</f>
        <v>0</v>
      </c>
      <c r="K22" s="175"/>
      <c r="L22" s="176"/>
    </row>
    <row r="23" spans="1:12" hidden="1" x14ac:dyDescent="0.2">
      <c r="A23" s="191"/>
      <c r="B23" s="192"/>
      <c r="C23" s="192"/>
      <c r="D23" s="192"/>
      <c r="E23" s="192"/>
      <c r="F23" s="193"/>
      <c r="G23" s="46" t="s">
        <v>34</v>
      </c>
      <c r="H23" s="47"/>
      <c r="I23" s="48"/>
      <c r="J23" s="177">
        <f>J21-J22</f>
        <v>0</v>
      </c>
      <c r="K23" s="178"/>
      <c r="L23" s="179"/>
    </row>
    <row r="24" spans="1:12" ht="6.75" customHeight="1" x14ac:dyDescent="0.2">
      <c r="A24" s="46"/>
      <c r="B24" s="47"/>
      <c r="C24" s="47"/>
      <c r="D24" s="47"/>
      <c r="E24" s="47"/>
      <c r="F24" s="47"/>
      <c r="G24" s="47"/>
      <c r="H24" s="47"/>
      <c r="I24" s="47"/>
      <c r="J24" s="47"/>
      <c r="K24" s="47"/>
      <c r="L24" s="48"/>
    </row>
    <row r="25" spans="1:12" ht="17.100000000000001" customHeight="1" x14ac:dyDescent="0.2">
      <c r="A25" s="42" t="s">
        <v>32</v>
      </c>
      <c r="B25" s="43"/>
      <c r="C25" s="44"/>
      <c r="D25" s="45"/>
      <c r="E25" s="42" t="s">
        <v>33</v>
      </c>
      <c r="F25" s="43"/>
      <c r="G25" s="41"/>
      <c r="H25" s="41"/>
      <c r="I25" s="40" t="s">
        <v>34</v>
      </c>
      <c r="J25" s="40"/>
      <c r="K25" s="39">
        <f>C25-G25</f>
        <v>0</v>
      </c>
      <c r="L25" s="39"/>
    </row>
    <row r="26" spans="1:12" ht="17.100000000000001" customHeight="1" x14ac:dyDescent="0.2">
      <c r="A26" s="151" t="s">
        <v>35</v>
      </c>
      <c r="B26" s="152"/>
      <c r="C26" s="152"/>
      <c r="D26" s="152"/>
      <c r="E26" s="152"/>
      <c r="F26" s="152"/>
      <c r="G26" s="152"/>
      <c r="H26" s="152"/>
      <c r="I26" s="152"/>
      <c r="J26" s="153"/>
      <c r="K26" s="163" t="s">
        <v>102</v>
      </c>
      <c r="L26" s="164"/>
    </row>
    <row r="27" spans="1:12" ht="17.100000000000001" customHeight="1" x14ac:dyDescent="0.2">
      <c r="A27" s="151" t="s">
        <v>36</v>
      </c>
      <c r="B27" s="152"/>
      <c r="C27" s="152"/>
      <c r="D27" s="152"/>
      <c r="E27" s="152"/>
      <c r="F27" s="152"/>
      <c r="G27" s="152"/>
      <c r="H27" s="152"/>
      <c r="I27" s="152"/>
      <c r="J27" s="153"/>
      <c r="K27" s="163" t="s">
        <v>102</v>
      </c>
      <c r="L27" s="164"/>
    </row>
    <row r="28" spans="1:12" ht="17.100000000000001" customHeight="1" x14ac:dyDescent="0.2">
      <c r="A28" s="151" t="s">
        <v>37</v>
      </c>
      <c r="B28" s="152"/>
      <c r="C28" s="152"/>
      <c r="D28" s="152"/>
      <c r="E28" s="152"/>
      <c r="F28" s="152"/>
      <c r="G28" s="152"/>
      <c r="H28" s="152"/>
      <c r="I28" s="152"/>
      <c r="J28" s="153"/>
      <c r="K28" s="163" t="s">
        <v>102</v>
      </c>
      <c r="L28" s="164"/>
    </row>
    <row r="29" spans="1:12" ht="17.100000000000001" customHeight="1" x14ac:dyDescent="0.2">
      <c r="A29" s="167" t="s">
        <v>39</v>
      </c>
      <c r="B29" s="167"/>
      <c r="C29" s="167"/>
      <c r="D29" s="167"/>
      <c r="E29" s="167"/>
      <c r="F29" s="167"/>
      <c r="G29" s="167"/>
      <c r="H29" s="167"/>
      <c r="I29" s="167"/>
      <c r="J29" s="167"/>
      <c r="K29" s="167"/>
      <c r="L29" s="168"/>
    </row>
    <row r="30" spans="1:12" ht="17.100000000000001" customHeight="1" x14ac:dyDescent="0.2">
      <c r="A30" s="169" t="s">
        <v>40</v>
      </c>
      <c r="B30" s="170"/>
      <c r="C30" s="171"/>
      <c r="D30" s="163" t="s">
        <v>102</v>
      </c>
      <c r="E30" s="172"/>
      <c r="F30" s="164"/>
      <c r="G30" s="169" t="s">
        <v>41</v>
      </c>
      <c r="H30" s="170"/>
      <c r="I30" s="171"/>
      <c r="J30" s="163" t="s">
        <v>102</v>
      </c>
      <c r="K30" s="172"/>
      <c r="L30" s="164"/>
    </row>
    <row r="31" spans="1:12" ht="15" x14ac:dyDescent="0.25">
      <c r="A31" s="160" t="s">
        <v>42</v>
      </c>
      <c r="B31" s="161"/>
      <c r="C31" s="161"/>
      <c r="D31" s="161"/>
      <c r="E31" s="161"/>
      <c r="F31" s="161"/>
      <c r="G31" s="161"/>
      <c r="H31" s="161"/>
      <c r="I31" s="161"/>
      <c r="J31" s="161"/>
      <c r="K31" s="161"/>
      <c r="L31" s="162"/>
    </row>
    <row r="32" spans="1:12" ht="21.75" customHeight="1" x14ac:dyDescent="0.2">
      <c r="A32" s="42" t="s">
        <v>43</v>
      </c>
      <c r="B32" s="43"/>
      <c r="C32" s="163" t="s">
        <v>102</v>
      </c>
      <c r="D32" s="164"/>
      <c r="E32" s="165" t="s">
        <v>44</v>
      </c>
      <c r="F32" s="166"/>
      <c r="G32" s="163" t="s">
        <v>102</v>
      </c>
      <c r="H32" s="164"/>
      <c r="I32" s="42" t="s">
        <v>45</v>
      </c>
      <c r="J32" s="43"/>
      <c r="K32" s="163" t="s">
        <v>102</v>
      </c>
      <c r="L32" s="164"/>
    </row>
    <row r="33" spans="1:16" ht="17.100000000000001" customHeight="1" x14ac:dyDescent="0.25">
      <c r="A33" s="151" t="s">
        <v>46</v>
      </c>
      <c r="B33" s="152"/>
      <c r="C33" s="152"/>
      <c r="D33" s="152"/>
      <c r="E33" s="152"/>
      <c r="F33" s="153"/>
      <c r="G33" s="158"/>
      <c r="H33" s="159"/>
      <c r="I33" s="156" t="s">
        <v>47</v>
      </c>
      <c r="J33" s="157"/>
      <c r="K33" s="154" t="e">
        <f>SUM(G33,-G32*480,-K32*400)</f>
        <v>#VALUE!</v>
      </c>
      <c r="L33" s="155"/>
      <c r="N33" s="25"/>
    </row>
    <row r="34" spans="1:16" ht="17.100000000000001" customHeight="1" x14ac:dyDescent="0.2">
      <c r="A34" s="136" t="s">
        <v>48</v>
      </c>
      <c r="B34" s="137"/>
      <c r="C34" s="137"/>
      <c r="D34" s="138"/>
      <c r="E34" s="149" t="str">
        <f>VLOOKUP(K28, 'Hidden List Information'!H4:I62, 2, FALSE)</f>
        <v/>
      </c>
      <c r="F34" s="150"/>
      <c r="G34" s="142" t="s">
        <v>49</v>
      </c>
      <c r="H34" s="143"/>
      <c r="I34" s="143"/>
      <c r="J34" s="144"/>
      <c r="K34" s="147" t="e">
        <f>SUM(G33/E34)</f>
        <v>#VALUE!</v>
      </c>
      <c r="L34" s="148"/>
    </row>
    <row r="35" spans="1:16" ht="17.100000000000001" customHeight="1" x14ac:dyDescent="0.25">
      <c r="A35" s="136" t="s">
        <v>50</v>
      </c>
      <c r="B35" s="137"/>
      <c r="C35" s="137"/>
      <c r="D35" s="138"/>
      <c r="E35" s="59" t="e">
        <f>IF(K34&gt;75%,"3%",IF(K34&gt;70%,"3%",IF(K34&gt;65%,"3%",IF(K34&gt;60%,"2%",IF(K34&gt;55%,"1%",IF(K34&gt;50%,"1%",IF(K34&gt;0%,"1%")))))))</f>
        <v>#VALUE!</v>
      </c>
      <c r="F35" s="61"/>
      <c r="G35" s="142" t="s">
        <v>51</v>
      </c>
      <c r="H35" s="143"/>
      <c r="I35" s="143"/>
      <c r="J35" s="144"/>
      <c r="K35" s="269" t="e">
        <f>IF(K34&gt;120%,"Exceeds",IF(K34&gt;80%,"Moderate",IF(K34&gt;65%,"Low",IF(K34&gt;50%,"Low",IF(K34&gt;30%,"Very Low",IF(K34&gt;0%,"Extremely Low"))))))</f>
        <v>#VALUE!</v>
      </c>
      <c r="L35" s="270"/>
      <c r="N35" s="25"/>
    </row>
    <row r="36" spans="1:16" ht="17.100000000000001" customHeight="1" x14ac:dyDescent="0.2">
      <c r="A36" s="136" t="s">
        <v>52</v>
      </c>
      <c r="B36" s="137"/>
      <c r="C36" s="137"/>
      <c r="D36" s="137"/>
      <c r="E36" s="137"/>
      <c r="F36" s="137"/>
      <c r="G36" s="137"/>
      <c r="H36" s="137"/>
      <c r="I36" s="137"/>
      <c r="J36" s="138"/>
      <c r="K36" s="145">
        <v>35</v>
      </c>
      <c r="L36" s="146"/>
    </row>
    <row r="37" spans="1:16" ht="17.100000000000001" customHeight="1" x14ac:dyDescent="0.2">
      <c r="A37" s="136" t="s">
        <v>53</v>
      </c>
      <c r="B37" s="137"/>
      <c r="C37" s="137"/>
      <c r="D37" s="137"/>
      <c r="E37" s="137"/>
      <c r="F37" s="137"/>
      <c r="G37" s="137"/>
      <c r="H37" s="137"/>
      <c r="I37" s="137"/>
      <c r="J37" s="138"/>
      <c r="K37" s="139" t="e">
        <f>(K33*K36)/1200</f>
        <v>#VALUE!</v>
      </c>
      <c r="L37" s="140"/>
    </row>
    <row r="38" spans="1:16" ht="17.100000000000001" customHeight="1" x14ac:dyDescent="0.2">
      <c r="A38" s="42" t="s">
        <v>54</v>
      </c>
      <c r="B38" s="55"/>
      <c r="C38" s="55"/>
      <c r="D38" s="55"/>
      <c r="E38" s="55"/>
      <c r="F38" s="55"/>
      <c r="G38" s="55"/>
      <c r="H38" s="55"/>
      <c r="I38" s="55"/>
      <c r="J38" s="55"/>
      <c r="K38" s="55"/>
      <c r="L38" s="43"/>
    </row>
    <row r="39" spans="1:16" ht="71.25" customHeight="1" x14ac:dyDescent="0.2">
      <c r="A39" s="134"/>
      <c r="B39" s="125"/>
      <c r="C39" s="125"/>
      <c r="D39" s="125"/>
      <c r="E39" s="125"/>
      <c r="F39" s="125"/>
      <c r="G39" s="125"/>
      <c r="H39" s="125"/>
      <c r="I39" s="125"/>
      <c r="J39" s="125"/>
      <c r="K39" s="125"/>
      <c r="L39" s="126"/>
      <c r="P39" s="26"/>
    </row>
    <row r="40" spans="1:16" ht="15" x14ac:dyDescent="0.25">
      <c r="A40" s="96" t="s">
        <v>55</v>
      </c>
      <c r="B40" s="96"/>
      <c r="C40" s="96"/>
      <c r="D40" s="96"/>
      <c r="E40" s="96"/>
      <c r="F40" s="96"/>
      <c r="G40" s="96"/>
      <c r="H40" s="96"/>
      <c r="I40" s="96"/>
      <c r="J40" s="96"/>
      <c r="K40" s="96"/>
      <c r="L40" s="96"/>
    </row>
    <row r="41" spans="1:16" ht="17.100000000000001" customHeight="1" x14ac:dyDescent="0.25">
      <c r="A41" s="141" t="s">
        <v>56</v>
      </c>
      <c r="B41" s="141"/>
      <c r="C41" s="141"/>
      <c r="D41" s="141"/>
      <c r="E41" s="141"/>
      <c r="F41" s="127" t="s">
        <v>57</v>
      </c>
      <c r="G41" s="127"/>
      <c r="H41" s="28" t="s">
        <v>58</v>
      </c>
      <c r="I41" s="28" t="s">
        <v>59</v>
      </c>
      <c r="J41" s="28" t="s">
        <v>60</v>
      </c>
      <c r="K41" s="127" t="s">
        <v>61</v>
      </c>
      <c r="L41" s="127"/>
    </row>
    <row r="42" spans="1:16" ht="17.100000000000001" customHeight="1" x14ac:dyDescent="0.2">
      <c r="A42" s="29" t="s">
        <v>62</v>
      </c>
      <c r="B42" s="50" t="s">
        <v>63</v>
      </c>
      <c r="C42" s="50"/>
      <c r="D42" s="50"/>
      <c r="E42" s="50"/>
      <c r="F42" s="135">
        <f>K25</f>
        <v>0</v>
      </c>
      <c r="G42" s="135"/>
      <c r="H42" s="31"/>
      <c r="I42" s="30"/>
      <c r="J42" s="19" t="str">
        <f>IFERROR(PMT(H42/12,I42*12,-F42), " ")</f>
        <v xml:space="preserve"> </v>
      </c>
      <c r="K42" s="50" t="s">
        <v>102</v>
      </c>
      <c r="L42" s="50"/>
    </row>
    <row r="43" spans="1:16" ht="17.100000000000001" customHeight="1" x14ac:dyDescent="0.2">
      <c r="A43" s="18" t="s">
        <v>64</v>
      </c>
      <c r="B43" s="40" t="s">
        <v>65</v>
      </c>
      <c r="C43" s="40"/>
      <c r="D43" s="40"/>
      <c r="E43" s="40"/>
      <c r="F43" s="56"/>
      <c r="G43" s="56"/>
      <c r="H43" s="56"/>
      <c r="I43" s="56"/>
      <c r="J43" s="56"/>
      <c r="K43" s="56"/>
      <c r="L43" s="56"/>
    </row>
    <row r="44" spans="1:16" ht="17.100000000000001" customHeight="1" x14ac:dyDescent="0.2">
      <c r="A44" s="133" t="s">
        <v>66</v>
      </c>
      <c r="B44" s="133"/>
      <c r="C44" s="133"/>
      <c r="D44" s="133"/>
      <c r="E44" s="133"/>
      <c r="F44" s="132">
        <f>F42</f>
        <v>0</v>
      </c>
      <c r="G44" s="68"/>
      <c r="H44" s="133" t="s">
        <v>67</v>
      </c>
      <c r="I44" s="133"/>
      <c r="J44" s="19" t="str">
        <f>J42</f>
        <v xml:space="preserve"> </v>
      </c>
      <c r="K44" s="32" t="s">
        <v>68</v>
      </c>
      <c r="L44" s="33" t="str">
        <f>IFERROR(J44*12/K33, " ")</f>
        <v xml:space="preserve"> </v>
      </c>
    </row>
    <row r="45" spans="1:16" ht="17.100000000000001" customHeight="1" x14ac:dyDescent="0.2">
      <c r="A45" s="133" t="s">
        <v>69</v>
      </c>
      <c r="B45" s="133"/>
      <c r="C45" s="133"/>
      <c r="D45" s="133"/>
      <c r="E45" s="133"/>
      <c r="F45" s="132">
        <f>J22</f>
        <v>0</v>
      </c>
      <c r="G45" s="68"/>
      <c r="H45" s="133" t="s">
        <v>70</v>
      </c>
      <c r="I45" s="133"/>
      <c r="J45" s="133"/>
      <c r="K45" s="132">
        <f>F44</f>
        <v>0</v>
      </c>
      <c r="L45" s="68"/>
    </row>
    <row r="46" spans="1:16" ht="17.100000000000001" customHeight="1" x14ac:dyDescent="0.2">
      <c r="A46" s="42" t="s">
        <v>54</v>
      </c>
      <c r="B46" s="55"/>
      <c r="C46" s="55"/>
      <c r="D46" s="55"/>
      <c r="E46" s="55"/>
      <c r="F46" s="55"/>
      <c r="G46" s="55"/>
      <c r="H46" s="55"/>
      <c r="I46" s="55"/>
      <c r="J46" s="55"/>
      <c r="K46" s="55"/>
      <c r="L46" s="43"/>
    </row>
    <row r="47" spans="1:16" ht="71.25" customHeight="1" x14ac:dyDescent="0.2">
      <c r="A47" s="124"/>
      <c r="B47" s="125"/>
      <c r="C47" s="125"/>
      <c r="D47" s="125"/>
      <c r="E47" s="125"/>
      <c r="F47" s="125"/>
      <c r="G47" s="125"/>
      <c r="H47" s="125"/>
      <c r="I47" s="125"/>
      <c r="J47" s="125"/>
      <c r="K47" s="125"/>
      <c r="L47" s="126"/>
    </row>
    <row r="48" spans="1:16" ht="15" x14ac:dyDescent="0.25">
      <c r="A48" s="96" t="s">
        <v>71</v>
      </c>
      <c r="B48" s="96"/>
      <c r="C48" s="96"/>
      <c r="D48" s="96"/>
      <c r="E48" s="96"/>
      <c r="F48" s="96"/>
      <c r="G48" s="96"/>
      <c r="H48" s="96"/>
      <c r="I48" s="96"/>
      <c r="J48" s="96"/>
      <c r="K48" s="96"/>
      <c r="L48" s="96"/>
    </row>
    <row r="49" spans="1:17" ht="17.100000000000001" customHeight="1" x14ac:dyDescent="0.25">
      <c r="A49" s="127" t="s">
        <v>72</v>
      </c>
      <c r="B49" s="127"/>
      <c r="C49" s="127"/>
      <c r="D49" s="127"/>
      <c r="E49" s="127" t="s">
        <v>58</v>
      </c>
      <c r="F49" s="127"/>
      <c r="G49" s="127" t="s">
        <v>73</v>
      </c>
      <c r="H49" s="127"/>
      <c r="I49" s="128" t="s">
        <v>74</v>
      </c>
      <c r="J49" s="129"/>
      <c r="K49" s="127" t="s">
        <v>75</v>
      </c>
      <c r="L49" s="127"/>
    </row>
    <row r="50" spans="1:17" ht="17.100000000000001" customHeight="1" x14ac:dyDescent="0.2">
      <c r="A50" s="40" t="s">
        <v>76</v>
      </c>
      <c r="B50" s="40"/>
      <c r="C50" s="40"/>
      <c r="D50" s="40"/>
      <c r="E50" s="131">
        <v>4.1250000000000002E-2</v>
      </c>
      <c r="F50" s="131"/>
      <c r="G50" s="130" t="str">
        <f>IFERROR(PMT(E50/12,I42*12,-1000), " ")</f>
        <v xml:space="preserve"> </v>
      </c>
      <c r="H50" s="130"/>
      <c r="I50" s="68">
        <f>I42</f>
        <v>0</v>
      </c>
      <c r="J50" s="68"/>
      <c r="K50" s="103" t="str">
        <f>IFERROR(PMT(E50/12,I50*12,-F42), " ")</f>
        <v xml:space="preserve"> </v>
      </c>
      <c r="L50" s="68"/>
    </row>
    <row r="51" spans="1:17" ht="17.100000000000001" customHeight="1" x14ac:dyDescent="0.2">
      <c r="A51" s="42" t="s">
        <v>77</v>
      </c>
      <c r="B51" s="55"/>
      <c r="C51" s="55"/>
      <c r="D51" s="43"/>
      <c r="E51" s="46"/>
      <c r="F51" s="47"/>
      <c r="G51" s="47"/>
      <c r="H51" s="47"/>
      <c r="I51" s="47"/>
      <c r="J51" s="47"/>
      <c r="K51" s="117"/>
      <c r="L51" s="118"/>
    </row>
    <row r="52" spans="1:17" ht="17.100000000000001" customHeight="1" x14ac:dyDescent="0.2">
      <c r="A52" s="122" t="s">
        <v>78</v>
      </c>
      <c r="B52" s="122"/>
      <c r="C52" s="122"/>
      <c r="D52" s="122"/>
      <c r="E52" s="122"/>
      <c r="F52" s="122"/>
      <c r="G52" s="122"/>
      <c r="H52" s="122"/>
      <c r="I52" s="122"/>
      <c r="J52" s="123"/>
      <c r="K52" s="113"/>
      <c r="L52" s="113"/>
    </row>
    <row r="53" spans="1:17" ht="17.100000000000001" customHeight="1" x14ac:dyDescent="0.2">
      <c r="A53" s="120" t="s">
        <v>79</v>
      </c>
      <c r="B53" s="120"/>
      <c r="C53" s="120"/>
      <c r="D53" s="120"/>
      <c r="E53" s="120"/>
      <c r="F53" s="120"/>
      <c r="G53" s="120"/>
      <c r="H53" s="120"/>
      <c r="I53" s="120"/>
      <c r="J53" s="121"/>
      <c r="K53" s="113"/>
      <c r="L53" s="113"/>
      <c r="M53" s="21" t="e">
        <f>ROUND(K58-K69, 2)</f>
        <v>#VALUE!</v>
      </c>
    </row>
    <row r="54" spans="1:17" ht="17.100000000000001" customHeight="1" x14ac:dyDescent="0.2">
      <c r="A54" s="120" t="s">
        <v>80</v>
      </c>
      <c r="B54" s="120"/>
      <c r="C54" s="120"/>
      <c r="D54" s="120"/>
      <c r="E54" s="120"/>
      <c r="F54" s="120"/>
      <c r="G54" s="120"/>
      <c r="H54" s="120"/>
      <c r="I54" s="120"/>
      <c r="J54" s="121"/>
      <c r="K54" s="113"/>
      <c r="L54" s="113"/>
    </row>
    <row r="55" spans="1:17" ht="17.100000000000001" customHeight="1" x14ac:dyDescent="0.2">
      <c r="A55" s="120" t="s">
        <v>81</v>
      </c>
      <c r="B55" s="120"/>
      <c r="C55" s="120"/>
      <c r="D55" s="120"/>
      <c r="E55" s="120"/>
      <c r="F55" s="120"/>
      <c r="G55" s="120"/>
      <c r="H55" s="120"/>
      <c r="I55" s="120"/>
      <c r="J55" s="121"/>
      <c r="K55" s="104">
        <f>IFERROR(SUM(K50,K52,K53,K54), " ")</f>
        <v>0</v>
      </c>
      <c r="L55" s="104"/>
    </row>
    <row r="56" spans="1:17" ht="17.100000000000001" customHeight="1" x14ac:dyDescent="0.2">
      <c r="A56" s="120" t="s">
        <v>82</v>
      </c>
      <c r="B56" s="120"/>
      <c r="C56" s="120"/>
      <c r="D56" s="120"/>
      <c r="E56" s="120"/>
      <c r="F56" s="120"/>
      <c r="G56" s="120"/>
      <c r="H56" s="120"/>
      <c r="I56" s="120"/>
      <c r="J56" s="121"/>
      <c r="K56" s="104" t="e">
        <f>K37</f>
        <v>#VALUE!</v>
      </c>
      <c r="L56" s="104"/>
    </row>
    <row r="57" spans="1:17" ht="17.100000000000001" customHeight="1" x14ac:dyDescent="0.2">
      <c r="A57" s="120" t="s">
        <v>83</v>
      </c>
      <c r="B57" s="120"/>
      <c r="C57" s="120"/>
      <c r="D57" s="120"/>
      <c r="E57" s="120"/>
      <c r="F57" s="120"/>
      <c r="G57" s="120"/>
      <c r="H57" s="120"/>
      <c r="I57" s="120"/>
      <c r="J57" s="121"/>
      <c r="K57" s="119" t="str">
        <f>IFERROR(K55-K56, " ")</f>
        <v xml:space="preserve"> </v>
      </c>
      <c r="L57" s="119"/>
    </row>
    <row r="58" spans="1:17" ht="17.100000000000001" customHeight="1" x14ac:dyDescent="0.25">
      <c r="A58" s="112" t="s">
        <v>84</v>
      </c>
      <c r="B58" s="112"/>
      <c r="C58" s="112"/>
      <c r="D58" s="112"/>
      <c r="E58" s="112"/>
      <c r="F58" s="112"/>
      <c r="G58" s="112"/>
      <c r="H58" s="112"/>
      <c r="I58" s="112"/>
      <c r="J58" s="112"/>
      <c r="K58" s="114" t="str">
        <f>IFERROR((K57/G50)*1000, " ")</f>
        <v xml:space="preserve"> </v>
      </c>
      <c r="L58" s="114"/>
    </row>
    <row r="59" spans="1:17" ht="17.100000000000001" customHeight="1" x14ac:dyDescent="0.25">
      <c r="A59" s="112" t="s">
        <v>85</v>
      </c>
      <c r="B59" s="112"/>
      <c r="C59" s="112"/>
      <c r="D59" s="112"/>
      <c r="E59" s="112"/>
      <c r="F59" s="112"/>
      <c r="G59" s="112"/>
      <c r="H59" s="112"/>
      <c r="I59" s="112"/>
      <c r="J59" s="112"/>
      <c r="K59" s="114">
        <f>J23</f>
        <v>0</v>
      </c>
      <c r="L59" s="114"/>
    </row>
    <row r="60" spans="1:17" ht="17.100000000000001" customHeight="1" x14ac:dyDescent="0.25">
      <c r="A60" s="271" t="s">
        <v>86</v>
      </c>
      <c r="B60" s="271"/>
      <c r="C60" s="271"/>
      <c r="D60" s="271"/>
      <c r="E60" s="271"/>
      <c r="F60" s="271"/>
      <c r="G60" s="271"/>
      <c r="H60" s="271"/>
      <c r="I60" s="271"/>
      <c r="J60" s="271"/>
      <c r="K60" s="113">
        <v>175496</v>
      </c>
      <c r="L60" s="113"/>
      <c r="N60" s="25"/>
    </row>
    <row r="61" spans="1:17" ht="17.100000000000001" customHeight="1" x14ac:dyDescent="0.25">
      <c r="A61" s="269" t="str">
        <f>IFERROR(IF(K60&lt;M53,"AMOUNT ENTERED IN K61 RESULTS IN PERCENT OF FAMILY INCOME EXCEEDING SERNA 35% GUIDELINE"," ")," ")</f>
        <v xml:space="preserve"> </v>
      </c>
      <c r="B61" s="115"/>
      <c r="C61" s="115"/>
      <c r="D61" s="115"/>
      <c r="E61" s="115"/>
      <c r="F61" s="115"/>
      <c r="G61" s="115"/>
      <c r="H61" s="115"/>
      <c r="I61" s="115"/>
      <c r="J61" s="115"/>
      <c r="K61" s="115"/>
      <c r="L61" s="116"/>
      <c r="N61" s="25"/>
    </row>
    <row r="62" spans="1:17" ht="17.100000000000001" customHeight="1" x14ac:dyDescent="0.2">
      <c r="A62" s="99" t="s">
        <v>87</v>
      </c>
      <c r="B62" s="99"/>
      <c r="C62" s="99"/>
      <c r="D62" s="99"/>
      <c r="E62" s="99"/>
      <c r="F62" s="99"/>
      <c r="G62" s="99"/>
      <c r="H62" s="99"/>
      <c r="I62" s="99"/>
      <c r="J62" s="99"/>
      <c r="K62" s="99"/>
      <c r="L62" s="99"/>
    </row>
    <row r="63" spans="1:17" x14ac:dyDescent="0.2">
      <c r="A63" s="110" t="s">
        <v>88</v>
      </c>
      <c r="B63" s="111"/>
      <c r="C63" s="111"/>
      <c r="D63" s="111"/>
      <c r="E63" s="111"/>
      <c r="F63" s="111"/>
      <c r="G63" s="111"/>
      <c r="H63" s="111"/>
      <c r="I63" s="111"/>
      <c r="J63" s="111"/>
      <c r="K63" s="40" t="s">
        <v>57</v>
      </c>
      <c r="L63" s="40"/>
    </row>
    <row r="64" spans="1:17" ht="17.100000000000001" customHeight="1" x14ac:dyDescent="0.2">
      <c r="A64" s="109"/>
      <c r="B64" s="109"/>
      <c r="C64" s="109"/>
      <c r="D64" s="109"/>
      <c r="E64" s="109"/>
      <c r="F64" s="109"/>
      <c r="G64" s="109"/>
      <c r="H64" s="109"/>
      <c r="I64" s="109"/>
      <c r="J64" s="109"/>
      <c r="K64" s="108"/>
      <c r="L64" s="108"/>
      <c r="N64" s="27"/>
      <c r="O64" s="27"/>
      <c r="P64" s="27"/>
      <c r="Q64" s="27"/>
    </row>
    <row r="65" spans="1:17" ht="17.100000000000001" customHeight="1" x14ac:dyDescent="0.2">
      <c r="A65" s="109"/>
      <c r="B65" s="109"/>
      <c r="C65" s="109"/>
      <c r="D65" s="109"/>
      <c r="E65" s="109"/>
      <c r="F65" s="109"/>
      <c r="G65" s="109"/>
      <c r="H65" s="109"/>
      <c r="I65" s="109"/>
      <c r="J65" s="109"/>
      <c r="K65" s="108"/>
      <c r="L65" s="108"/>
      <c r="N65" s="27"/>
      <c r="O65" s="27"/>
      <c r="P65" s="27"/>
      <c r="Q65" s="27"/>
    </row>
    <row r="66" spans="1:17" ht="17.100000000000001" customHeight="1" x14ac:dyDescent="0.2">
      <c r="A66" s="109"/>
      <c r="B66" s="109"/>
      <c r="C66" s="109"/>
      <c r="D66" s="109"/>
      <c r="E66" s="109"/>
      <c r="F66" s="109"/>
      <c r="G66" s="109"/>
      <c r="H66" s="109"/>
      <c r="I66" s="109"/>
      <c r="J66" s="109"/>
      <c r="K66" s="108"/>
      <c r="L66" s="108"/>
      <c r="N66" s="27"/>
      <c r="O66" s="27"/>
      <c r="P66" s="27"/>
      <c r="Q66" s="27"/>
    </row>
    <row r="67" spans="1:17" ht="17.100000000000001" customHeight="1" x14ac:dyDescent="0.2">
      <c r="A67" s="109"/>
      <c r="B67" s="109"/>
      <c r="C67" s="109"/>
      <c r="D67" s="109"/>
      <c r="E67" s="109"/>
      <c r="F67" s="109"/>
      <c r="G67" s="109"/>
      <c r="H67" s="109"/>
      <c r="I67" s="109"/>
      <c r="J67" s="109"/>
      <c r="K67" s="108"/>
      <c r="L67" s="108"/>
      <c r="N67" s="27"/>
      <c r="O67" s="27"/>
      <c r="P67" s="27"/>
      <c r="Q67" s="27"/>
    </row>
    <row r="68" spans="1:17" ht="17.100000000000001" customHeight="1" x14ac:dyDescent="0.2">
      <c r="A68" s="109"/>
      <c r="B68" s="109"/>
      <c r="C68" s="109"/>
      <c r="D68" s="109"/>
      <c r="E68" s="109"/>
      <c r="F68" s="109"/>
      <c r="G68" s="109"/>
      <c r="H68" s="109"/>
      <c r="I68" s="109"/>
      <c r="J68" s="109"/>
      <c r="K68" s="108"/>
      <c r="L68" s="108"/>
      <c r="N68" s="27"/>
      <c r="O68" s="27"/>
      <c r="P68" s="27"/>
      <c r="Q68" s="27"/>
    </row>
    <row r="69" spans="1:17" ht="17.100000000000001" customHeight="1" x14ac:dyDescent="0.2">
      <c r="A69" s="97" t="s">
        <v>89</v>
      </c>
      <c r="B69" s="97"/>
      <c r="C69" s="97"/>
      <c r="D69" s="97"/>
      <c r="E69" s="97"/>
      <c r="F69" s="97"/>
      <c r="G69" s="97"/>
      <c r="H69" s="97"/>
      <c r="I69" s="97"/>
      <c r="J69" s="97"/>
      <c r="K69" s="98">
        <f>SUM(K64:L68)</f>
        <v>0</v>
      </c>
      <c r="L69" s="98"/>
      <c r="N69" s="27"/>
      <c r="O69" s="27"/>
      <c r="P69" s="27"/>
      <c r="Q69" s="27"/>
    </row>
    <row r="70" spans="1:17" ht="17.100000000000001" customHeight="1" x14ac:dyDescent="0.2">
      <c r="A70" s="105" t="s">
        <v>90</v>
      </c>
      <c r="B70" s="106"/>
      <c r="C70" s="106"/>
      <c r="D70" s="106"/>
      <c r="E70" s="106"/>
      <c r="F70" s="106"/>
      <c r="G70" s="106"/>
      <c r="H70" s="106"/>
      <c r="I70" s="106"/>
      <c r="J70" s="107"/>
      <c r="K70" s="94">
        <f>(K59-K60)-K64-K65-K66-K67-K68</f>
        <v>-175496</v>
      </c>
      <c r="L70" s="95"/>
    </row>
    <row r="71" spans="1:17" ht="17.100000000000001" customHeight="1" x14ac:dyDescent="0.2">
      <c r="A71" s="99" t="s">
        <v>91</v>
      </c>
      <c r="B71" s="99"/>
      <c r="C71" s="99"/>
      <c r="D71" s="99"/>
      <c r="E71" s="99"/>
      <c r="F71" s="99"/>
      <c r="G71" s="99"/>
      <c r="H71" s="99"/>
      <c r="I71" s="99"/>
      <c r="J71" s="99"/>
      <c r="K71" s="100"/>
      <c r="L71" s="100"/>
    </row>
    <row r="72" spans="1:17" ht="17.100000000000001" customHeight="1" x14ac:dyDescent="0.2">
      <c r="A72" s="101" t="s">
        <v>92</v>
      </c>
      <c r="B72" s="101"/>
      <c r="C72" s="101"/>
      <c r="D72" s="101"/>
      <c r="E72" s="101"/>
      <c r="F72" s="101"/>
      <c r="G72" s="101"/>
      <c r="H72" s="101"/>
      <c r="I72" s="101"/>
      <c r="J72" s="101"/>
      <c r="K72" s="103" t="str">
        <f>IFERROR(PMT(E50/12,I50*12,-K70), " ")</f>
        <v xml:space="preserve"> </v>
      </c>
      <c r="L72" s="68"/>
    </row>
    <row r="73" spans="1:17" ht="17.100000000000001" customHeight="1" x14ac:dyDescent="0.2">
      <c r="A73" s="101" t="s">
        <v>93</v>
      </c>
      <c r="B73" s="101"/>
      <c r="C73" s="101"/>
      <c r="D73" s="101"/>
      <c r="E73" s="101"/>
      <c r="F73" s="101"/>
      <c r="G73" s="101"/>
      <c r="H73" s="101"/>
      <c r="I73" s="101"/>
      <c r="J73" s="101"/>
      <c r="K73" s="104">
        <f>SUM(K52:L54)</f>
        <v>0</v>
      </c>
      <c r="L73" s="68"/>
    </row>
    <row r="74" spans="1:17" ht="17.100000000000001" customHeight="1" x14ac:dyDescent="0.2">
      <c r="A74" s="101" t="s">
        <v>94</v>
      </c>
      <c r="B74" s="101"/>
      <c r="C74" s="101"/>
      <c r="D74" s="101"/>
      <c r="E74" s="101"/>
      <c r="F74" s="101"/>
      <c r="G74" s="101"/>
      <c r="H74" s="101"/>
      <c r="I74" s="101"/>
      <c r="J74" s="101"/>
      <c r="K74" s="103">
        <f>SUM(K72:L73)</f>
        <v>0</v>
      </c>
      <c r="L74" s="68"/>
    </row>
    <row r="75" spans="1:17" ht="17.100000000000001" customHeight="1" x14ac:dyDescent="0.2">
      <c r="A75" s="101" t="s">
        <v>95</v>
      </c>
      <c r="B75" s="101"/>
      <c r="C75" s="101"/>
      <c r="D75" s="101"/>
      <c r="E75" s="101"/>
      <c r="F75" s="101"/>
      <c r="G75" s="101"/>
      <c r="H75" s="101"/>
      <c r="I75" s="101"/>
      <c r="J75" s="101"/>
      <c r="K75" s="102" t="str">
        <f>IFERROR(ROUND(K74*12/K33, 2), " ")</f>
        <v xml:space="preserve"> </v>
      </c>
      <c r="L75" s="102"/>
    </row>
    <row r="76" spans="1:17" ht="17.100000000000001" customHeight="1" x14ac:dyDescent="0.2">
      <c r="A76" s="101" t="s">
        <v>96</v>
      </c>
      <c r="B76" s="101"/>
      <c r="C76" s="101"/>
      <c r="D76" s="101"/>
      <c r="E76" s="101"/>
      <c r="F76" s="101"/>
      <c r="G76" s="101"/>
      <c r="H76" s="101"/>
      <c r="I76" s="101"/>
      <c r="J76" s="101"/>
      <c r="K76" s="102" t="str">
        <f>IFERROR(K60/J21, " ")</f>
        <v xml:space="preserve"> </v>
      </c>
      <c r="L76" s="102"/>
    </row>
    <row r="77" spans="1:17" ht="17.100000000000001" customHeight="1" x14ac:dyDescent="0.2">
      <c r="A77" s="101" t="s">
        <v>97</v>
      </c>
      <c r="B77" s="101"/>
      <c r="C77" s="101"/>
      <c r="D77" s="101"/>
      <c r="E77" s="101"/>
      <c r="F77" s="101"/>
      <c r="G77" s="101"/>
      <c r="H77" s="101"/>
      <c r="I77" s="101"/>
      <c r="J77" s="101"/>
      <c r="K77" s="102" t="str">
        <f>IFERROR((K70+K60)/J21, " ")</f>
        <v xml:space="preserve"> </v>
      </c>
      <c r="L77" s="102"/>
    </row>
    <row r="78" spans="1:17" ht="15" x14ac:dyDescent="0.25">
      <c r="A78" s="96" t="s">
        <v>98</v>
      </c>
      <c r="B78" s="96"/>
      <c r="C78" s="96"/>
      <c r="D78" s="96"/>
      <c r="E78" s="96"/>
      <c r="F78" s="96"/>
      <c r="G78" s="96"/>
      <c r="H78" s="96"/>
      <c r="I78" s="96"/>
      <c r="J78" s="96"/>
      <c r="K78" s="96"/>
      <c r="L78" s="96"/>
    </row>
    <row r="79" spans="1:17" ht="67.5" customHeight="1" x14ac:dyDescent="0.2">
      <c r="A79" s="81" t="s">
        <v>99</v>
      </c>
      <c r="B79" s="82"/>
      <c r="C79" s="82"/>
      <c r="D79" s="82"/>
      <c r="E79" s="82"/>
      <c r="F79" s="82"/>
      <c r="G79" s="82"/>
      <c r="H79" s="82"/>
      <c r="I79" s="82"/>
      <c r="J79" s="82"/>
      <c r="K79" s="82"/>
      <c r="L79" s="83"/>
    </row>
    <row r="80" spans="1:17" ht="67.5" customHeight="1" x14ac:dyDescent="0.2">
      <c r="A80" s="91" t="s">
        <v>100</v>
      </c>
      <c r="B80" s="92"/>
      <c r="C80" s="92"/>
      <c r="D80" s="92"/>
      <c r="E80" s="92"/>
      <c r="F80" s="92"/>
      <c r="G80" s="92"/>
      <c r="H80" s="92"/>
      <c r="I80" s="92"/>
      <c r="J80" s="92"/>
      <c r="K80" s="92"/>
      <c r="L80" s="93"/>
    </row>
    <row r="81" spans="1:12" ht="24.95" customHeight="1" x14ac:dyDescent="0.2">
      <c r="A81" s="86" t="s">
        <v>101</v>
      </c>
      <c r="B81" s="87"/>
      <c r="C81" s="88" t="s">
        <v>102</v>
      </c>
      <c r="D81" s="89"/>
      <c r="E81" s="90"/>
      <c r="F81" s="77"/>
      <c r="G81" s="78"/>
      <c r="H81" s="78"/>
      <c r="I81" s="78"/>
      <c r="J81" s="78"/>
      <c r="K81" s="78"/>
      <c r="L81" s="79"/>
    </row>
    <row r="82" spans="1:12" ht="23.25" customHeight="1" x14ac:dyDescent="0.2">
      <c r="A82" s="68" t="s">
        <v>103</v>
      </c>
      <c r="B82" s="68"/>
      <c r="C82" s="68"/>
      <c r="D82" s="68"/>
      <c r="E82" s="68"/>
      <c r="F82" s="68" t="s">
        <v>104</v>
      </c>
      <c r="G82" s="68"/>
      <c r="H82" s="68"/>
      <c r="I82" s="68"/>
      <c r="J82" s="68"/>
      <c r="K82" s="68" t="s">
        <v>105</v>
      </c>
      <c r="L82" s="68"/>
    </row>
    <row r="83" spans="1:12" ht="23.25" customHeight="1" x14ac:dyDescent="0.25">
      <c r="A83" s="80"/>
      <c r="B83" s="80"/>
      <c r="C83" s="80"/>
      <c r="D83" s="80"/>
      <c r="E83" s="80"/>
      <c r="F83" s="50"/>
      <c r="G83" s="50"/>
      <c r="H83" s="50"/>
      <c r="I83" s="50"/>
      <c r="J83" s="50"/>
      <c r="K83" s="51"/>
      <c r="L83" s="51"/>
    </row>
    <row r="84" spans="1:12" ht="23.25" customHeight="1" x14ac:dyDescent="0.2">
      <c r="A84" s="85" t="s">
        <v>106</v>
      </c>
      <c r="B84" s="85"/>
      <c r="C84" s="85"/>
      <c r="D84" s="85"/>
      <c r="E84" s="85"/>
      <c r="F84" s="68" t="s">
        <v>107</v>
      </c>
      <c r="G84" s="68"/>
      <c r="H84" s="68"/>
      <c r="I84" s="68"/>
      <c r="J84" s="68"/>
      <c r="K84" s="68" t="s">
        <v>105</v>
      </c>
      <c r="L84" s="68"/>
    </row>
    <row r="85" spans="1:12" ht="23.25" customHeight="1" x14ac:dyDescent="0.25">
      <c r="A85" s="80"/>
      <c r="B85" s="80"/>
      <c r="C85" s="80"/>
      <c r="D85" s="80"/>
      <c r="E85" s="80"/>
      <c r="F85" s="50"/>
      <c r="G85" s="50"/>
      <c r="H85" s="50"/>
      <c r="I85" s="50"/>
      <c r="J85" s="50"/>
      <c r="K85" s="51"/>
      <c r="L85" s="51"/>
    </row>
    <row r="86" spans="1:12" ht="15" x14ac:dyDescent="0.25">
      <c r="A86" s="84" t="s">
        <v>108</v>
      </c>
      <c r="B86" s="84"/>
      <c r="C86" s="84"/>
      <c r="D86" s="84"/>
      <c r="E86" s="84"/>
      <c r="F86" s="84"/>
      <c r="G86" s="84"/>
      <c r="H86" s="84"/>
      <c r="I86" s="84"/>
      <c r="J86" s="84"/>
      <c r="K86" s="84"/>
      <c r="L86" s="84"/>
    </row>
    <row r="87" spans="1:12" ht="15" x14ac:dyDescent="0.25">
      <c r="A87" s="62" t="s">
        <v>109</v>
      </c>
      <c r="B87" s="63"/>
      <c r="C87" s="63"/>
      <c r="D87" s="64"/>
      <c r="E87" s="65" t="str">
        <f>K58</f>
        <v xml:space="preserve"> </v>
      </c>
      <c r="F87" s="64"/>
      <c r="G87" s="62" t="s">
        <v>110</v>
      </c>
      <c r="H87" s="63"/>
      <c r="I87" s="63"/>
      <c r="J87" s="64"/>
      <c r="K87" s="66">
        <f>K60</f>
        <v>175496</v>
      </c>
      <c r="L87" s="67"/>
    </row>
    <row r="88" spans="1:12" ht="24.95" customHeight="1" x14ac:dyDescent="0.2">
      <c r="A88" s="72" t="s">
        <v>101</v>
      </c>
      <c r="B88" s="73"/>
      <c r="C88" s="74" t="s">
        <v>102</v>
      </c>
      <c r="D88" s="75"/>
      <c r="E88" s="76"/>
      <c r="F88" s="77"/>
      <c r="G88" s="78"/>
      <c r="H88" s="78"/>
      <c r="I88" s="78"/>
      <c r="J88" s="78"/>
      <c r="K88" s="78"/>
      <c r="L88" s="79"/>
    </row>
    <row r="89" spans="1:12" ht="23.25" customHeight="1" x14ac:dyDescent="0.2">
      <c r="A89" s="68" t="s">
        <v>111</v>
      </c>
      <c r="B89" s="68"/>
      <c r="C89" s="68"/>
      <c r="D89" s="68"/>
      <c r="E89" s="68"/>
      <c r="F89" s="68" t="s">
        <v>112</v>
      </c>
      <c r="G89" s="68"/>
      <c r="H89" s="68"/>
      <c r="I89" s="68"/>
      <c r="J89" s="68"/>
      <c r="K89" s="68" t="s">
        <v>105</v>
      </c>
      <c r="L89" s="68"/>
    </row>
    <row r="90" spans="1:12" ht="23.25" customHeight="1" x14ac:dyDescent="0.25">
      <c r="A90" s="70"/>
      <c r="B90" s="69"/>
      <c r="C90" s="69"/>
      <c r="D90" s="69"/>
      <c r="E90" s="69"/>
      <c r="F90" s="70"/>
      <c r="G90" s="70"/>
      <c r="H90" s="70"/>
      <c r="I90" s="70"/>
      <c r="J90" s="70"/>
      <c r="K90" s="71"/>
      <c r="L90" s="71"/>
    </row>
    <row r="91" spans="1:12" ht="24.95" customHeight="1" x14ac:dyDescent="0.2">
      <c r="A91" s="72" t="s">
        <v>101</v>
      </c>
      <c r="B91" s="73"/>
      <c r="C91" s="74" t="s">
        <v>102</v>
      </c>
      <c r="D91" s="75"/>
      <c r="E91" s="76"/>
      <c r="F91" s="77"/>
      <c r="G91" s="78"/>
      <c r="H91" s="78"/>
      <c r="I91" s="78"/>
      <c r="J91" s="78"/>
      <c r="K91" s="78"/>
      <c r="L91" s="79"/>
    </row>
    <row r="92" spans="1:12" ht="23.25" customHeight="1" x14ac:dyDescent="0.2">
      <c r="A92" s="68" t="s">
        <v>113</v>
      </c>
      <c r="B92" s="68"/>
      <c r="C92" s="68"/>
      <c r="D92" s="68"/>
      <c r="E92" s="68"/>
      <c r="F92" s="68" t="s">
        <v>113</v>
      </c>
      <c r="G92" s="68"/>
      <c r="H92" s="68"/>
      <c r="I92" s="68"/>
      <c r="J92" s="68"/>
      <c r="K92" s="68" t="s">
        <v>105</v>
      </c>
      <c r="L92" s="68"/>
    </row>
    <row r="93" spans="1:12" ht="23.25" customHeight="1" x14ac:dyDescent="0.25">
      <c r="A93" s="69"/>
      <c r="B93" s="69"/>
      <c r="C93" s="69"/>
      <c r="D93" s="69"/>
      <c r="E93" s="69"/>
      <c r="F93" s="70"/>
      <c r="G93" s="70"/>
      <c r="H93" s="70"/>
      <c r="I93" s="70"/>
      <c r="J93" s="70"/>
      <c r="K93" s="71"/>
      <c r="L93" s="71"/>
    </row>
  </sheetData>
  <sheetProtection selectLockedCells="1"/>
  <mergeCells count="229">
    <mergeCell ref="J10:L10"/>
    <mergeCell ref="G23:I23"/>
    <mergeCell ref="J9:L9"/>
    <mergeCell ref="A11:L11"/>
    <mergeCell ref="A18:C18"/>
    <mergeCell ref="D18:F18"/>
    <mergeCell ref="G18:I18"/>
    <mergeCell ref="J18:L18"/>
    <mergeCell ref="A19:C19"/>
    <mergeCell ref="D19:F19"/>
    <mergeCell ref="A23:F23"/>
    <mergeCell ref="J23:L23"/>
    <mergeCell ref="J17:L17"/>
    <mergeCell ref="G17:I17"/>
    <mergeCell ref="D17:F17"/>
    <mergeCell ref="A14:C14"/>
    <mergeCell ref="A15:C15"/>
    <mergeCell ref="J13:L13"/>
    <mergeCell ref="D9:G9"/>
    <mergeCell ref="H14:I14"/>
    <mergeCell ref="D13:G13"/>
    <mergeCell ref="D14:G14"/>
    <mergeCell ref="H12:I12"/>
    <mergeCell ref="H13:I13"/>
    <mergeCell ref="G22:I22"/>
    <mergeCell ref="G21:I21"/>
    <mergeCell ref="A5:L5"/>
    <mergeCell ref="A6:L6"/>
    <mergeCell ref="A12:C12"/>
    <mergeCell ref="A13:C13"/>
    <mergeCell ref="J22:L22"/>
    <mergeCell ref="J21:L21"/>
    <mergeCell ref="J8:L8"/>
    <mergeCell ref="A7:C7"/>
    <mergeCell ref="J7:L7"/>
    <mergeCell ref="A17:C17"/>
    <mergeCell ref="A16:L16"/>
    <mergeCell ref="H7:I7"/>
    <mergeCell ref="H8:I8"/>
    <mergeCell ref="H9:I9"/>
    <mergeCell ref="D7:G7"/>
    <mergeCell ref="J14:L14"/>
    <mergeCell ref="A10:C10"/>
    <mergeCell ref="D8:G8"/>
    <mergeCell ref="J12:L12"/>
    <mergeCell ref="D12:G12"/>
    <mergeCell ref="D10:G10"/>
    <mergeCell ref="H10:I10"/>
    <mergeCell ref="A29:L29"/>
    <mergeCell ref="A30:C30"/>
    <mergeCell ref="D30:F30"/>
    <mergeCell ref="G30:I30"/>
    <mergeCell ref="J30:L30"/>
    <mergeCell ref="A28:J28"/>
    <mergeCell ref="K28:L28"/>
    <mergeCell ref="A26:J26"/>
    <mergeCell ref="A27:J27"/>
    <mergeCell ref="K27:L27"/>
    <mergeCell ref="K26:L26"/>
    <mergeCell ref="A33:F33"/>
    <mergeCell ref="K33:L33"/>
    <mergeCell ref="I33:J33"/>
    <mergeCell ref="G33:H33"/>
    <mergeCell ref="A31:L31"/>
    <mergeCell ref="K32:L32"/>
    <mergeCell ref="I32:J32"/>
    <mergeCell ref="G32:H32"/>
    <mergeCell ref="E32:F32"/>
    <mergeCell ref="C32:D32"/>
    <mergeCell ref="A32:B32"/>
    <mergeCell ref="K35:L35"/>
    <mergeCell ref="G35:J35"/>
    <mergeCell ref="E35:F35"/>
    <mergeCell ref="A35:D35"/>
    <mergeCell ref="A36:J36"/>
    <mergeCell ref="K36:L36"/>
    <mergeCell ref="K34:L34"/>
    <mergeCell ref="G34:J34"/>
    <mergeCell ref="A34:D34"/>
    <mergeCell ref="E34:F34"/>
    <mergeCell ref="A38:L38"/>
    <mergeCell ref="B43:E43"/>
    <mergeCell ref="B42:E42"/>
    <mergeCell ref="F42:G42"/>
    <mergeCell ref="K42:L42"/>
    <mergeCell ref="F43:L43"/>
    <mergeCell ref="A37:J37"/>
    <mergeCell ref="K37:L37"/>
    <mergeCell ref="A40:L40"/>
    <mergeCell ref="K41:L41"/>
    <mergeCell ref="F41:G41"/>
    <mergeCell ref="A41:E41"/>
    <mergeCell ref="K45:L45"/>
    <mergeCell ref="H45:J45"/>
    <mergeCell ref="F45:G45"/>
    <mergeCell ref="A45:E45"/>
    <mergeCell ref="A46:L46"/>
    <mergeCell ref="A44:E44"/>
    <mergeCell ref="F44:G44"/>
    <mergeCell ref="H44:I44"/>
    <mergeCell ref="A39:L39"/>
    <mergeCell ref="A47:L47"/>
    <mergeCell ref="A48:L48"/>
    <mergeCell ref="A49:D49"/>
    <mergeCell ref="K49:L49"/>
    <mergeCell ref="I49:J49"/>
    <mergeCell ref="G49:H49"/>
    <mergeCell ref="E49:F49"/>
    <mergeCell ref="A50:D50"/>
    <mergeCell ref="K50:L50"/>
    <mergeCell ref="I50:J50"/>
    <mergeCell ref="G50:H50"/>
    <mergeCell ref="E50:F50"/>
    <mergeCell ref="A51:D51"/>
    <mergeCell ref="E51:L51"/>
    <mergeCell ref="K57:L57"/>
    <mergeCell ref="K56:L56"/>
    <mergeCell ref="K55:L55"/>
    <mergeCell ref="K54:L54"/>
    <mergeCell ref="K53:L53"/>
    <mergeCell ref="K52:L52"/>
    <mergeCell ref="A57:J57"/>
    <mergeCell ref="A56:J56"/>
    <mergeCell ref="A55:J55"/>
    <mergeCell ref="A54:J54"/>
    <mergeCell ref="A53:J53"/>
    <mergeCell ref="A52:J52"/>
    <mergeCell ref="A62:L62"/>
    <mergeCell ref="K63:L63"/>
    <mergeCell ref="A63:J63"/>
    <mergeCell ref="A60:J60"/>
    <mergeCell ref="A59:J59"/>
    <mergeCell ref="A58:J58"/>
    <mergeCell ref="K60:L60"/>
    <mergeCell ref="K59:L59"/>
    <mergeCell ref="K58:L58"/>
    <mergeCell ref="A61:L61"/>
    <mergeCell ref="K68:L68"/>
    <mergeCell ref="K67:L67"/>
    <mergeCell ref="K66:L66"/>
    <mergeCell ref="K65:L65"/>
    <mergeCell ref="K64:L64"/>
    <mergeCell ref="A68:J68"/>
    <mergeCell ref="A67:J67"/>
    <mergeCell ref="A66:J66"/>
    <mergeCell ref="A65:J65"/>
    <mergeCell ref="A64:J64"/>
    <mergeCell ref="K70:L70"/>
    <mergeCell ref="A78:L78"/>
    <mergeCell ref="A69:J69"/>
    <mergeCell ref="K69:L69"/>
    <mergeCell ref="A71:L71"/>
    <mergeCell ref="A77:J77"/>
    <mergeCell ref="A76:J76"/>
    <mergeCell ref="A75:J75"/>
    <mergeCell ref="A74:J74"/>
    <mergeCell ref="A73:J73"/>
    <mergeCell ref="A72:J72"/>
    <mergeCell ref="K77:L77"/>
    <mergeCell ref="K76:L76"/>
    <mergeCell ref="K75:L75"/>
    <mergeCell ref="K74:L74"/>
    <mergeCell ref="K73:L73"/>
    <mergeCell ref="K72:L72"/>
    <mergeCell ref="A70:J70"/>
    <mergeCell ref="A85:E85"/>
    <mergeCell ref="F85:J85"/>
    <mergeCell ref="K85:L85"/>
    <mergeCell ref="A79:L79"/>
    <mergeCell ref="A86:L86"/>
    <mergeCell ref="A84:E84"/>
    <mergeCell ref="F84:J84"/>
    <mergeCell ref="K84:L84"/>
    <mergeCell ref="K83:L83"/>
    <mergeCell ref="F83:J83"/>
    <mergeCell ref="A83:E83"/>
    <mergeCell ref="K82:L82"/>
    <mergeCell ref="F82:J82"/>
    <mergeCell ref="A82:E82"/>
    <mergeCell ref="A81:B81"/>
    <mergeCell ref="C81:E81"/>
    <mergeCell ref="A80:L80"/>
    <mergeCell ref="F81:L81"/>
    <mergeCell ref="G87:J87"/>
    <mergeCell ref="A87:D87"/>
    <mergeCell ref="E87:F87"/>
    <mergeCell ref="K87:L87"/>
    <mergeCell ref="A92:E92"/>
    <mergeCell ref="F92:J92"/>
    <mergeCell ref="K92:L92"/>
    <mergeCell ref="A93:E93"/>
    <mergeCell ref="F93:J93"/>
    <mergeCell ref="K93:L93"/>
    <mergeCell ref="A89:E89"/>
    <mergeCell ref="F89:J89"/>
    <mergeCell ref="K89:L89"/>
    <mergeCell ref="A90:E90"/>
    <mergeCell ref="F90:J90"/>
    <mergeCell ref="K90:L90"/>
    <mergeCell ref="A91:B91"/>
    <mergeCell ref="C91:E91"/>
    <mergeCell ref="F91:L91"/>
    <mergeCell ref="A88:B88"/>
    <mergeCell ref="C88:E88"/>
    <mergeCell ref="F88:L88"/>
    <mergeCell ref="A1:L1"/>
    <mergeCell ref="A4:B4"/>
    <mergeCell ref="K25:L25"/>
    <mergeCell ref="I25:J25"/>
    <mergeCell ref="G25:H25"/>
    <mergeCell ref="E25:F25"/>
    <mergeCell ref="C25:D25"/>
    <mergeCell ref="A25:B25"/>
    <mergeCell ref="A24:L24"/>
    <mergeCell ref="A20:C20"/>
    <mergeCell ref="D20:F20"/>
    <mergeCell ref="G20:I20"/>
    <mergeCell ref="J20:L20"/>
    <mergeCell ref="G19:I19"/>
    <mergeCell ref="J19:L19"/>
    <mergeCell ref="A3:L3"/>
    <mergeCell ref="A22:C22"/>
    <mergeCell ref="A21:C21"/>
    <mergeCell ref="A9:C9"/>
    <mergeCell ref="H15:L15"/>
    <mergeCell ref="D15:G15"/>
    <mergeCell ref="A8:C8"/>
    <mergeCell ref="D22:F22"/>
    <mergeCell ref="D21:F21"/>
  </mergeCells>
  <conditionalFormatting sqref="K75:L75">
    <cfRule type="cellIs" dxfId="1" priority="1" operator="lessThanOrEqual">
      <formula>0.35</formula>
    </cfRule>
    <cfRule type="cellIs" dxfId="0" priority="2" operator="greaterThan">
      <formula>0.3501</formula>
    </cfRule>
  </conditionalFormatting>
  <dataValidations count="29">
    <dataValidation type="list" allowBlank="1" showInputMessage="1" showErrorMessage="1" sqref="K26:L27" xr:uid="{2F576793-4B86-43D7-9375-021D50288F80}">
      <formula1>"Select One, Yes, No"</formula1>
    </dataValidation>
    <dataValidation type="list" allowBlank="1" showInputMessage="1" showErrorMessage="1" sqref="D30:F30 C32:D32" xr:uid="{2A92275F-1551-40CC-9DCC-CE7CB81D0025}">
      <formula1>"Select One, 1, 2, 3, 4, 5, 6, 7, 8, 9, 10"</formula1>
    </dataValidation>
    <dataValidation type="list" allowBlank="1" showInputMessage="1" showErrorMessage="1" sqref="J30:L30" xr:uid="{E1071D38-38B5-47C7-8746-72153DF5C784}">
      <formula1>"Select One, 1, 2, 3, 4, 5"</formula1>
    </dataValidation>
    <dataValidation type="list" allowBlank="1" showInputMessage="1" showErrorMessage="1" prompt="Use drop-down to select type of obligation " sqref="K42:L42" xr:uid="{C58E40FB-270A-432A-920C-5648DD7F1330}">
      <formula1>"Select One, Fully Amortized, Interest Only, Deferred, N/A"</formula1>
    </dataValidation>
    <dataValidation type="list" allowBlank="1" showInputMessage="1" showErrorMessage="1" sqref="K32:L32 G32:H32" xr:uid="{5BA0C2F7-1A08-4188-AE3C-E4B336D8A24B}">
      <formula1>"Select One, 0,, 1, 2, 3, 4, 5, 6, 7, 8, 9, 10"</formula1>
    </dataValidation>
    <dataValidation type="list" allowBlank="1" showInputMessage="1" showErrorMessage="1" sqref="D8" xr:uid="{C91E9EA4-586C-42CC-96BD-48BCA9F62ADF}">
      <formula1>"Select One, Karla Navarro, Leonor Perez, Karen Miguel"</formula1>
    </dataValidation>
    <dataValidation type="list" allowBlank="1" showInputMessage="1" showErrorMessage="1" sqref="D20:F20" xr:uid="{1D3B0E2B-BDE1-4583-8B1E-E7C94FBB0B67}">
      <formula1>"Select One, Single Family Residence, Mobilehome on a Foundaton, Mobilehome on Wheels, Manufactured Home"</formula1>
    </dataValidation>
    <dataValidation type="textLength" operator="lessThan" allowBlank="1" showInputMessage="1" showErrorMessage="1" error="This is a not a form field. Hit Escape and then Tab to continue. " sqref="H12:I12 A84:XFD84 M50:XFD50 L45:L46 A51:XFD51 A50:D50 A48:XFD49 K36:L38 A61:L61 A42 A40:XFD41 K59:L59 A33:F33 K94:L1048576 E32:F32 A32:B32 A31:XFD31 M30:XFD30 G30:I30 A30:C30 A29:XFD29 M26:XFD28 A26:J28 I25:XFD25 E25:F25 A25:B25 A21:XFD24 M17:XFD20 G17:I20 A17:C20 A16:XFD16 H15:XFD15 M12:XFD14 A80:L80 A12:C15 A11:XFD11 A94:E1048576 A7:C10 M7:XFD10 A34:D38 E36:F38 E34:F34 G34:J38 M32:XFD39 A43:I46 J45:J46 J43 K43:K46 M42:XFD47 L43 H8:I8 M52:XFD83 K56:L56 A52:J60 A69:J79 K73:L73 K89:L89 I32:J32 F81:L81 M85:XFD1048576 A63:J63 K92:L92 A92:E92 K69:L71 K78:L79 A82:L82 F91:L91 F89:J89 A86:L87 A89:E89 F88:L88 H13:I14 C1:XFD6 A1:B3 A5:B6 A4:B4 K62:L63 A62:J62 F92:J92 F94:J1048576" xr:uid="{06FF19ED-FE66-4EB0-B659-9A56279C2D2A}">
      <formula1>0</formula1>
    </dataValidation>
    <dataValidation allowBlank="1" showInputMessage="1" showErrorMessage="1" prompt="Enter Lender's Name" sqref="B42:E42" xr:uid="{4825909B-739D-418B-8119-DB5B59D89ECE}"/>
    <dataValidation allowBlank="1" showInputMessage="1" showErrorMessage="1" prompt="Enter Loan Rate" sqref="H42" xr:uid="{C6ECAE91-EB62-40AE-813E-F4EF156F3AB7}"/>
    <dataValidation allowBlank="1" showInputMessage="1" showErrorMessage="1" prompt="Enter Loan Terms" sqref="I42" xr:uid="{A72007B1-C4CA-4B8A-8DC0-03BBF996AE68}"/>
    <dataValidation type="textLength" operator="lessThan" allowBlank="1" showInputMessage="1" showErrorMessage="1" error="This is a not a form field. Hit Escape and then Tab to continue. " prompt="Enter Market Rate Loan Amount" sqref="F42:G42" xr:uid="{B0B3034D-D5A5-4285-A5A0-46A968D993D8}">
      <formula1>1000000</formula1>
    </dataValidation>
    <dataValidation allowBlank="1" showInputMessage="1" showErrorMessage="1" prompt="Enter USDA Rate" sqref="E50:F50" xr:uid="{870C1F83-1151-45C1-AD51-74AF4721244C}"/>
    <dataValidation type="textLength" operator="lessThan" allowBlank="1" showInputMessage="1" showErrorMessage="1" error="This is a not a form field. Hit Escape and then Tab to continue. " prompt="Term" sqref="I50:J50" xr:uid="{202F5EC3-D6DD-4CBF-90CF-45E6F057AA5D}">
      <formula1>0</formula1>
    </dataValidation>
    <dataValidation type="textLength" operator="lessThan" allowBlank="1" showInputMessage="1" showErrorMessage="1" error="This is not a form field. His Escape and then Tab to continue. " sqref="E35:F35 K34:L35 J44 L44 K55:L55 K74:L77 K72:L72 K57:L58" xr:uid="{BFDFD039-D347-4C0F-94B0-7D5C08285F85}">
      <formula1>0</formula1>
    </dataValidation>
    <dataValidation type="textLength" operator="lessThan" allowBlank="1" showInputMessage="1" showErrorMessage="1" error="This is not a form field. His Escape and then Tab to continue. " prompt="Monthly Payment Amount" sqref="J42" xr:uid="{4708E280-71BE-466F-B299-2420FFBB0A6B}">
      <formula1>0</formula1>
    </dataValidation>
    <dataValidation type="textLength" operator="lessThan" allowBlank="1" showInputMessage="1" showErrorMessage="1" error="This is not a form field. His Escape and then Tab to continue. " prompt="Factor" sqref="G50:H50" xr:uid="{4B1EA3FB-BD63-4B9D-B27D-5DA03E79E75E}">
      <formula1>0</formula1>
    </dataValidation>
    <dataValidation type="textLength" operator="lessThan" allowBlank="1" showInputMessage="1" showErrorMessage="1" error="This is not a form field. His Escape and then Tab to continue. " prompt="Monthly Cost" sqref="K50:L50" xr:uid="{476050AE-EC09-4B65-A020-86C119E2D1ED}">
      <formula1>0</formula1>
    </dataValidation>
    <dataValidation allowBlank="1" showInputMessage="1" showErrorMessage="1" prompt="Enter Applicant Name" sqref="A83:E83" xr:uid="{36BD6C55-9724-4C08-8C99-3B4172CF66FE}"/>
    <dataValidation allowBlank="1" showInputMessage="1" showErrorMessage="1" prompt="Enter Applicant Signature" sqref="F83:J83" xr:uid="{7B6AE9D8-F755-43BE-BF7A-291E65664941}"/>
    <dataValidation allowBlank="1" showInputMessage="1" showErrorMessage="1" prompt="Enter Date" sqref="K83:L83 K85:L85" xr:uid="{38A969A7-5039-414C-A535-274AA9D06436}"/>
    <dataValidation allowBlank="1" showInputMessage="1" showErrorMessage="1" prompt="Enter Project Manager Name" sqref="A85:E85" xr:uid="{649E953E-6C44-42C7-B7AF-16838DD8306D}"/>
    <dataValidation allowBlank="1" showInputMessage="1" showErrorMessage="1" prompt="Enter Project Manager Signature" sqref="F85:J85" xr:uid="{1EC1F89B-B602-49C1-94D5-603C4DB1A425}"/>
    <dataValidation type="textLength" operator="lessThan" allowBlank="1" showInputMessage="1" showErrorMessage="1" sqref="H7:I7 H9:I10" xr:uid="{108E1D9F-1731-4E1D-8F59-6FB00BB7240F}">
      <formula1>0</formula1>
    </dataValidation>
    <dataValidation type="textLength" operator="lessThan" allowBlank="1" showInputMessage="1" showErrorMessage="1" error="This is not a form field. Please hit Escape and then Tab to continue. " sqref="K33:L33" xr:uid="{6694451B-14C4-4AD7-BD12-7D6EFE2F3E11}">
      <formula1>0</formula1>
    </dataValidation>
    <dataValidation operator="lessThan" allowBlank="1" showInputMessage="1" showErrorMessage="1" error="This is a not a form field. Hit Escape and then Tab to continue. " sqref="A88:B88 B81 A91:B91 A81" xr:uid="{4F9051EC-BC35-4B78-9556-81239E0753AF}"/>
    <dataValidation type="list" operator="lessThan" allowBlank="1" showInputMessage="1" showErrorMessage="1" error="This is a not a form field. Hit Escape and then Tab to continue. " sqref="C81:E81 C91:E91 C88:E88" xr:uid="{D19073E2-DBAE-4573-9FBE-5555D2EF627D}">
      <formula1>"Select One, Certification by Printed Name, Certification by Signature"</formula1>
    </dataValidation>
    <dataValidation operator="lessThan" allowBlank="1" showInputMessage="1" showErrorMessage="1" error="This is a not a form field. Hit Escape and then Tab to continue. " prompt="Enter Additional Funding Source Name" sqref="A64:J68" xr:uid="{41C46ADC-201C-41E5-B8A1-2B1B281FAD6A}"/>
    <dataValidation operator="lessThan" allowBlank="1" showInputMessage="1" showErrorMessage="1" error="This is a not a form field. Hit Escape and then Tab to continue. " prompt="Enter Additional Funding Source Amount" sqref="K64:L68" xr:uid="{59DD0974-23D1-4A21-83B1-2A919B31C5B3}"/>
  </dataValidations>
  <pageMargins left="0.25" right="0.2" top="0.75" bottom="0.25" header="0.3" footer="0.3"/>
  <pageSetup scale="70" orientation="portrait" r:id="rId1"/>
  <ignoredErrors>
    <ignoredError sqref="F44" unlockedFormula="1"/>
    <ignoredError sqref="E35 K33:K35 K56 K37"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A3667E6-1C77-4417-A805-B6D039E5CC75}">
          <x14:formula1>
            <xm:f>'Hidden List Information'!$A$2:$A$60</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223A-7782-4414-BB72-786D1B775655}">
  <dimension ref="A1:M80"/>
  <sheetViews>
    <sheetView workbookViewId="0">
      <selection activeCell="A80" sqref="A80:L80"/>
    </sheetView>
  </sheetViews>
  <sheetFormatPr defaultColWidth="9.140625" defaultRowHeight="14.25" x14ac:dyDescent="0.2"/>
  <cols>
    <col min="1" max="4" width="10.28515625" style="4" customWidth="1"/>
    <col min="5" max="5" width="11.5703125" style="4" customWidth="1"/>
    <col min="6" max="7" width="10.28515625" style="4" customWidth="1"/>
    <col min="8" max="8" width="11.7109375" style="4" customWidth="1"/>
    <col min="9" max="9" width="12.7109375" style="4" customWidth="1"/>
    <col min="10" max="10" width="14.42578125" style="4" customWidth="1"/>
    <col min="11" max="11" width="12.7109375" style="4" customWidth="1"/>
    <col min="12" max="12" width="12.42578125" style="4" customWidth="1"/>
    <col min="13" max="13" width="11.28515625" style="4" hidden="1" customWidth="1"/>
    <col min="14" max="16384" width="9.140625" style="4"/>
  </cols>
  <sheetData>
    <row r="1" spans="1:12" ht="63" customHeight="1" x14ac:dyDescent="0.25">
      <c r="A1" s="196" t="s">
        <v>0</v>
      </c>
      <c r="B1" s="197"/>
      <c r="C1" s="197"/>
      <c r="D1" s="197"/>
      <c r="E1" s="197"/>
      <c r="F1" s="197"/>
      <c r="G1" s="197"/>
      <c r="H1" s="197"/>
      <c r="I1" s="197"/>
      <c r="J1" s="197"/>
      <c r="K1" s="197"/>
      <c r="L1" s="198"/>
    </row>
    <row r="2" spans="1:12" ht="8.25" customHeight="1" x14ac:dyDescent="0.2">
      <c r="A2" s="5"/>
      <c r="B2" s="6"/>
      <c r="C2" s="6"/>
      <c r="D2" s="6"/>
      <c r="E2" s="6"/>
      <c r="F2" s="6"/>
      <c r="G2" s="6"/>
      <c r="H2" s="6"/>
      <c r="I2" s="6"/>
      <c r="J2" s="6"/>
      <c r="K2" s="6"/>
      <c r="L2" s="7"/>
    </row>
    <row r="3" spans="1:12" ht="49.5" customHeight="1" x14ac:dyDescent="0.4">
      <c r="A3" s="250" t="s">
        <v>114</v>
      </c>
      <c r="B3" s="251"/>
      <c r="C3" s="251"/>
      <c r="D3" s="251"/>
      <c r="E3" s="251"/>
      <c r="F3" s="251"/>
      <c r="G3" s="251"/>
      <c r="H3" s="251"/>
      <c r="I3" s="251"/>
      <c r="J3" s="251"/>
      <c r="K3" s="251"/>
      <c r="L3" s="252"/>
    </row>
    <row r="4" spans="1:12" ht="20.25" customHeight="1" x14ac:dyDescent="0.4">
      <c r="A4" s="199" t="s">
        <v>115</v>
      </c>
      <c r="B4" s="200"/>
      <c r="C4" s="12"/>
      <c r="D4" s="12"/>
      <c r="E4" s="12"/>
      <c r="F4" s="12"/>
      <c r="G4" s="12"/>
      <c r="H4" s="12"/>
      <c r="I4" s="12"/>
      <c r="J4" s="12"/>
      <c r="K4" s="12"/>
      <c r="L4" s="13"/>
    </row>
    <row r="5" spans="1:12" ht="28.5" customHeight="1" x14ac:dyDescent="0.2">
      <c r="A5" s="253" t="s">
        <v>116</v>
      </c>
      <c r="B5" s="253"/>
      <c r="C5" s="253"/>
      <c r="D5" s="253"/>
      <c r="E5" s="253"/>
      <c r="F5" s="253"/>
      <c r="G5" s="253"/>
      <c r="H5" s="253"/>
      <c r="I5" s="253"/>
      <c r="J5" s="253"/>
      <c r="K5" s="253"/>
      <c r="L5" s="253"/>
    </row>
    <row r="6" spans="1:12" ht="15" x14ac:dyDescent="0.25">
      <c r="A6" s="238" t="s">
        <v>5</v>
      </c>
      <c r="B6" s="239"/>
      <c r="C6" s="239"/>
      <c r="D6" s="239"/>
      <c r="E6" s="239"/>
      <c r="F6" s="239"/>
      <c r="G6" s="239"/>
      <c r="H6" s="239"/>
      <c r="I6" s="239"/>
      <c r="J6" s="239"/>
      <c r="K6" s="239"/>
      <c r="L6" s="240"/>
    </row>
    <row r="7" spans="1:12" x14ac:dyDescent="0.2">
      <c r="A7" s="156" t="s">
        <v>6</v>
      </c>
      <c r="B7" s="249"/>
      <c r="C7" s="157"/>
      <c r="D7" s="59" t="e">
        <f>Worksheet!#REF!</f>
        <v>#REF!</v>
      </c>
      <c r="E7" s="60"/>
      <c r="F7" s="61"/>
      <c r="G7" s="156" t="s">
        <v>117</v>
      </c>
      <c r="H7" s="249"/>
      <c r="I7" s="157"/>
      <c r="J7" s="59">
        <f>Worksheet!$J$7</f>
        <v>0</v>
      </c>
      <c r="K7" s="60"/>
      <c r="L7" s="61"/>
    </row>
    <row r="8" spans="1:12" x14ac:dyDescent="0.2">
      <c r="A8" s="59" t="s">
        <v>8</v>
      </c>
      <c r="B8" s="60"/>
      <c r="C8" s="61"/>
      <c r="D8" s="59">
        <f>Worksheet!$D$8</f>
        <v>0</v>
      </c>
      <c r="E8" s="60"/>
      <c r="F8" s="61"/>
      <c r="G8" s="156" t="s">
        <v>9</v>
      </c>
      <c r="H8" s="249"/>
      <c r="I8" s="157"/>
      <c r="J8" s="59">
        <f>Worksheet!$J$8</f>
        <v>0</v>
      </c>
      <c r="K8" s="60"/>
      <c r="L8" s="61"/>
    </row>
    <row r="9" spans="1:12" x14ac:dyDescent="0.2">
      <c r="A9" s="59" t="s">
        <v>118</v>
      </c>
      <c r="B9" s="60"/>
      <c r="C9" s="61"/>
      <c r="D9" s="59">
        <f>Worksheet!$D$9</f>
        <v>0</v>
      </c>
      <c r="E9" s="60"/>
      <c r="F9" s="60"/>
      <c r="G9" s="60"/>
      <c r="H9" s="60"/>
      <c r="I9" s="60"/>
      <c r="J9" s="60"/>
      <c r="K9" s="60"/>
      <c r="L9" s="61"/>
    </row>
    <row r="10" spans="1:12" x14ac:dyDescent="0.2">
      <c r="A10" s="59" t="s">
        <v>31</v>
      </c>
      <c r="B10" s="60"/>
      <c r="C10" s="61"/>
      <c r="D10" s="59">
        <f>Worksheet!$D$10</f>
        <v>0</v>
      </c>
      <c r="E10" s="60"/>
      <c r="F10" s="60"/>
      <c r="G10" s="60"/>
      <c r="H10" s="60"/>
      <c r="I10" s="60"/>
      <c r="J10" s="60"/>
      <c r="K10" s="60"/>
      <c r="L10" s="61"/>
    </row>
    <row r="11" spans="1:12" x14ac:dyDescent="0.2">
      <c r="A11" s="59" t="s">
        <v>11</v>
      </c>
      <c r="B11" s="60"/>
      <c r="C11" s="61"/>
      <c r="D11" s="59">
        <f>Worksheet!$D$11</f>
        <v>0</v>
      </c>
      <c r="E11" s="60"/>
      <c r="F11" s="60"/>
      <c r="G11" s="60"/>
      <c r="H11" s="60"/>
      <c r="I11" s="60"/>
      <c r="J11" s="60"/>
      <c r="K11" s="60"/>
      <c r="L11" s="61"/>
    </row>
    <row r="12" spans="1:12" x14ac:dyDescent="0.2">
      <c r="A12" s="59" t="s">
        <v>119</v>
      </c>
      <c r="B12" s="60"/>
      <c r="C12" s="61"/>
      <c r="D12" s="59">
        <f>Worksheet!$D$12</f>
        <v>0</v>
      </c>
      <c r="E12" s="60"/>
      <c r="F12" s="60"/>
      <c r="G12" s="60"/>
      <c r="H12" s="60"/>
      <c r="I12" s="60"/>
      <c r="J12" s="60"/>
      <c r="K12" s="60"/>
      <c r="L12" s="61"/>
    </row>
    <row r="13" spans="1:12" x14ac:dyDescent="0.2">
      <c r="A13" s="59" t="s">
        <v>17</v>
      </c>
      <c r="B13" s="60"/>
      <c r="C13" s="60"/>
      <c r="D13" s="68">
        <f>Worksheet!$D$13</f>
        <v>0</v>
      </c>
      <c r="E13" s="68"/>
      <c r="F13" s="68"/>
      <c r="G13" s="68" t="s">
        <v>18</v>
      </c>
      <c r="H13" s="68"/>
      <c r="I13" s="68"/>
      <c r="J13" s="68">
        <f>Worksheet!$J$13</f>
        <v>0</v>
      </c>
      <c r="K13" s="68"/>
      <c r="L13" s="68"/>
    </row>
    <row r="14" spans="1:12" x14ac:dyDescent="0.2">
      <c r="A14" s="59" t="s">
        <v>120</v>
      </c>
      <c r="B14" s="60"/>
      <c r="C14" s="60"/>
      <c r="D14" s="68">
        <f>Worksheet!$D$14</f>
        <v>0</v>
      </c>
      <c r="E14" s="68"/>
      <c r="F14" s="68"/>
      <c r="G14" s="68" t="s">
        <v>20</v>
      </c>
      <c r="H14" s="68"/>
      <c r="I14" s="68"/>
      <c r="J14" s="68">
        <f>Worksheet!$J$14</f>
        <v>0</v>
      </c>
      <c r="K14" s="68"/>
      <c r="L14" s="68"/>
    </row>
    <row r="15" spans="1:12" x14ac:dyDescent="0.2">
      <c r="A15" s="59" t="s">
        <v>21</v>
      </c>
      <c r="B15" s="60"/>
      <c r="C15" s="61"/>
      <c r="D15" s="59">
        <f>Worksheet!$D$15</f>
        <v>0</v>
      </c>
      <c r="E15" s="60"/>
      <c r="F15" s="61"/>
      <c r="G15" s="46"/>
      <c r="H15" s="47"/>
      <c r="I15" s="47"/>
      <c r="J15" s="47"/>
      <c r="K15" s="47"/>
      <c r="L15" s="48"/>
    </row>
    <row r="16" spans="1:12" ht="15" x14ac:dyDescent="0.25">
      <c r="A16" s="238" t="s">
        <v>22</v>
      </c>
      <c r="B16" s="239"/>
      <c r="C16" s="239"/>
      <c r="D16" s="239"/>
      <c r="E16" s="239"/>
      <c r="F16" s="239"/>
      <c r="G16" s="239"/>
      <c r="H16" s="239"/>
      <c r="I16" s="239"/>
      <c r="J16" s="239"/>
      <c r="K16" s="239"/>
      <c r="L16" s="240"/>
    </row>
    <row r="17" spans="1:12" x14ac:dyDescent="0.2">
      <c r="A17" s="68" t="s">
        <v>23</v>
      </c>
      <c r="B17" s="68"/>
      <c r="C17" s="68"/>
      <c r="D17" s="59">
        <f>Worksheet!D17</f>
        <v>0</v>
      </c>
      <c r="E17" s="60"/>
      <c r="F17" s="61"/>
      <c r="G17" s="68" t="s">
        <v>24</v>
      </c>
      <c r="H17" s="68"/>
      <c r="I17" s="68"/>
      <c r="J17" s="68">
        <f>Worksheet!J17</f>
        <v>0</v>
      </c>
      <c r="K17" s="68"/>
      <c r="L17" s="68"/>
    </row>
    <row r="18" spans="1:12" x14ac:dyDescent="0.2">
      <c r="A18" s="68" t="s">
        <v>121</v>
      </c>
      <c r="B18" s="68"/>
      <c r="C18" s="68"/>
      <c r="D18" s="59">
        <f>Worksheet!D18</f>
        <v>0</v>
      </c>
      <c r="E18" s="60"/>
      <c r="F18" s="61"/>
      <c r="G18" s="68" t="s">
        <v>26</v>
      </c>
      <c r="H18" s="68"/>
      <c r="I18" s="68"/>
      <c r="J18" s="68">
        <f>Worksheet!J18</f>
        <v>0</v>
      </c>
      <c r="K18" s="68"/>
      <c r="L18" s="68"/>
    </row>
    <row r="19" spans="1:12" x14ac:dyDescent="0.2">
      <c r="A19" s="68" t="s">
        <v>27</v>
      </c>
      <c r="B19" s="68"/>
      <c r="C19" s="68"/>
      <c r="D19" s="59">
        <f>Worksheet!D19</f>
        <v>0</v>
      </c>
      <c r="E19" s="60"/>
      <c r="F19" s="61"/>
      <c r="G19" s="68" t="s">
        <v>28</v>
      </c>
      <c r="H19" s="68"/>
      <c r="I19" s="68"/>
      <c r="J19" s="68">
        <f>Worksheet!J19</f>
        <v>0</v>
      </c>
      <c r="K19" s="68"/>
      <c r="L19" s="68"/>
    </row>
    <row r="20" spans="1:12" x14ac:dyDescent="0.2">
      <c r="A20" s="68" t="s">
        <v>122</v>
      </c>
      <c r="B20" s="68"/>
      <c r="C20" s="68"/>
      <c r="D20" s="59" t="e">
        <f>Worksheet!#REF!</f>
        <v>#REF!</v>
      </c>
      <c r="E20" s="60"/>
      <c r="F20" s="61"/>
      <c r="G20" s="68" t="s">
        <v>123</v>
      </c>
      <c r="H20" s="68"/>
      <c r="I20" s="68"/>
      <c r="J20" s="68" t="e">
        <f>Worksheet!#REF!</f>
        <v>#REF!</v>
      </c>
      <c r="K20" s="68"/>
      <c r="L20" s="68"/>
    </row>
    <row r="21" spans="1:12" x14ac:dyDescent="0.2">
      <c r="A21" s="68" t="s">
        <v>124</v>
      </c>
      <c r="B21" s="68"/>
      <c r="C21" s="68"/>
      <c r="D21" s="59" t="str">
        <f>Worksheet!D20</f>
        <v>Select One</v>
      </c>
      <c r="E21" s="60"/>
      <c r="F21" s="61"/>
      <c r="G21" s="68" t="s">
        <v>125</v>
      </c>
      <c r="H21" s="68"/>
      <c r="I21" s="68"/>
      <c r="J21" s="68">
        <f>Worksheet!J20</f>
        <v>0</v>
      </c>
      <c r="K21" s="68"/>
      <c r="L21" s="68"/>
    </row>
    <row r="22" spans="1:12" x14ac:dyDescent="0.2">
      <c r="A22" s="68" t="s">
        <v>126</v>
      </c>
      <c r="B22" s="68"/>
      <c r="C22" s="68"/>
      <c r="D22" s="59" t="e">
        <f>Worksheet!#REF!</f>
        <v>#REF!</v>
      </c>
      <c r="E22" s="60"/>
      <c r="F22" s="61"/>
      <c r="G22" s="68" t="s">
        <v>127</v>
      </c>
      <c r="H22" s="68"/>
      <c r="I22" s="68"/>
      <c r="J22" s="68" t="e">
        <f>Worksheet!#REF!</f>
        <v>#REF!</v>
      </c>
      <c r="K22" s="68"/>
      <c r="L22" s="68"/>
    </row>
    <row r="23" spans="1:12" ht="18" customHeight="1" x14ac:dyDescent="0.2">
      <c r="A23" s="68" t="s">
        <v>128</v>
      </c>
      <c r="B23" s="68"/>
      <c r="C23" s="68"/>
      <c r="D23" s="59" t="e">
        <f>Worksheet!#REF!</f>
        <v>#REF!</v>
      </c>
      <c r="E23" s="60"/>
      <c r="F23" s="61"/>
      <c r="G23" s="68" t="s">
        <v>30</v>
      </c>
      <c r="H23" s="68"/>
      <c r="I23" s="68"/>
      <c r="J23" s="68" t="e">
        <f>Worksheet!#REF!</f>
        <v>#REF!</v>
      </c>
      <c r="K23" s="68"/>
      <c r="L23" s="68"/>
    </row>
    <row r="24" spans="1:12" hidden="1" x14ac:dyDescent="0.2">
      <c r="A24" s="46" t="s">
        <v>31</v>
      </c>
      <c r="B24" s="47"/>
      <c r="C24" s="48"/>
      <c r="D24" s="59" t="e">
        <f>#REF!</f>
        <v>#REF!</v>
      </c>
      <c r="E24" s="60"/>
      <c r="F24" s="61"/>
      <c r="G24" s="46" t="s">
        <v>32</v>
      </c>
      <c r="H24" s="47"/>
      <c r="I24" s="48"/>
      <c r="J24" s="224">
        <f>C28</f>
        <v>0</v>
      </c>
      <c r="K24" s="241"/>
      <c r="L24" s="225"/>
    </row>
    <row r="25" spans="1:12" hidden="1" x14ac:dyDescent="0.2">
      <c r="A25" s="46" t="s">
        <v>11</v>
      </c>
      <c r="B25" s="47"/>
      <c r="C25" s="48"/>
      <c r="D25" s="59" t="e">
        <f>#REF!</f>
        <v>#REF!</v>
      </c>
      <c r="E25" s="60"/>
      <c r="F25" s="61"/>
      <c r="G25" s="59" t="s">
        <v>33</v>
      </c>
      <c r="H25" s="60"/>
      <c r="I25" s="61"/>
      <c r="J25" s="246">
        <f>G28</f>
        <v>0</v>
      </c>
      <c r="K25" s="247"/>
      <c r="L25" s="248"/>
    </row>
    <row r="26" spans="1:12" hidden="1" x14ac:dyDescent="0.2">
      <c r="A26" s="191"/>
      <c r="B26" s="192"/>
      <c r="C26" s="192"/>
      <c r="D26" s="192"/>
      <c r="E26" s="192"/>
      <c r="F26" s="193"/>
      <c r="G26" s="46" t="s">
        <v>34</v>
      </c>
      <c r="H26" s="47"/>
      <c r="I26" s="48"/>
      <c r="J26" s="224">
        <f>J24-J25</f>
        <v>0</v>
      </c>
      <c r="K26" s="241"/>
      <c r="L26" s="225"/>
    </row>
    <row r="27" spans="1:12" ht="6.75" customHeight="1" x14ac:dyDescent="0.2">
      <c r="A27" s="46"/>
      <c r="B27" s="47"/>
      <c r="C27" s="47"/>
      <c r="D27" s="47"/>
      <c r="E27" s="47"/>
      <c r="F27" s="47"/>
      <c r="G27" s="47"/>
      <c r="H27" s="47"/>
      <c r="I27" s="47"/>
      <c r="J27" s="47"/>
      <c r="K27" s="47"/>
      <c r="L27" s="48"/>
    </row>
    <row r="28" spans="1:12" ht="15" customHeight="1" x14ac:dyDescent="0.2">
      <c r="A28" s="59" t="s">
        <v>32</v>
      </c>
      <c r="B28" s="61"/>
      <c r="C28" s="242"/>
      <c r="D28" s="243"/>
      <c r="E28" s="59" t="s">
        <v>33</v>
      </c>
      <c r="F28" s="61"/>
      <c r="G28" s="244"/>
      <c r="H28" s="244"/>
      <c r="I28" s="68" t="s">
        <v>34</v>
      </c>
      <c r="J28" s="68"/>
      <c r="K28" s="245">
        <f>C28-G28</f>
        <v>0</v>
      </c>
      <c r="L28" s="245"/>
    </row>
    <row r="29" spans="1:12" ht="15" customHeight="1" x14ac:dyDescent="0.2">
      <c r="A29" s="59" t="s">
        <v>35</v>
      </c>
      <c r="B29" s="60"/>
      <c r="C29" s="60"/>
      <c r="D29" s="60"/>
      <c r="E29" s="60"/>
      <c r="F29" s="60"/>
      <c r="G29" s="60"/>
      <c r="H29" s="60"/>
      <c r="I29" s="60"/>
      <c r="J29" s="61"/>
      <c r="K29" s="230" t="s">
        <v>102</v>
      </c>
      <c r="L29" s="231"/>
    </row>
    <row r="30" spans="1:12" ht="15" customHeight="1" x14ac:dyDescent="0.2">
      <c r="A30" s="59" t="s">
        <v>36</v>
      </c>
      <c r="B30" s="60"/>
      <c r="C30" s="60"/>
      <c r="D30" s="60"/>
      <c r="E30" s="60"/>
      <c r="F30" s="60"/>
      <c r="G30" s="60"/>
      <c r="H30" s="60"/>
      <c r="I30" s="60"/>
      <c r="J30" s="61"/>
      <c r="K30" s="230" t="s">
        <v>102</v>
      </c>
      <c r="L30" s="231"/>
    </row>
    <row r="31" spans="1:12" ht="15" customHeight="1" x14ac:dyDescent="0.2">
      <c r="A31" s="59" t="s">
        <v>37</v>
      </c>
      <c r="B31" s="60"/>
      <c r="C31" s="60"/>
      <c r="D31" s="60"/>
      <c r="E31" s="60"/>
      <c r="F31" s="60"/>
      <c r="G31" s="60"/>
      <c r="H31" s="60"/>
      <c r="I31" s="60"/>
      <c r="J31" s="61"/>
      <c r="K31" s="230" t="s">
        <v>129</v>
      </c>
      <c r="L31" s="231"/>
    </row>
    <row r="32" spans="1:12" ht="15" customHeight="1" x14ac:dyDescent="0.2">
      <c r="A32" s="232" t="s">
        <v>130</v>
      </c>
      <c r="B32" s="232"/>
      <c r="C32" s="232"/>
      <c r="D32" s="232"/>
      <c r="E32" s="232"/>
      <c r="F32" s="232"/>
      <c r="G32" s="232"/>
      <c r="H32" s="232"/>
      <c r="I32" s="232"/>
      <c r="J32" s="232"/>
      <c r="K32" s="232"/>
      <c r="L32" s="233"/>
    </row>
    <row r="33" spans="1:12" ht="15" customHeight="1" x14ac:dyDescent="0.2">
      <c r="A33" s="234" t="s">
        <v>40</v>
      </c>
      <c r="B33" s="235"/>
      <c r="C33" s="236"/>
      <c r="D33" s="230" t="s">
        <v>102</v>
      </c>
      <c r="E33" s="237"/>
      <c r="F33" s="231"/>
      <c r="G33" s="234" t="s">
        <v>41</v>
      </c>
      <c r="H33" s="235"/>
      <c r="I33" s="236"/>
      <c r="J33" s="230" t="s">
        <v>102</v>
      </c>
      <c r="K33" s="237"/>
      <c r="L33" s="231"/>
    </row>
    <row r="34" spans="1:12" ht="15" x14ac:dyDescent="0.25">
      <c r="A34" s="238" t="s">
        <v>42</v>
      </c>
      <c r="B34" s="239"/>
      <c r="C34" s="239"/>
      <c r="D34" s="239"/>
      <c r="E34" s="239"/>
      <c r="F34" s="239"/>
      <c r="G34" s="239"/>
      <c r="H34" s="239"/>
      <c r="I34" s="239"/>
      <c r="J34" s="239"/>
      <c r="K34" s="239"/>
      <c r="L34" s="240"/>
    </row>
    <row r="35" spans="1:12" ht="21.75" customHeight="1" x14ac:dyDescent="0.2">
      <c r="A35" s="59" t="s">
        <v>43</v>
      </c>
      <c r="B35" s="61"/>
      <c r="C35" s="230"/>
      <c r="D35" s="231"/>
      <c r="E35" s="59" t="s">
        <v>44</v>
      </c>
      <c r="F35" s="61"/>
      <c r="G35" s="230"/>
      <c r="H35" s="231"/>
      <c r="I35" s="59" t="s">
        <v>45</v>
      </c>
      <c r="J35" s="61"/>
      <c r="K35" s="230" t="s">
        <v>102</v>
      </c>
      <c r="L35" s="231"/>
    </row>
    <row r="36" spans="1:12" x14ac:dyDescent="0.2">
      <c r="A36" s="59" t="s">
        <v>46</v>
      </c>
      <c r="B36" s="60"/>
      <c r="C36" s="60"/>
      <c r="D36" s="60"/>
      <c r="E36" s="60"/>
      <c r="F36" s="61"/>
      <c r="G36" s="222"/>
      <c r="H36" s="223"/>
      <c r="I36" s="46" t="s">
        <v>131</v>
      </c>
      <c r="J36" s="48"/>
      <c r="K36" s="224" t="e">
        <f>SUM(G36,-G35*480,-K35*400)</f>
        <v>#VALUE!</v>
      </c>
      <c r="L36" s="225"/>
    </row>
    <row r="37" spans="1:12" x14ac:dyDescent="0.2">
      <c r="A37" s="46" t="s">
        <v>48</v>
      </c>
      <c r="B37" s="47"/>
      <c r="C37" s="47"/>
      <c r="D37" s="48"/>
      <c r="E37" s="226">
        <f>VLOOKUP(K31, 'Hidden List Information'!H4:I62, 2, FALSE)</f>
        <v>195200</v>
      </c>
      <c r="F37" s="227"/>
      <c r="G37" s="46" t="s">
        <v>49</v>
      </c>
      <c r="H37" s="47"/>
      <c r="I37" s="47"/>
      <c r="J37" s="48"/>
      <c r="K37" s="228">
        <f>SUM(G36/E37)</f>
        <v>0</v>
      </c>
      <c r="L37" s="229"/>
    </row>
    <row r="38" spans="1:12" x14ac:dyDescent="0.2">
      <c r="A38" s="46" t="s">
        <v>50</v>
      </c>
      <c r="B38" s="47"/>
      <c r="C38" s="47"/>
      <c r="D38" s="48"/>
      <c r="E38" s="59" t="b">
        <f>IF(K37&gt;75,"4.625%",IF(K37&gt;70,"4%",IF(K37&gt;65,"3%",IF(K37&gt;60,"2%",IF(K37&gt;55,"1.5%",IF(K37&gt;50,"1%",IF(K37&gt;0,"1%")))))))</f>
        <v>0</v>
      </c>
      <c r="F38" s="61"/>
      <c r="G38" s="46" t="s">
        <v>51</v>
      </c>
      <c r="H38" s="47"/>
      <c r="I38" s="47"/>
      <c r="J38" s="48"/>
      <c r="K38" s="59" t="b">
        <f>IF(K37&gt;120,"Exceeds",IF(K37&gt;80,"Moderate",IF(K37&gt;65,"Low",IF(K37&gt;50,"Low",IF(K37&gt;30,"Very Low",IF(K37&gt;0,"Extremely Low"))))))</f>
        <v>0</v>
      </c>
      <c r="L38" s="61"/>
    </row>
    <row r="39" spans="1:12" x14ac:dyDescent="0.2">
      <c r="A39" s="46" t="s">
        <v>52</v>
      </c>
      <c r="B39" s="47"/>
      <c r="C39" s="47"/>
      <c r="D39" s="47"/>
      <c r="E39" s="47"/>
      <c r="F39" s="47"/>
      <c r="G39" s="47"/>
      <c r="H39" s="47"/>
      <c r="I39" s="47"/>
      <c r="J39" s="48"/>
      <c r="K39" s="145">
        <v>35</v>
      </c>
      <c r="L39" s="146"/>
    </row>
    <row r="40" spans="1:12" x14ac:dyDescent="0.2">
      <c r="A40" s="46" t="s">
        <v>53</v>
      </c>
      <c r="B40" s="47"/>
      <c r="C40" s="47"/>
      <c r="D40" s="47"/>
      <c r="E40" s="47"/>
      <c r="F40" s="47"/>
      <c r="G40" s="47"/>
      <c r="H40" s="47"/>
      <c r="I40" s="47"/>
      <c r="J40" s="48"/>
      <c r="K40" s="220" t="e">
        <f>(K36*K39)/1200</f>
        <v>#VALUE!</v>
      </c>
      <c r="L40" s="221"/>
    </row>
    <row r="41" spans="1:12" x14ac:dyDescent="0.2">
      <c r="A41" s="59" t="s">
        <v>54</v>
      </c>
      <c r="B41" s="60"/>
      <c r="C41" s="60"/>
      <c r="D41" s="60"/>
      <c r="E41" s="60"/>
      <c r="F41" s="60"/>
      <c r="G41" s="60"/>
      <c r="H41" s="60"/>
      <c r="I41" s="60"/>
      <c r="J41" s="60"/>
      <c r="K41" s="60"/>
      <c r="L41" s="61"/>
    </row>
    <row r="42" spans="1:12" ht="71.25" customHeight="1" x14ac:dyDescent="0.2">
      <c r="A42" s="216"/>
      <c r="B42" s="217"/>
      <c r="C42" s="217"/>
      <c r="D42" s="217"/>
      <c r="E42" s="217"/>
      <c r="F42" s="217"/>
      <c r="G42" s="217"/>
      <c r="H42" s="217"/>
      <c r="I42" s="217"/>
      <c r="J42" s="217"/>
      <c r="K42" s="217"/>
      <c r="L42" s="218"/>
    </row>
    <row r="43" spans="1:12" ht="15" x14ac:dyDescent="0.25">
      <c r="A43" s="84" t="s">
        <v>55</v>
      </c>
      <c r="B43" s="84"/>
      <c r="C43" s="84"/>
      <c r="D43" s="84"/>
      <c r="E43" s="84"/>
      <c r="F43" s="84"/>
      <c r="G43" s="84"/>
      <c r="H43" s="84"/>
      <c r="I43" s="84"/>
      <c r="J43" s="84"/>
      <c r="K43" s="84"/>
      <c r="L43" s="84"/>
    </row>
    <row r="44" spans="1:12" x14ac:dyDescent="0.2">
      <c r="A44" s="205" t="s">
        <v>56</v>
      </c>
      <c r="B44" s="205"/>
      <c r="C44" s="205"/>
      <c r="D44" s="205"/>
      <c r="E44" s="205"/>
      <c r="F44" s="68" t="s">
        <v>57</v>
      </c>
      <c r="G44" s="68"/>
      <c r="H44" s="11" t="s">
        <v>58</v>
      </c>
      <c r="I44" s="11" t="s">
        <v>59</v>
      </c>
      <c r="J44" s="11" t="s">
        <v>60</v>
      </c>
      <c r="K44" s="68" t="s">
        <v>61</v>
      </c>
      <c r="L44" s="68"/>
    </row>
    <row r="45" spans="1:12" x14ac:dyDescent="0.2">
      <c r="A45" s="18" t="s">
        <v>62</v>
      </c>
      <c r="B45" s="70"/>
      <c r="C45" s="70"/>
      <c r="D45" s="70"/>
      <c r="E45" s="70"/>
      <c r="F45" s="132">
        <f>J26</f>
        <v>0</v>
      </c>
      <c r="G45" s="68"/>
      <c r="H45" s="23"/>
      <c r="I45" s="24"/>
      <c r="J45" s="19" t="e">
        <f>PMT(H45/12,I45*12,-F45)</f>
        <v>#NUM!</v>
      </c>
      <c r="K45" s="70" t="s">
        <v>102</v>
      </c>
      <c r="L45" s="70"/>
    </row>
    <row r="46" spans="1:12" x14ac:dyDescent="0.2">
      <c r="A46" s="18" t="s">
        <v>64</v>
      </c>
      <c r="B46" s="68" t="s">
        <v>65</v>
      </c>
      <c r="C46" s="68"/>
      <c r="D46" s="68"/>
      <c r="E46" s="68"/>
      <c r="F46" s="56"/>
      <c r="G46" s="56"/>
      <c r="H46" s="56"/>
      <c r="I46" s="56"/>
      <c r="J46" s="56"/>
      <c r="K46" s="56"/>
      <c r="L46" s="56"/>
    </row>
    <row r="47" spans="1:12" ht="15" customHeight="1" x14ac:dyDescent="0.2">
      <c r="A47" s="219" t="s">
        <v>66</v>
      </c>
      <c r="B47" s="219"/>
      <c r="C47" s="219"/>
      <c r="D47" s="219"/>
      <c r="E47" s="219"/>
      <c r="F47" s="132">
        <f>F45</f>
        <v>0</v>
      </c>
      <c r="G47" s="68"/>
      <c r="H47" s="219" t="s">
        <v>67</v>
      </c>
      <c r="I47" s="219"/>
      <c r="J47" s="19" t="e">
        <f>J45</f>
        <v>#NUM!</v>
      </c>
      <c r="K47" s="22" t="s">
        <v>68</v>
      </c>
      <c r="L47" s="20" t="e">
        <f>J47*12/K36</f>
        <v>#NUM!</v>
      </c>
    </row>
    <row r="48" spans="1:12" x14ac:dyDescent="0.2">
      <c r="A48" s="219" t="s">
        <v>69</v>
      </c>
      <c r="B48" s="219"/>
      <c r="C48" s="219"/>
      <c r="D48" s="219"/>
      <c r="E48" s="219"/>
      <c r="F48" s="132">
        <f>J25</f>
        <v>0</v>
      </c>
      <c r="G48" s="68"/>
      <c r="H48" s="219" t="s">
        <v>70</v>
      </c>
      <c r="I48" s="219"/>
      <c r="J48" s="219"/>
      <c r="K48" s="132">
        <f>F47</f>
        <v>0</v>
      </c>
      <c r="L48" s="68"/>
    </row>
    <row r="49" spans="1:13" x14ac:dyDescent="0.2">
      <c r="A49" s="59" t="s">
        <v>54</v>
      </c>
      <c r="B49" s="60"/>
      <c r="C49" s="60"/>
      <c r="D49" s="60"/>
      <c r="E49" s="60"/>
      <c r="F49" s="60"/>
      <c r="G49" s="60"/>
      <c r="H49" s="60"/>
      <c r="I49" s="60"/>
      <c r="J49" s="60"/>
      <c r="K49" s="60"/>
      <c r="L49" s="61"/>
    </row>
    <row r="50" spans="1:13" ht="71.25" customHeight="1" x14ac:dyDescent="0.2">
      <c r="A50" s="216"/>
      <c r="B50" s="217"/>
      <c r="C50" s="217"/>
      <c r="D50" s="217"/>
      <c r="E50" s="217"/>
      <c r="F50" s="217"/>
      <c r="G50" s="217"/>
      <c r="H50" s="217"/>
      <c r="I50" s="217"/>
      <c r="J50" s="217"/>
      <c r="K50" s="217"/>
      <c r="L50" s="218"/>
    </row>
    <row r="51" spans="1:13" ht="15" x14ac:dyDescent="0.25">
      <c r="A51" s="84" t="s">
        <v>132</v>
      </c>
      <c r="B51" s="84"/>
      <c r="C51" s="84"/>
      <c r="D51" s="84"/>
      <c r="E51" s="84"/>
      <c r="F51" s="84"/>
      <c r="G51" s="84"/>
      <c r="H51" s="84"/>
      <c r="I51" s="84"/>
      <c r="J51" s="84"/>
      <c r="K51" s="84"/>
      <c r="L51" s="84"/>
    </row>
    <row r="52" spans="1:13" x14ac:dyDescent="0.2">
      <c r="A52" s="68" t="s">
        <v>72</v>
      </c>
      <c r="B52" s="68"/>
      <c r="C52" s="68"/>
      <c r="D52" s="68"/>
      <c r="E52" s="68" t="s">
        <v>58</v>
      </c>
      <c r="F52" s="68"/>
      <c r="G52" s="68" t="s">
        <v>73</v>
      </c>
      <c r="H52" s="68"/>
      <c r="I52" s="59" t="s">
        <v>74</v>
      </c>
      <c r="J52" s="61"/>
      <c r="K52" s="68" t="s">
        <v>75</v>
      </c>
      <c r="L52" s="68"/>
    </row>
    <row r="53" spans="1:13" x14ac:dyDescent="0.2">
      <c r="A53" s="68" t="s">
        <v>76</v>
      </c>
      <c r="B53" s="68"/>
      <c r="C53" s="68"/>
      <c r="D53" s="68"/>
      <c r="E53" s="214"/>
      <c r="F53" s="214"/>
      <c r="G53" s="130" t="e">
        <f>PMT(E53/12,I45*12,-1000)</f>
        <v>#NUM!</v>
      </c>
      <c r="H53" s="130"/>
      <c r="I53" s="68">
        <f>I45</f>
        <v>0</v>
      </c>
      <c r="J53" s="68"/>
      <c r="K53" s="215"/>
      <c r="L53" s="70"/>
    </row>
    <row r="54" spans="1:13" x14ac:dyDescent="0.2">
      <c r="A54" s="59" t="s">
        <v>77</v>
      </c>
      <c r="B54" s="60"/>
      <c r="C54" s="60"/>
      <c r="D54" s="61"/>
      <c r="E54" s="46"/>
      <c r="F54" s="47"/>
      <c r="G54" s="47"/>
      <c r="H54" s="47"/>
      <c r="I54" s="47"/>
      <c r="J54" s="47"/>
      <c r="K54" s="117"/>
      <c r="L54" s="118"/>
    </row>
    <row r="55" spans="1:13" x14ac:dyDescent="0.2">
      <c r="A55" s="211" t="s">
        <v>78</v>
      </c>
      <c r="B55" s="211"/>
      <c r="C55" s="211"/>
      <c r="D55" s="211"/>
      <c r="E55" s="211"/>
      <c r="F55" s="211"/>
      <c r="G55" s="211"/>
      <c r="H55" s="211"/>
      <c r="I55" s="211"/>
      <c r="J55" s="212"/>
      <c r="K55" s="213"/>
      <c r="L55" s="213"/>
    </row>
    <row r="56" spans="1:13" x14ac:dyDescent="0.2">
      <c r="A56" s="209" t="s">
        <v>79</v>
      </c>
      <c r="B56" s="209"/>
      <c r="C56" s="209"/>
      <c r="D56" s="209"/>
      <c r="E56" s="209"/>
      <c r="F56" s="209"/>
      <c r="G56" s="209"/>
      <c r="H56" s="209"/>
      <c r="I56" s="209"/>
      <c r="J56" s="210"/>
      <c r="K56" s="213"/>
      <c r="L56" s="213"/>
      <c r="M56" s="21" t="e">
        <f>K61-K71</f>
        <v>#VALUE!</v>
      </c>
    </row>
    <row r="57" spans="1:13" ht="16.5" customHeight="1" x14ac:dyDescent="0.2">
      <c r="A57" s="209" t="s">
        <v>80</v>
      </c>
      <c r="B57" s="209"/>
      <c r="C57" s="209"/>
      <c r="D57" s="209"/>
      <c r="E57" s="209"/>
      <c r="F57" s="209"/>
      <c r="G57" s="209"/>
      <c r="H57" s="209"/>
      <c r="I57" s="209"/>
      <c r="J57" s="210"/>
      <c r="K57" s="213"/>
      <c r="L57" s="213"/>
    </row>
    <row r="58" spans="1:13" x14ac:dyDescent="0.2">
      <c r="A58" s="209" t="s">
        <v>81</v>
      </c>
      <c r="B58" s="209"/>
      <c r="C58" s="209"/>
      <c r="D58" s="209"/>
      <c r="E58" s="209"/>
      <c r="F58" s="209"/>
      <c r="G58" s="209"/>
      <c r="H58" s="209"/>
      <c r="I58" s="209"/>
      <c r="J58" s="210"/>
      <c r="K58" s="104">
        <f>SUM(K53,K55,K56,K57)</f>
        <v>0</v>
      </c>
      <c r="L58" s="104"/>
    </row>
    <row r="59" spans="1:13" x14ac:dyDescent="0.2">
      <c r="A59" s="209" t="s">
        <v>82</v>
      </c>
      <c r="B59" s="209"/>
      <c r="C59" s="209"/>
      <c r="D59" s="209"/>
      <c r="E59" s="209"/>
      <c r="F59" s="209"/>
      <c r="G59" s="209"/>
      <c r="H59" s="209"/>
      <c r="I59" s="209"/>
      <c r="J59" s="210"/>
      <c r="K59" s="104" t="e">
        <f>K40</f>
        <v>#VALUE!</v>
      </c>
      <c r="L59" s="104"/>
    </row>
    <row r="60" spans="1:13" x14ac:dyDescent="0.2">
      <c r="A60" s="209" t="s">
        <v>83</v>
      </c>
      <c r="B60" s="209"/>
      <c r="C60" s="209"/>
      <c r="D60" s="209"/>
      <c r="E60" s="209"/>
      <c r="F60" s="209"/>
      <c r="G60" s="209"/>
      <c r="H60" s="209"/>
      <c r="I60" s="209"/>
      <c r="J60" s="210"/>
      <c r="K60" s="119" t="e">
        <f>K58-K59</f>
        <v>#VALUE!</v>
      </c>
      <c r="L60" s="119"/>
    </row>
    <row r="61" spans="1:13" ht="15" x14ac:dyDescent="0.25">
      <c r="A61" s="206" t="s">
        <v>84</v>
      </c>
      <c r="B61" s="206"/>
      <c r="C61" s="206"/>
      <c r="D61" s="206"/>
      <c r="E61" s="206"/>
      <c r="F61" s="206"/>
      <c r="G61" s="206"/>
      <c r="H61" s="206"/>
      <c r="I61" s="206"/>
      <c r="J61" s="206"/>
      <c r="K61" s="207" t="e">
        <f>(K60/G53)*1000</f>
        <v>#VALUE!</v>
      </c>
      <c r="L61" s="208"/>
    </row>
    <row r="62" spans="1:13" ht="15" x14ac:dyDescent="0.25">
      <c r="A62" s="206" t="s">
        <v>85</v>
      </c>
      <c r="B62" s="206"/>
      <c r="C62" s="206"/>
      <c r="D62" s="206"/>
      <c r="E62" s="206"/>
      <c r="F62" s="206"/>
      <c r="G62" s="206"/>
      <c r="H62" s="206"/>
      <c r="I62" s="206"/>
      <c r="J62" s="206"/>
      <c r="K62" s="114">
        <f>J26</f>
        <v>0</v>
      </c>
      <c r="L62" s="114"/>
    </row>
    <row r="63" spans="1:13" ht="15" x14ac:dyDescent="0.25">
      <c r="A63" s="206" t="s">
        <v>133</v>
      </c>
      <c r="B63" s="206"/>
      <c r="C63" s="206"/>
      <c r="D63" s="206"/>
      <c r="E63" s="206"/>
      <c r="F63" s="206"/>
      <c r="G63" s="206"/>
      <c r="H63" s="206"/>
      <c r="I63" s="206"/>
      <c r="J63" s="206"/>
      <c r="K63" s="207" t="e">
        <f>IF(M56&gt;150000, "$150,000", M56)</f>
        <v>#VALUE!</v>
      </c>
      <c r="L63" s="207"/>
    </row>
    <row r="64" spans="1:13" ht="15" x14ac:dyDescent="0.2">
      <c r="A64" s="201" t="s">
        <v>87</v>
      </c>
      <c r="B64" s="201"/>
      <c r="C64" s="201"/>
      <c r="D64" s="201"/>
      <c r="E64" s="201"/>
      <c r="F64" s="201"/>
      <c r="G64" s="201"/>
      <c r="H64" s="201"/>
      <c r="I64" s="201"/>
      <c r="J64" s="201"/>
      <c r="K64" s="201"/>
      <c r="L64" s="201"/>
    </row>
    <row r="65" spans="1:12" x14ac:dyDescent="0.2">
      <c r="A65" s="205" t="s">
        <v>88</v>
      </c>
      <c r="B65" s="205"/>
      <c r="C65" s="205"/>
      <c r="D65" s="205"/>
      <c r="E65" s="205"/>
      <c r="F65" s="205"/>
      <c r="G65" s="205"/>
      <c r="H65" s="205"/>
      <c r="I65" s="205"/>
      <c r="J65" s="205"/>
      <c r="K65" s="68" t="s">
        <v>57</v>
      </c>
      <c r="L65" s="68"/>
    </row>
    <row r="66" spans="1:12" x14ac:dyDescent="0.2">
      <c r="A66" s="203"/>
      <c r="B66" s="203"/>
      <c r="C66" s="203"/>
      <c r="D66" s="203"/>
      <c r="E66" s="203"/>
      <c r="F66" s="203"/>
      <c r="G66" s="203"/>
      <c r="H66" s="203"/>
      <c r="I66" s="203"/>
      <c r="J66" s="203"/>
      <c r="K66" s="204"/>
      <c r="L66" s="204"/>
    </row>
    <row r="67" spans="1:12" x14ac:dyDescent="0.2">
      <c r="A67" s="203"/>
      <c r="B67" s="203"/>
      <c r="C67" s="203"/>
      <c r="D67" s="203"/>
      <c r="E67" s="203"/>
      <c r="F67" s="203"/>
      <c r="G67" s="203"/>
      <c r="H67" s="203"/>
      <c r="I67" s="203"/>
      <c r="J67" s="203"/>
      <c r="K67" s="204"/>
      <c r="L67" s="204"/>
    </row>
    <row r="68" spans="1:12" x14ac:dyDescent="0.2">
      <c r="A68" s="203"/>
      <c r="B68" s="203"/>
      <c r="C68" s="203"/>
      <c r="D68" s="203"/>
      <c r="E68" s="203"/>
      <c r="F68" s="203"/>
      <c r="G68" s="203"/>
      <c r="H68" s="203"/>
      <c r="I68" s="203"/>
      <c r="J68" s="203"/>
      <c r="K68" s="204"/>
      <c r="L68" s="204"/>
    </row>
    <row r="69" spans="1:12" x14ac:dyDescent="0.2">
      <c r="A69" s="203"/>
      <c r="B69" s="203"/>
      <c r="C69" s="203"/>
      <c r="D69" s="203"/>
      <c r="E69" s="203"/>
      <c r="F69" s="203"/>
      <c r="G69" s="203"/>
      <c r="H69" s="203"/>
      <c r="I69" s="203"/>
      <c r="J69" s="203"/>
      <c r="K69" s="204"/>
      <c r="L69" s="204"/>
    </row>
    <row r="70" spans="1:12" x14ac:dyDescent="0.2">
      <c r="A70" s="203"/>
      <c r="B70" s="203"/>
      <c r="C70" s="203"/>
      <c r="D70" s="203"/>
      <c r="E70" s="203"/>
      <c r="F70" s="203"/>
      <c r="G70" s="203"/>
      <c r="H70" s="203"/>
      <c r="I70" s="203"/>
      <c r="J70" s="203"/>
      <c r="K70" s="204"/>
      <c r="L70" s="204"/>
    </row>
    <row r="71" spans="1:12" x14ac:dyDescent="0.2">
      <c r="A71" s="97" t="s">
        <v>89</v>
      </c>
      <c r="B71" s="97"/>
      <c r="C71" s="97"/>
      <c r="D71" s="97"/>
      <c r="E71" s="97"/>
      <c r="F71" s="97"/>
      <c r="G71" s="97"/>
      <c r="H71" s="97"/>
      <c r="I71" s="97"/>
      <c r="J71" s="97"/>
      <c r="K71" s="98">
        <f>SUM(K66:L70)</f>
        <v>0</v>
      </c>
      <c r="L71" s="98"/>
    </row>
    <row r="72" spans="1:12" x14ac:dyDescent="0.2">
      <c r="A72" s="105" t="s">
        <v>90</v>
      </c>
      <c r="B72" s="106"/>
      <c r="C72" s="106"/>
      <c r="D72" s="106"/>
      <c r="E72" s="106"/>
      <c r="F72" s="106"/>
      <c r="G72" s="106"/>
      <c r="H72" s="106"/>
      <c r="I72" s="106"/>
      <c r="J72" s="107"/>
      <c r="K72" s="94" t="e">
        <f>(K62-K63)-K66-K67-K68-K69-K70</f>
        <v>#VALUE!</v>
      </c>
      <c r="L72" s="95"/>
    </row>
    <row r="73" spans="1:12" ht="15" x14ac:dyDescent="0.2">
      <c r="A73" s="201" t="s">
        <v>91</v>
      </c>
      <c r="B73" s="201"/>
      <c r="C73" s="201"/>
      <c r="D73" s="201"/>
      <c r="E73" s="201"/>
      <c r="F73" s="201"/>
      <c r="G73" s="201"/>
      <c r="H73" s="201"/>
      <c r="I73" s="201"/>
      <c r="J73" s="201"/>
      <c r="K73" s="202"/>
      <c r="L73" s="202"/>
    </row>
    <row r="74" spans="1:12" x14ac:dyDescent="0.2">
      <c r="A74" s="68" t="s">
        <v>92</v>
      </c>
      <c r="B74" s="68"/>
      <c r="C74" s="68"/>
      <c r="D74" s="68"/>
      <c r="E74" s="68"/>
      <c r="F74" s="68"/>
      <c r="G74" s="68"/>
      <c r="H74" s="68"/>
      <c r="I74" s="68"/>
      <c r="J74" s="68"/>
      <c r="K74" s="103" t="e">
        <f>PMT(E53/12,I53*12,-K72)</f>
        <v>#VALUE!</v>
      </c>
      <c r="L74" s="68"/>
    </row>
    <row r="75" spans="1:12" x14ac:dyDescent="0.2">
      <c r="A75" s="68" t="s">
        <v>93</v>
      </c>
      <c r="B75" s="68"/>
      <c r="C75" s="68"/>
      <c r="D75" s="68"/>
      <c r="E75" s="68"/>
      <c r="F75" s="68"/>
      <c r="G75" s="68"/>
      <c r="H75" s="68"/>
      <c r="I75" s="68"/>
      <c r="J75" s="68"/>
      <c r="K75" s="104">
        <f>SUM(K55:L57)</f>
        <v>0</v>
      </c>
      <c r="L75" s="68"/>
    </row>
    <row r="76" spans="1:12" ht="23.25" customHeight="1" x14ac:dyDescent="0.2">
      <c r="A76" s="68" t="s">
        <v>94</v>
      </c>
      <c r="B76" s="68"/>
      <c r="C76" s="68"/>
      <c r="D76" s="68"/>
      <c r="E76" s="68"/>
      <c r="F76" s="68"/>
      <c r="G76" s="68"/>
      <c r="H76" s="68"/>
      <c r="I76" s="68"/>
      <c r="J76" s="68"/>
      <c r="K76" s="103" t="e">
        <f>SUM(K74:L75)</f>
        <v>#VALUE!</v>
      </c>
      <c r="L76" s="68"/>
    </row>
    <row r="77" spans="1:12" x14ac:dyDescent="0.2">
      <c r="A77" s="68" t="s">
        <v>95</v>
      </c>
      <c r="B77" s="68"/>
      <c r="C77" s="68"/>
      <c r="D77" s="68"/>
      <c r="E77" s="68"/>
      <c r="F77" s="68"/>
      <c r="G77" s="68"/>
      <c r="H77" s="68"/>
      <c r="I77" s="68"/>
      <c r="J77" s="68"/>
      <c r="K77" s="194" t="e">
        <f>K76*12/K36</f>
        <v>#VALUE!</v>
      </c>
      <c r="L77" s="194"/>
    </row>
    <row r="78" spans="1:12" ht="23.25" customHeight="1" x14ac:dyDescent="0.2">
      <c r="A78" s="68" t="s">
        <v>96</v>
      </c>
      <c r="B78" s="68"/>
      <c r="C78" s="68"/>
      <c r="D78" s="68"/>
      <c r="E78" s="68"/>
      <c r="F78" s="68"/>
      <c r="G78" s="68"/>
      <c r="H78" s="68"/>
      <c r="I78" s="68"/>
      <c r="J78" s="68"/>
      <c r="K78" s="194" t="e">
        <f>K63/J24</f>
        <v>#VALUE!</v>
      </c>
      <c r="L78" s="194"/>
    </row>
    <row r="79" spans="1:12" x14ac:dyDescent="0.2">
      <c r="A79" s="68" t="s">
        <v>97</v>
      </c>
      <c r="B79" s="68"/>
      <c r="C79" s="68"/>
      <c r="D79" s="68"/>
      <c r="E79" s="68"/>
      <c r="F79" s="68"/>
      <c r="G79" s="68"/>
      <c r="H79" s="68"/>
      <c r="I79" s="68"/>
      <c r="J79" s="68"/>
      <c r="K79" s="194" t="e">
        <f>(K72+K63)/J24</f>
        <v>#VALUE!</v>
      </c>
      <c r="L79" s="194"/>
    </row>
    <row r="80" spans="1:12" ht="15" x14ac:dyDescent="0.25">
      <c r="A80" s="195"/>
      <c r="B80" s="195"/>
      <c r="C80" s="195"/>
      <c r="D80" s="195"/>
      <c r="E80" s="195"/>
      <c r="F80" s="195"/>
      <c r="G80" s="195"/>
      <c r="H80" s="195"/>
      <c r="I80" s="195"/>
      <c r="J80" s="195"/>
      <c r="K80" s="195"/>
      <c r="L80" s="195"/>
    </row>
  </sheetData>
  <mergeCells count="195">
    <mergeCell ref="A3:L3"/>
    <mergeCell ref="A5:L5"/>
    <mergeCell ref="A6:L6"/>
    <mergeCell ref="A7:C7"/>
    <mergeCell ref="D7:F7"/>
    <mergeCell ref="G7:I7"/>
    <mergeCell ref="J7:L7"/>
    <mergeCell ref="A10:C10"/>
    <mergeCell ref="D10:L10"/>
    <mergeCell ref="A11:C11"/>
    <mergeCell ref="D11:L11"/>
    <mergeCell ref="A12:C12"/>
    <mergeCell ref="D12:L12"/>
    <mergeCell ref="A8:C8"/>
    <mergeCell ref="D8:F8"/>
    <mergeCell ref="G8:I8"/>
    <mergeCell ref="J8:L8"/>
    <mergeCell ref="A9:C9"/>
    <mergeCell ref="D9:L9"/>
    <mergeCell ref="A15:C15"/>
    <mergeCell ref="D15:F15"/>
    <mergeCell ref="G15:L15"/>
    <mergeCell ref="A16:L16"/>
    <mergeCell ref="A17:C17"/>
    <mergeCell ref="D17:F17"/>
    <mergeCell ref="G17:I17"/>
    <mergeCell ref="J17:L17"/>
    <mergeCell ref="A13:C13"/>
    <mergeCell ref="D13:F13"/>
    <mergeCell ref="G13:I13"/>
    <mergeCell ref="J13:L13"/>
    <mergeCell ref="A14:C14"/>
    <mergeCell ref="D14:F14"/>
    <mergeCell ref="G14:I14"/>
    <mergeCell ref="J14:L14"/>
    <mergeCell ref="A20:C20"/>
    <mergeCell ref="D20:F20"/>
    <mergeCell ref="G20:I20"/>
    <mergeCell ref="J20:L20"/>
    <mergeCell ref="A21:C21"/>
    <mergeCell ref="D21:F21"/>
    <mergeCell ref="G21:I21"/>
    <mergeCell ref="J21:L21"/>
    <mergeCell ref="A18:C18"/>
    <mergeCell ref="D18:F18"/>
    <mergeCell ref="G18:I18"/>
    <mergeCell ref="J18:L18"/>
    <mergeCell ref="A19:C19"/>
    <mergeCell ref="D19:F19"/>
    <mergeCell ref="G19:I19"/>
    <mergeCell ref="J19:L19"/>
    <mergeCell ref="A24:C24"/>
    <mergeCell ref="D24:F24"/>
    <mergeCell ref="G24:I24"/>
    <mergeCell ref="J24:L24"/>
    <mergeCell ref="A25:C25"/>
    <mergeCell ref="D25:F25"/>
    <mergeCell ref="G25:I25"/>
    <mergeCell ref="J25:L25"/>
    <mergeCell ref="A22:C22"/>
    <mergeCell ref="D22:F22"/>
    <mergeCell ref="G22:I22"/>
    <mergeCell ref="J22:L22"/>
    <mergeCell ref="A23:C23"/>
    <mergeCell ref="D23:F23"/>
    <mergeCell ref="G23:I23"/>
    <mergeCell ref="J23:L23"/>
    <mergeCell ref="A29:J29"/>
    <mergeCell ref="K29:L29"/>
    <mergeCell ref="A30:J30"/>
    <mergeCell ref="K30:L30"/>
    <mergeCell ref="A31:J31"/>
    <mergeCell ref="K31:L31"/>
    <mergeCell ref="A26:F26"/>
    <mergeCell ref="G26:I26"/>
    <mergeCell ref="J26:L26"/>
    <mergeCell ref="A27:L27"/>
    <mergeCell ref="A28:B28"/>
    <mergeCell ref="C28:D28"/>
    <mergeCell ref="E28:F28"/>
    <mergeCell ref="G28:H28"/>
    <mergeCell ref="I28:J28"/>
    <mergeCell ref="K28:L28"/>
    <mergeCell ref="A35:B35"/>
    <mergeCell ref="C35:D35"/>
    <mergeCell ref="E35:F35"/>
    <mergeCell ref="G35:H35"/>
    <mergeCell ref="I35:J35"/>
    <mergeCell ref="K35:L35"/>
    <mergeCell ref="A32:L32"/>
    <mergeCell ref="A33:C33"/>
    <mergeCell ref="D33:F33"/>
    <mergeCell ref="G33:I33"/>
    <mergeCell ref="J33:L33"/>
    <mergeCell ref="A34:L34"/>
    <mergeCell ref="A38:D38"/>
    <mergeCell ref="E38:F38"/>
    <mergeCell ref="G38:J38"/>
    <mergeCell ref="K38:L38"/>
    <mergeCell ref="A39:J39"/>
    <mergeCell ref="K39:L39"/>
    <mergeCell ref="A36:F36"/>
    <mergeCell ref="G36:H36"/>
    <mergeCell ref="I36:J36"/>
    <mergeCell ref="K36:L36"/>
    <mergeCell ref="A37:D37"/>
    <mergeCell ref="E37:F37"/>
    <mergeCell ref="G37:J37"/>
    <mergeCell ref="K37:L37"/>
    <mergeCell ref="A44:E44"/>
    <mergeCell ref="F44:G44"/>
    <mergeCell ref="K44:L44"/>
    <mergeCell ref="B45:E45"/>
    <mergeCell ref="F45:G45"/>
    <mergeCell ref="K45:L45"/>
    <mergeCell ref="A40:J40"/>
    <mergeCell ref="K40:L40"/>
    <mergeCell ref="A41:L41"/>
    <mergeCell ref="A42:L42"/>
    <mergeCell ref="A43:L43"/>
    <mergeCell ref="A49:L49"/>
    <mergeCell ref="A50:L50"/>
    <mergeCell ref="A51:L51"/>
    <mergeCell ref="A52:D52"/>
    <mergeCell ref="E52:F52"/>
    <mergeCell ref="G52:H52"/>
    <mergeCell ref="I52:J52"/>
    <mergeCell ref="K52:L52"/>
    <mergeCell ref="B46:E46"/>
    <mergeCell ref="F46:L46"/>
    <mergeCell ref="A47:E47"/>
    <mergeCell ref="F47:G47"/>
    <mergeCell ref="H47:I47"/>
    <mergeCell ref="A48:E48"/>
    <mergeCell ref="F48:G48"/>
    <mergeCell ref="H48:J48"/>
    <mergeCell ref="K48:L48"/>
    <mergeCell ref="A55:J55"/>
    <mergeCell ref="K55:L55"/>
    <mergeCell ref="A56:J56"/>
    <mergeCell ref="K56:L56"/>
    <mergeCell ref="A57:J57"/>
    <mergeCell ref="K57:L57"/>
    <mergeCell ref="A53:D53"/>
    <mergeCell ref="E53:F53"/>
    <mergeCell ref="G53:H53"/>
    <mergeCell ref="I53:J53"/>
    <mergeCell ref="K53:L53"/>
    <mergeCell ref="A54:D54"/>
    <mergeCell ref="E54:L54"/>
    <mergeCell ref="A61:J61"/>
    <mergeCell ref="K61:L61"/>
    <mergeCell ref="A62:J62"/>
    <mergeCell ref="K62:L62"/>
    <mergeCell ref="A63:J63"/>
    <mergeCell ref="K63:L63"/>
    <mergeCell ref="A58:J58"/>
    <mergeCell ref="K58:L58"/>
    <mergeCell ref="A59:J59"/>
    <mergeCell ref="K59:L59"/>
    <mergeCell ref="A60:J60"/>
    <mergeCell ref="K60:L60"/>
    <mergeCell ref="A70:J70"/>
    <mergeCell ref="K70:L70"/>
    <mergeCell ref="A64:L64"/>
    <mergeCell ref="A65:J65"/>
    <mergeCell ref="K65:L65"/>
    <mergeCell ref="A66:J66"/>
    <mergeCell ref="K66:L66"/>
    <mergeCell ref="A67:J67"/>
    <mergeCell ref="K67:L67"/>
    <mergeCell ref="A78:J78"/>
    <mergeCell ref="K78:L78"/>
    <mergeCell ref="A79:J79"/>
    <mergeCell ref="K79:L79"/>
    <mergeCell ref="A80:L80"/>
    <mergeCell ref="A1:L1"/>
    <mergeCell ref="A4:B4"/>
    <mergeCell ref="A75:J75"/>
    <mergeCell ref="K75:L75"/>
    <mergeCell ref="A76:J76"/>
    <mergeCell ref="K76:L76"/>
    <mergeCell ref="A77:J77"/>
    <mergeCell ref="K77:L77"/>
    <mergeCell ref="A71:J71"/>
    <mergeCell ref="K71:L71"/>
    <mergeCell ref="A72:J72"/>
    <mergeCell ref="K72:L72"/>
    <mergeCell ref="A73:L73"/>
    <mergeCell ref="A74:J74"/>
    <mergeCell ref="K74:L74"/>
    <mergeCell ref="A68:J68"/>
    <mergeCell ref="K68:L68"/>
    <mergeCell ref="A69:J69"/>
    <mergeCell ref="K69:L69"/>
  </mergeCells>
  <dataValidations count="4">
    <dataValidation type="list" allowBlank="1" showInputMessage="1" showErrorMessage="1" sqref="K45:L45" xr:uid="{CFF8D1AA-7104-47A3-8845-489A6ABC00A5}">
      <formula1>"Select One, Fully Amortized, Interest Only, Deferred, N/A"</formula1>
    </dataValidation>
    <dataValidation type="list" allowBlank="1" showInputMessage="1" showErrorMessage="1" sqref="J33:L33" xr:uid="{7404FFCB-8A45-436C-960F-E9C5ACD115E1}">
      <formula1>"Select One, 1, 2, 3, 4, 5"</formula1>
    </dataValidation>
    <dataValidation type="list" allowBlank="1" showInputMessage="1" showErrorMessage="1" sqref="D33:F33 C35:D35 G35:H35 K35:L35" xr:uid="{D87F7185-2A53-423A-8618-62296EDC3D9E}">
      <formula1>"Select One, 1, 2, 3, 4, 5, 6, 7, 8, 9, 10"</formula1>
    </dataValidation>
    <dataValidation type="list" allowBlank="1" showInputMessage="1" showErrorMessage="1" sqref="K29:L30" xr:uid="{16D388E1-95A1-4927-8F05-F84F27FEBB8E}">
      <formula1>"Select One, Yes, 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E27A846-250C-4117-BFEE-F7840A584214}">
          <x14:formula1>
            <xm:f>'Hidden List Information'!$A$2:$A$60</xm:f>
          </x14:formula1>
          <xm:sqref>K31:L31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256F-3BC2-49AF-80DB-60A4B587222D}">
  <dimension ref="A1:U74"/>
  <sheetViews>
    <sheetView zoomScaleNormal="100" workbookViewId="0">
      <selection activeCell="I21" sqref="I21:O21"/>
    </sheetView>
  </sheetViews>
  <sheetFormatPr defaultColWidth="9.140625" defaultRowHeight="14.25" x14ac:dyDescent="0.2"/>
  <cols>
    <col min="1" max="7" width="10.28515625" style="4" customWidth="1"/>
    <col min="8" max="8" width="45.85546875" style="4" customWidth="1"/>
    <col min="9" max="15" width="10.28515625" style="4" customWidth="1"/>
    <col min="16" max="16384" width="9.140625" style="4"/>
  </cols>
  <sheetData>
    <row r="1" spans="1:21" x14ac:dyDescent="0.2">
      <c r="A1" s="1"/>
      <c r="B1" s="2"/>
      <c r="C1" s="2"/>
      <c r="D1" s="2"/>
      <c r="E1" s="2"/>
      <c r="F1" s="2"/>
      <c r="G1" s="2"/>
      <c r="H1" s="2"/>
      <c r="I1" s="2"/>
      <c r="J1" s="2"/>
      <c r="K1" s="2"/>
      <c r="L1" s="2"/>
      <c r="M1" s="2"/>
      <c r="N1" s="2"/>
      <c r="O1" s="2"/>
      <c r="P1" s="2"/>
      <c r="Q1" s="2"/>
      <c r="R1" s="2"/>
      <c r="S1" s="2"/>
      <c r="T1" s="2"/>
      <c r="U1" s="3"/>
    </row>
    <row r="2" spans="1:21" x14ac:dyDescent="0.2">
      <c r="A2" s="5"/>
      <c r="B2" s="6"/>
      <c r="C2" s="6"/>
      <c r="D2" s="6"/>
      <c r="E2" s="6"/>
      <c r="F2" s="6"/>
      <c r="G2" s="6"/>
      <c r="H2" s="6"/>
      <c r="I2" s="6"/>
      <c r="J2" s="6"/>
      <c r="K2" s="6"/>
      <c r="L2" s="6"/>
      <c r="M2" s="6"/>
      <c r="N2" s="6"/>
      <c r="O2" s="6"/>
      <c r="P2" s="6"/>
      <c r="Q2" s="6"/>
      <c r="R2" s="6"/>
      <c r="S2" s="6"/>
      <c r="T2" s="6"/>
      <c r="U2" s="7"/>
    </row>
    <row r="3" spans="1:21" x14ac:dyDescent="0.2">
      <c r="A3" s="5"/>
      <c r="B3" s="6"/>
      <c r="C3" s="6"/>
      <c r="D3" s="6"/>
      <c r="E3" s="6"/>
      <c r="F3" s="6"/>
      <c r="G3" s="6"/>
      <c r="H3" s="6"/>
      <c r="I3" s="6"/>
      <c r="J3" s="6"/>
      <c r="K3" s="6"/>
      <c r="L3" s="6"/>
      <c r="M3" s="6"/>
      <c r="N3" s="6"/>
      <c r="O3" s="6"/>
      <c r="P3" s="6"/>
      <c r="Q3" s="6"/>
      <c r="R3" s="6"/>
      <c r="S3" s="6"/>
      <c r="T3" s="6"/>
      <c r="U3" s="7"/>
    </row>
    <row r="4" spans="1:21" ht="26.25" x14ac:dyDescent="0.4">
      <c r="A4" s="256" t="s">
        <v>134</v>
      </c>
      <c r="B4" s="251"/>
      <c r="C4" s="251"/>
      <c r="D4" s="251"/>
      <c r="E4" s="251"/>
      <c r="F4" s="251"/>
      <c r="G4" s="251"/>
      <c r="H4" s="251"/>
      <c r="I4" s="251"/>
      <c r="J4" s="251"/>
      <c r="K4" s="251"/>
      <c r="L4" s="251"/>
      <c r="M4" s="251"/>
      <c r="N4" s="251"/>
      <c r="O4" s="251"/>
      <c r="P4" s="251"/>
      <c r="Q4" s="251"/>
      <c r="R4" s="251"/>
      <c r="S4" s="251"/>
      <c r="T4" s="251"/>
      <c r="U4" s="252"/>
    </row>
    <row r="5" spans="1:21" x14ac:dyDescent="0.2">
      <c r="A5" s="8"/>
      <c r="B5" s="9"/>
      <c r="C5" s="9"/>
      <c r="D5" s="9"/>
      <c r="E5" s="9"/>
      <c r="F5" s="9"/>
      <c r="G5" s="9"/>
      <c r="H5" s="9"/>
      <c r="I5" s="9"/>
      <c r="J5" s="9"/>
      <c r="K5" s="9"/>
      <c r="L5" s="9"/>
      <c r="M5" s="9"/>
      <c r="N5" s="9"/>
      <c r="O5" s="9"/>
      <c r="P5" s="9"/>
      <c r="Q5" s="9"/>
      <c r="R5" s="9"/>
      <c r="S5" s="9"/>
      <c r="T5" s="9"/>
      <c r="U5" s="10"/>
    </row>
    <row r="6" spans="1:21" x14ac:dyDescent="0.2">
      <c r="A6" s="260" t="s">
        <v>6</v>
      </c>
      <c r="B6" s="261"/>
      <c r="C6" s="261"/>
      <c r="D6" s="261"/>
      <c r="E6" s="261"/>
      <c r="F6" s="262"/>
      <c r="G6" s="59"/>
      <c r="H6" s="60"/>
      <c r="I6" s="61"/>
      <c r="J6" s="260" t="s">
        <v>127</v>
      </c>
      <c r="K6" s="261"/>
      <c r="L6" s="261"/>
      <c r="M6" s="261"/>
      <c r="N6" s="262"/>
      <c r="O6" s="59"/>
      <c r="P6" s="60"/>
      <c r="Q6" s="60"/>
      <c r="R6" s="60"/>
      <c r="S6" s="60"/>
      <c r="T6" s="60"/>
      <c r="U6" s="61"/>
    </row>
    <row r="7" spans="1:21" x14ac:dyDescent="0.2">
      <c r="A7" s="260" t="s">
        <v>135</v>
      </c>
      <c r="B7" s="261"/>
      <c r="C7" s="261"/>
      <c r="D7" s="261"/>
      <c r="E7" s="261"/>
      <c r="F7" s="262"/>
      <c r="G7" s="59"/>
      <c r="H7" s="60"/>
      <c r="I7" s="61"/>
      <c r="J7" s="260" t="s">
        <v>136</v>
      </c>
      <c r="K7" s="261"/>
      <c r="L7" s="261"/>
      <c r="M7" s="261"/>
      <c r="N7" s="262"/>
      <c r="O7" s="266"/>
      <c r="P7" s="267"/>
      <c r="Q7" s="267"/>
      <c r="R7" s="267"/>
      <c r="S7" s="267"/>
      <c r="T7" s="267"/>
      <c r="U7" s="268"/>
    </row>
    <row r="8" spans="1:21" x14ac:dyDescent="0.2">
      <c r="A8" s="260" t="s">
        <v>118</v>
      </c>
      <c r="B8" s="261"/>
      <c r="C8" s="261"/>
      <c r="D8" s="261"/>
      <c r="E8" s="261"/>
      <c r="F8" s="262"/>
      <c r="G8" s="59"/>
      <c r="H8" s="60"/>
      <c r="I8" s="61"/>
      <c r="J8" s="260" t="s">
        <v>137</v>
      </c>
      <c r="K8" s="261"/>
      <c r="L8" s="261"/>
      <c r="M8" s="261"/>
      <c r="N8" s="262"/>
      <c r="O8" s="59"/>
      <c r="P8" s="60"/>
      <c r="Q8" s="60"/>
      <c r="R8" s="60"/>
      <c r="S8" s="60"/>
      <c r="T8" s="60"/>
      <c r="U8" s="61"/>
    </row>
    <row r="9" spans="1:21" x14ac:dyDescent="0.2">
      <c r="A9" s="260" t="s">
        <v>138</v>
      </c>
      <c r="B9" s="261"/>
      <c r="C9" s="261"/>
      <c r="D9" s="261"/>
      <c r="E9" s="261"/>
      <c r="F9" s="262"/>
      <c r="G9" s="59"/>
      <c r="H9" s="60"/>
      <c r="I9" s="61"/>
      <c r="J9" s="260" t="s">
        <v>139</v>
      </c>
      <c r="K9" s="261"/>
      <c r="L9" s="261"/>
      <c r="M9" s="261"/>
      <c r="N9" s="262"/>
      <c r="O9" s="59"/>
      <c r="P9" s="60"/>
      <c r="Q9" s="60"/>
      <c r="R9" s="60"/>
      <c r="S9" s="60"/>
      <c r="T9" s="60"/>
      <c r="U9" s="61"/>
    </row>
    <row r="10" spans="1:21" x14ac:dyDescent="0.2">
      <c r="A10" s="260" t="s">
        <v>119</v>
      </c>
      <c r="B10" s="261"/>
      <c r="C10" s="261"/>
      <c r="D10" s="261"/>
      <c r="E10" s="261"/>
      <c r="F10" s="262"/>
      <c r="G10" s="59"/>
      <c r="H10" s="60"/>
      <c r="I10" s="61"/>
      <c r="J10" s="260" t="s">
        <v>140</v>
      </c>
      <c r="K10" s="261"/>
      <c r="L10" s="261"/>
      <c r="M10" s="261"/>
      <c r="N10" s="262"/>
      <c r="O10" s="59"/>
      <c r="P10" s="60"/>
      <c r="Q10" s="60"/>
      <c r="R10" s="60"/>
      <c r="S10" s="60"/>
      <c r="T10" s="60"/>
      <c r="U10" s="61"/>
    </row>
    <row r="11" spans="1:21" x14ac:dyDescent="0.2">
      <c r="A11" s="260" t="s">
        <v>121</v>
      </c>
      <c r="B11" s="261"/>
      <c r="C11" s="261"/>
      <c r="D11" s="261"/>
      <c r="E11" s="261"/>
      <c r="F11" s="262"/>
      <c r="G11" s="59"/>
      <c r="H11" s="60"/>
      <c r="I11" s="61"/>
      <c r="J11" s="260" t="s">
        <v>26</v>
      </c>
      <c r="K11" s="261"/>
      <c r="L11" s="261"/>
      <c r="M11" s="261"/>
      <c r="N11" s="262"/>
      <c r="O11" s="59"/>
      <c r="P11" s="60"/>
      <c r="Q11" s="60"/>
      <c r="R11" s="60"/>
      <c r="S11" s="60"/>
      <c r="T11" s="60"/>
      <c r="U11" s="61"/>
    </row>
    <row r="12" spans="1:21" x14ac:dyDescent="0.2">
      <c r="A12" s="260" t="s">
        <v>17</v>
      </c>
      <c r="B12" s="261"/>
      <c r="C12" s="261"/>
      <c r="D12" s="261"/>
      <c r="E12" s="261"/>
      <c r="F12" s="262"/>
      <c r="G12" s="59"/>
      <c r="H12" s="60"/>
      <c r="I12" s="61"/>
      <c r="J12" s="260" t="s">
        <v>18</v>
      </c>
      <c r="K12" s="261"/>
      <c r="L12" s="261"/>
      <c r="M12" s="261"/>
      <c r="N12" s="262"/>
      <c r="O12" s="59"/>
      <c r="P12" s="60"/>
      <c r="Q12" s="60"/>
      <c r="R12" s="60"/>
      <c r="S12" s="60"/>
      <c r="T12" s="60"/>
      <c r="U12" s="61"/>
    </row>
    <row r="13" spans="1:21" x14ac:dyDescent="0.2">
      <c r="A13" s="260" t="s">
        <v>120</v>
      </c>
      <c r="B13" s="261"/>
      <c r="C13" s="261"/>
      <c r="D13" s="261"/>
      <c r="E13" s="261"/>
      <c r="F13" s="262"/>
      <c r="G13" s="59"/>
      <c r="H13" s="60"/>
      <c r="I13" s="60"/>
      <c r="J13" s="260" t="s">
        <v>21</v>
      </c>
      <c r="K13" s="261"/>
      <c r="L13" s="261"/>
      <c r="M13" s="261"/>
      <c r="N13" s="262"/>
      <c r="O13" s="59"/>
      <c r="P13" s="60"/>
      <c r="Q13" s="60"/>
      <c r="R13" s="60"/>
      <c r="S13" s="60"/>
      <c r="T13" s="60"/>
      <c r="U13" s="61"/>
    </row>
    <row r="14" spans="1:21" ht="15" x14ac:dyDescent="0.25">
      <c r="A14" s="238" t="s">
        <v>141</v>
      </c>
      <c r="B14" s="239"/>
      <c r="C14" s="239"/>
      <c r="D14" s="239"/>
      <c r="E14" s="239"/>
      <c r="F14" s="239"/>
      <c r="G14" s="239"/>
      <c r="H14" s="239"/>
      <c r="I14" s="239"/>
      <c r="J14" s="239"/>
      <c r="K14" s="239"/>
      <c r="L14" s="239"/>
      <c r="M14" s="239"/>
      <c r="N14" s="239"/>
      <c r="O14" s="239"/>
      <c r="P14" s="239"/>
      <c r="Q14" s="239"/>
      <c r="R14" s="239"/>
      <c r="S14" s="239"/>
      <c r="T14" s="239"/>
      <c r="U14" s="240"/>
    </row>
    <row r="15" spans="1:21" x14ac:dyDescent="0.2">
      <c r="A15" s="59" t="s">
        <v>142</v>
      </c>
      <c r="B15" s="61"/>
      <c r="C15" s="59" t="s">
        <v>143</v>
      </c>
      <c r="D15" s="61"/>
      <c r="E15" s="59" t="s">
        <v>144</v>
      </c>
      <c r="F15" s="60"/>
      <c r="G15" s="60"/>
      <c r="H15" s="61"/>
      <c r="I15" s="59" t="s">
        <v>145</v>
      </c>
      <c r="J15" s="60"/>
      <c r="K15" s="60"/>
      <c r="L15" s="60"/>
      <c r="M15" s="60"/>
      <c r="N15" s="60"/>
      <c r="O15" s="61"/>
      <c r="P15" s="59" t="s">
        <v>146</v>
      </c>
      <c r="Q15" s="61"/>
      <c r="R15" s="59" t="s">
        <v>147</v>
      </c>
      <c r="S15" s="61"/>
      <c r="T15" s="59" t="s">
        <v>148</v>
      </c>
      <c r="U15" s="61"/>
    </row>
    <row r="16" spans="1:21" ht="18.75" customHeight="1" x14ac:dyDescent="0.2">
      <c r="A16" s="254" t="s">
        <v>102</v>
      </c>
      <c r="B16" s="255"/>
      <c r="C16" s="254"/>
      <c r="D16" s="255"/>
      <c r="E16" s="257" t="s">
        <v>149</v>
      </c>
      <c r="F16" s="258"/>
      <c r="G16" s="258"/>
      <c r="H16" s="259"/>
      <c r="I16" s="263"/>
      <c r="J16" s="264"/>
      <c r="K16" s="264"/>
      <c r="L16" s="264"/>
      <c r="M16" s="264"/>
      <c r="N16" s="264"/>
      <c r="O16" s="265"/>
      <c r="P16" s="254"/>
      <c r="Q16" s="255"/>
      <c r="R16" s="254"/>
      <c r="S16" s="255"/>
      <c r="T16" s="254" t="s">
        <v>102</v>
      </c>
      <c r="U16" s="255"/>
    </row>
    <row r="17" spans="1:21" ht="18.75" customHeight="1" x14ac:dyDescent="0.2">
      <c r="A17" s="254" t="s">
        <v>102</v>
      </c>
      <c r="B17" s="255"/>
      <c r="C17" s="254"/>
      <c r="D17" s="255"/>
      <c r="E17" s="257" t="s">
        <v>150</v>
      </c>
      <c r="F17" s="258"/>
      <c r="G17" s="258"/>
      <c r="H17" s="259"/>
      <c r="I17" s="263"/>
      <c r="J17" s="264"/>
      <c r="K17" s="264"/>
      <c r="L17" s="264"/>
      <c r="M17" s="264"/>
      <c r="N17" s="264"/>
      <c r="O17" s="265"/>
      <c r="P17" s="254"/>
      <c r="Q17" s="255"/>
      <c r="R17" s="254"/>
      <c r="S17" s="255"/>
      <c r="T17" s="254" t="s">
        <v>102</v>
      </c>
      <c r="U17" s="255"/>
    </row>
    <row r="18" spans="1:21" ht="18.75" customHeight="1" x14ac:dyDescent="0.2">
      <c r="A18" s="254" t="s">
        <v>102</v>
      </c>
      <c r="B18" s="255"/>
      <c r="C18" s="254"/>
      <c r="D18" s="255"/>
      <c r="E18" s="257" t="s">
        <v>151</v>
      </c>
      <c r="F18" s="258"/>
      <c r="G18" s="258"/>
      <c r="H18" s="259"/>
      <c r="I18" s="263"/>
      <c r="J18" s="264"/>
      <c r="K18" s="264"/>
      <c r="L18" s="264"/>
      <c r="M18" s="264"/>
      <c r="N18" s="264"/>
      <c r="O18" s="265"/>
      <c r="P18" s="254"/>
      <c r="Q18" s="255"/>
      <c r="R18" s="254"/>
      <c r="S18" s="255"/>
      <c r="T18" s="254" t="s">
        <v>102</v>
      </c>
      <c r="U18" s="255"/>
    </row>
    <row r="19" spans="1:21" ht="18.75" customHeight="1" x14ac:dyDescent="0.2">
      <c r="A19" s="254" t="s">
        <v>102</v>
      </c>
      <c r="B19" s="255"/>
      <c r="C19" s="254"/>
      <c r="D19" s="255"/>
      <c r="E19" s="257" t="s">
        <v>152</v>
      </c>
      <c r="F19" s="258"/>
      <c r="G19" s="258"/>
      <c r="H19" s="259"/>
      <c r="I19" s="263"/>
      <c r="J19" s="264"/>
      <c r="K19" s="264"/>
      <c r="L19" s="264"/>
      <c r="M19" s="264"/>
      <c r="N19" s="264"/>
      <c r="O19" s="265"/>
      <c r="P19" s="254"/>
      <c r="Q19" s="255"/>
      <c r="R19" s="254"/>
      <c r="S19" s="255"/>
      <c r="T19" s="254" t="s">
        <v>102</v>
      </c>
      <c r="U19" s="255"/>
    </row>
    <row r="20" spans="1:21" ht="18.75" customHeight="1" x14ac:dyDescent="0.2">
      <c r="A20" s="254" t="s">
        <v>102</v>
      </c>
      <c r="B20" s="255"/>
      <c r="C20" s="254"/>
      <c r="D20" s="255"/>
      <c r="E20" s="257" t="s">
        <v>153</v>
      </c>
      <c r="F20" s="258"/>
      <c r="G20" s="258"/>
      <c r="H20" s="259"/>
      <c r="I20" s="263"/>
      <c r="J20" s="264"/>
      <c r="K20" s="264"/>
      <c r="L20" s="264"/>
      <c r="M20" s="264"/>
      <c r="N20" s="264"/>
      <c r="O20" s="265"/>
      <c r="P20" s="254"/>
      <c r="Q20" s="255"/>
      <c r="R20" s="254"/>
      <c r="S20" s="255"/>
      <c r="T20" s="254" t="s">
        <v>102</v>
      </c>
      <c r="U20" s="255"/>
    </row>
    <row r="21" spans="1:21" ht="18.75" customHeight="1" x14ac:dyDescent="0.2">
      <c r="A21" s="254" t="s">
        <v>102</v>
      </c>
      <c r="B21" s="255"/>
      <c r="C21" s="254"/>
      <c r="D21" s="255"/>
      <c r="E21" s="257" t="s">
        <v>154</v>
      </c>
      <c r="F21" s="258"/>
      <c r="G21" s="258"/>
      <c r="H21" s="259"/>
      <c r="I21" s="263"/>
      <c r="J21" s="264"/>
      <c r="K21" s="264"/>
      <c r="L21" s="264"/>
      <c r="M21" s="264"/>
      <c r="N21" s="264"/>
      <c r="O21" s="265"/>
      <c r="P21" s="254"/>
      <c r="Q21" s="255"/>
      <c r="R21" s="254"/>
      <c r="S21" s="255"/>
      <c r="T21" s="254" t="s">
        <v>102</v>
      </c>
      <c r="U21" s="255"/>
    </row>
    <row r="22" spans="1:21" ht="18.75" customHeight="1" x14ac:dyDescent="0.2">
      <c r="A22" s="254" t="s">
        <v>102</v>
      </c>
      <c r="B22" s="255"/>
      <c r="C22" s="254"/>
      <c r="D22" s="255"/>
      <c r="E22" s="257" t="s">
        <v>155</v>
      </c>
      <c r="F22" s="258"/>
      <c r="G22" s="258"/>
      <c r="H22" s="259"/>
      <c r="I22" s="263"/>
      <c r="J22" s="264"/>
      <c r="K22" s="264"/>
      <c r="L22" s="264"/>
      <c r="M22" s="264"/>
      <c r="N22" s="264"/>
      <c r="O22" s="265"/>
      <c r="P22" s="254"/>
      <c r="Q22" s="255"/>
      <c r="R22" s="254"/>
      <c r="S22" s="255"/>
      <c r="T22" s="254" t="s">
        <v>102</v>
      </c>
      <c r="U22" s="255"/>
    </row>
    <row r="23" spans="1:21" ht="18.75" customHeight="1" x14ac:dyDescent="0.2">
      <c r="A23" s="254" t="s">
        <v>102</v>
      </c>
      <c r="B23" s="255"/>
      <c r="C23" s="254"/>
      <c r="D23" s="255"/>
      <c r="E23" s="257" t="s">
        <v>156</v>
      </c>
      <c r="F23" s="258"/>
      <c r="G23" s="258"/>
      <c r="H23" s="259"/>
      <c r="I23" s="263"/>
      <c r="J23" s="264"/>
      <c r="K23" s="264"/>
      <c r="L23" s="264"/>
      <c r="M23" s="264"/>
      <c r="N23" s="264"/>
      <c r="O23" s="265"/>
      <c r="P23" s="254"/>
      <c r="Q23" s="255"/>
      <c r="R23" s="254"/>
      <c r="S23" s="255"/>
      <c r="T23" s="254" t="s">
        <v>102</v>
      </c>
      <c r="U23" s="255"/>
    </row>
    <row r="24" spans="1:21" ht="18.75" customHeight="1" x14ac:dyDescent="0.2">
      <c r="A24" s="254" t="s">
        <v>102</v>
      </c>
      <c r="B24" s="255"/>
      <c r="C24" s="254"/>
      <c r="D24" s="255"/>
      <c r="E24" s="257" t="s">
        <v>157</v>
      </c>
      <c r="F24" s="258"/>
      <c r="G24" s="258"/>
      <c r="H24" s="259"/>
      <c r="I24" s="263"/>
      <c r="J24" s="264"/>
      <c r="K24" s="264"/>
      <c r="L24" s="264"/>
      <c r="M24" s="264"/>
      <c r="N24" s="264"/>
      <c r="O24" s="265"/>
      <c r="P24" s="254"/>
      <c r="Q24" s="255"/>
      <c r="R24" s="254"/>
      <c r="S24" s="255"/>
      <c r="T24" s="254" t="s">
        <v>102</v>
      </c>
      <c r="U24" s="255"/>
    </row>
    <row r="25" spans="1:21" ht="18.75" customHeight="1" x14ac:dyDescent="0.2">
      <c r="A25" s="254" t="s">
        <v>102</v>
      </c>
      <c r="B25" s="255"/>
      <c r="C25" s="254"/>
      <c r="D25" s="255"/>
      <c r="E25" s="257" t="s">
        <v>158</v>
      </c>
      <c r="F25" s="258"/>
      <c r="G25" s="258"/>
      <c r="H25" s="259"/>
      <c r="I25" s="263"/>
      <c r="J25" s="264"/>
      <c r="K25" s="264"/>
      <c r="L25" s="264"/>
      <c r="M25" s="264"/>
      <c r="N25" s="264"/>
      <c r="O25" s="265"/>
      <c r="P25" s="254"/>
      <c r="Q25" s="255"/>
      <c r="R25" s="254"/>
      <c r="S25" s="255"/>
      <c r="T25" s="254" t="s">
        <v>102</v>
      </c>
      <c r="U25" s="255"/>
    </row>
    <row r="26" spans="1:21" ht="18.75" customHeight="1" x14ac:dyDescent="0.2">
      <c r="A26" s="254" t="s">
        <v>102</v>
      </c>
      <c r="B26" s="255"/>
      <c r="C26" s="254"/>
      <c r="D26" s="255"/>
      <c r="E26" s="257" t="s">
        <v>159</v>
      </c>
      <c r="F26" s="258"/>
      <c r="G26" s="258"/>
      <c r="H26" s="259"/>
      <c r="I26" s="263"/>
      <c r="J26" s="264"/>
      <c r="K26" s="264"/>
      <c r="L26" s="264"/>
      <c r="M26" s="264"/>
      <c r="N26" s="264"/>
      <c r="O26" s="265"/>
      <c r="P26" s="254"/>
      <c r="Q26" s="255"/>
      <c r="R26" s="254"/>
      <c r="S26" s="255"/>
      <c r="T26" s="254" t="s">
        <v>102</v>
      </c>
      <c r="U26" s="255"/>
    </row>
    <row r="27" spans="1:21" ht="18.75" customHeight="1" x14ac:dyDescent="0.2">
      <c r="A27" s="254" t="s">
        <v>102</v>
      </c>
      <c r="B27" s="255"/>
      <c r="C27" s="254"/>
      <c r="D27" s="255"/>
      <c r="E27" s="257" t="s">
        <v>160</v>
      </c>
      <c r="F27" s="258"/>
      <c r="G27" s="258"/>
      <c r="H27" s="259"/>
      <c r="I27" s="263"/>
      <c r="J27" s="264"/>
      <c r="K27" s="264"/>
      <c r="L27" s="264"/>
      <c r="M27" s="264"/>
      <c r="N27" s="264"/>
      <c r="O27" s="265"/>
      <c r="P27" s="254"/>
      <c r="Q27" s="255"/>
      <c r="R27" s="254"/>
      <c r="S27" s="255"/>
      <c r="T27" s="254" t="s">
        <v>102</v>
      </c>
      <c r="U27" s="255"/>
    </row>
    <row r="28" spans="1:21" ht="18.75" customHeight="1" x14ac:dyDescent="0.2">
      <c r="A28" s="254" t="s">
        <v>102</v>
      </c>
      <c r="B28" s="255"/>
      <c r="C28" s="254"/>
      <c r="D28" s="255"/>
      <c r="E28" s="257" t="s">
        <v>161</v>
      </c>
      <c r="F28" s="258"/>
      <c r="G28" s="258"/>
      <c r="H28" s="259"/>
      <c r="I28" s="263"/>
      <c r="J28" s="264"/>
      <c r="K28" s="264"/>
      <c r="L28" s="264"/>
      <c r="M28" s="264"/>
      <c r="N28" s="264"/>
      <c r="O28" s="265"/>
      <c r="P28" s="254"/>
      <c r="Q28" s="255"/>
      <c r="R28" s="254"/>
      <c r="S28" s="255"/>
      <c r="T28" s="254" t="s">
        <v>102</v>
      </c>
      <c r="U28" s="255"/>
    </row>
    <row r="29" spans="1:21" ht="18.75" customHeight="1" x14ac:dyDescent="0.2">
      <c r="A29" s="254" t="s">
        <v>102</v>
      </c>
      <c r="B29" s="255"/>
      <c r="C29" s="254"/>
      <c r="D29" s="255"/>
      <c r="E29" s="257" t="s">
        <v>162</v>
      </c>
      <c r="F29" s="258"/>
      <c r="G29" s="258"/>
      <c r="H29" s="259"/>
      <c r="I29" s="263"/>
      <c r="J29" s="264"/>
      <c r="K29" s="264"/>
      <c r="L29" s="264"/>
      <c r="M29" s="264"/>
      <c r="N29" s="264"/>
      <c r="O29" s="265"/>
      <c r="P29" s="254"/>
      <c r="Q29" s="255"/>
      <c r="R29" s="254"/>
      <c r="S29" s="255"/>
      <c r="T29" s="254" t="s">
        <v>102</v>
      </c>
      <c r="U29" s="255"/>
    </row>
    <row r="30" spans="1:21" ht="18.75" customHeight="1" x14ac:dyDescent="0.2">
      <c r="A30" s="254" t="s">
        <v>102</v>
      </c>
      <c r="B30" s="255"/>
      <c r="C30" s="254"/>
      <c r="D30" s="255"/>
      <c r="E30" s="257" t="s">
        <v>163</v>
      </c>
      <c r="F30" s="258"/>
      <c r="G30" s="258"/>
      <c r="H30" s="259"/>
      <c r="I30" s="263"/>
      <c r="J30" s="264"/>
      <c r="K30" s="264"/>
      <c r="L30" s="264"/>
      <c r="M30" s="264"/>
      <c r="N30" s="264"/>
      <c r="O30" s="265"/>
      <c r="P30" s="254"/>
      <c r="Q30" s="255"/>
      <c r="R30" s="254"/>
      <c r="S30" s="255"/>
      <c r="T30" s="254" t="s">
        <v>102</v>
      </c>
      <c r="U30" s="255"/>
    </row>
    <row r="31" spans="1:21" ht="18.75" customHeight="1" x14ac:dyDescent="0.2">
      <c r="A31" s="254" t="s">
        <v>102</v>
      </c>
      <c r="B31" s="255"/>
      <c r="C31" s="254"/>
      <c r="D31" s="255"/>
      <c r="E31" s="257" t="s">
        <v>164</v>
      </c>
      <c r="F31" s="258"/>
      <c r="G31" s="258"/>
      <c r="H31" s="259"/>
      <c r="I31" s="263"/>
      <c r="J31" s="264"/>
      <c r="K31" s="264"/>
      <c r="L31" s="264"/>
      <c r="M31" s="264"/>
      <c r="N31" s="264"/>
      <c r="O31" s="265"/>
      <c r="P31" s="254"/>
      <c r="Q31" s="255"/>
      <c r="R31" s="254"/>
      <c r="S31" s="255"/>
      <c r="T31" s="254" t="s">
        <v>102</v>
      </c>
      <c r="U31" s="255"/>
    </row>
    <row r="32" spans="1:21" ht="18.75" customHeight="1" x14ac:dyDescent="0.2">
      <c r="A32" s="254" t="s">
        <v>102</v>
      </c>
      <c r="B32" s="255"/>
      <c r="C32" s="254"/>
      <c r="D32" s="255"/>
      <c r="E32" s="257" t="s">
        <v>165</v>
      </c>
      <c r="F32" s="258"/>
      <c r="G32" s="258"/>
      <c r="H32" s="259"/>
      <c r="I32" s="263"/>
      <c r="J32" s="264"/>
      <c r="K32" s="264"/>
      <c r="L32" s="264"/>
      <c r="M32" s="264"/>
      <c r="N32" s="264"/>
      <c r="O32" s="265"/>
      <c r="P32" s="254"/>
      <c r="Q32" s="255"/>
      <c r="R32" s="254"/>
      <c r="S32" s="255"/>
      <c r="T32" s="254" t="s">
        <v>102</v>
      </c>
      <c r="U32" s="255"/>
    </row>
    <row r="33" spans="1:21" ht="18.75" customHeight="1" x14ac:dyDescent="0.2">
      <c r="A33" s="254" t="s">
        <v>102</v>
      </c>
      <c r="B33" s="255"/>
      <c r="C33" s="254"/>
      <c r="D33" s="255"/>
      <c r="E33" s="257" t="s">
        <v>166</v>
      </c>
      <c r="F33" s="258"/>
      <c r="G33" s="258"/>
      <c r="H33" s="259"/>
      <c r="I33" s="263"/>
      <c r="J33" s="264"/>
      <c r="K33" s="264"/>
      <c r="L33" s="264"/>
      <c r="M33" s="264"/>
      <c r="N33" s="264"/>
      <c r="O33" s="265"/>
      <c r="P33" s="254"/>
      <c r="Q33" s="255"/>
      <c r="R33" s="254"/>
      <c r="S33" s="255"/>
      <c r="T33" s="254" t="s">
        <v>102</v>
      </c>
      <c r="U33" s="255"/>
    </row>
    <row r="34" spans="1:21" ht="18.75" customHeight="1" x14ac:dyDescent="0.2">
      <c r="A34" s="254" t="s">
        <v>102</v>
      </c>
      <c r="B34" s="255"/>
      <c r="C34" s="254"/>
      <c r="D34" s="255"/>
      <c r="E34" s="257" t="s">
        <v>167</v>
      </c>
      <c r="F34" s="258"/>
      <c r="G34" s="258"/>
      <c r="H34" s="259"/>
      <c r="I34" s="263"/>
      <c r="J34" s="264"/>
      <c r="K34" s="264"/>
      <c r="L34" s="264"/>
      <c r="M34" s="264"/>
      <c r="N34" s="264"/>
      <c r="O34" s="265"/>
      <c r="P34" s="254"/>
      <c r="Q34" s="255"/>
      <c r="R34" s="254"/>
      <c r="S34" s="255"/>
      <c r="T34" s="254" t="s">
        <v>102</v>
      </c>
      <c r="U34" s="255"/>
    </row>
    <row r="35" spans="1:21" ht="18.75" customHeight="1" x14ac:dyDescent="0.2">
      <c r="A35" s="254" t="s">
        <v>102</v>
      </c>
      <c r="B35" s="255"/>
      <c r="C35" s="254"/>
      <c r="D35" s="255"/>
      <c r="E35" s="257" t="s">
        <v>168</v>
      </c>
      <c r="F35" s="258"/>
      <c r="G35" s="258"/>
      <c r="H35" s="259"/>
      <c r="I35" s="263"/>
      <c r="J35" s="264"/>
      <c r="K35" s="264"/>
      <c r="L35" s="264"/>
      <c r="M35" s="264"/>
      <c r="N35" s="264"/>
      <c r="O35" s="265"/>
      <c r="P35" s="254"/>
      <c r="Q35" s="255"/>
      <c r="R35" s="254"/>
      <c r="S35" s="255"/>
      <c r="T35" s="254" t="s">
        <v>102</v>
      </c>
      <c r="U35" s="255"/>
    </row>
    <row r="36" spans="1:21" ht="18.75" customHeight="1" x14ac:dyDescent="0.2">
      <c r="A36" s="254" t="s">
        <v>102</v>
      </c>
      <c r="B36" s="255"/>
      <c r="C36" s="254"/>
      <c r="D36" s="255"/>
      <c r="E36" s="257" t="s">
        <v>169</v>
      </c>
      <c r="F36" s="258"/>
      <c r="G36" s="258"/>
      <c r="H36" s="259"/>
      <c r="I36" s="263"/>
      <c r="J36" s="264"/>
      <c r="K36" s="264"/>
      <c r="L36" s="264"/>
      <c r="M36" s="264"/>
      <c r="N36" s="264"/>
      <c r="O36" s="265"/>
      <c r="P36" s="254"/>
      <c r="Q36" s="255"/>
      <c r="R36" s="254"/>
      <c r="S36" s="255"/>
      <c r="T36" s="254" t="s">
        <v>102</v>
      </c>
      <c r="U36" s="255"/>
    </row>
    <row r="37" spans="1:21" ht="18.75" customHeight="1" x14ac:dyDescent="0.2">
      <c r="A37" s="254" t="s">
        <v>102</v>
      </c>
      <c r="B37" s="255"/>
      <c r="C37" s="254"/>
      <c r="D37" s="255"/>
      <c r="E37" s="257" t="s">
        <v>170</v>
      </c>
      <c r="F37" s="258"/>
      <c r="G37" s="258"/>
      <c r="H37" s="259"/>
      <c r="I37" s="263"/>
      <c r="J37" s="264"/>
      <c r="K37" s="264"/>
      <c r="L37" s="264"/>
      <c r="M37" s="264"/>
      <c r="N37" s="264"/>
      <c r="O37" s="265"/>
      <c r="P37" s="254"/>
      <c r="Q37" s="255"/>
      <c r="R37" s="254"/>
      <c r="S37" s="255"/>
      <c r="T37" s="254" t="s">
        <v>102</v>
      </c>
      <c r="U37" s="255"/>
    </row>
    <row r="38" spans="1:21" ht="18.75" customHeight="1" x14ac:dyDescent="0.2">
      <c r="A38" s="254" t="s">
        <v>102</v>
      </c>
      <c r="B38" s="255"/>
      <c r="C38" s="254"/>
      <c r="D38" s="255"/>
      <c r="E38" s="257" t="s">
        <v>171</v>
      </c>
      <c r="F38" s="258"/>
      <c r="G38" s="258"/>
      <c r="H38" s="259"/>
      <c r="I38" s="263"/>
      <c r="J38" s="264"/>
      <c r="K38" s="264"/>
      <c r="L38" s="264"/>
      <c r="M38" s="264"/>
      <c r="N38" s="264"/>
      <c r="O38" s="265"/>
      <c r="P38" s="254"/>
      <c r="Q38" s="255"/>
      <c r="R38" s="254"/>
      <c r="S38" s="255"/>
      <c r="T38" s="254" t="s">
        <v>102</v>
      </c>
      <c r="U38" s="255"/>
    </row>
    <row r="39" spans="1:21" ht="18.75" customHeight="1" x14ac:dyDescent="0.2">
      <c r="A39" s="254" t="s">
        <v>102</v>
      </c>
      <c r="B39" s="255"/>
      <c r="C39" s="254"/>
      <c r="D39" s="255"/>
      <c r="E39" s="257" t="s">
        <v>172</v>
      </c>
      <c r="F39" s="258"/>
      <c r="G39" s="258"/>
      <c r="H39" s="259"/>
      <c r="I39" s="263"/>
      <c r="J39" s="264"/>
      <c r="K39" s="264"/>
      <c r="L39" s="264"/>
      <c r="M39" s="264"/>
      <c r="N39" s="264"/>
      <c r="O39" s="265"/>
      <c r="P39" s="254"/>
      <c r="Q39" s="255"/>
      <c r="R39" s="254"/>
      <c r="S39" s="255"/>
      <c r="T39" s="254" t="s">
        <v>102</v>
      </c>
      <c r="U39" s="255"/>
    </row>
    <row r="40" spans="1:21" ht="18.75" customHeight="1" x14ac:dyDescent="0.2">
      <c r="A40" s="254" t="s">
        <v>102</v>
      </c>
      <c r="B40" s="255"/>
      <c r="C40" s="254"/>
      <c r="D40" s="255"/>
      <c r="E40" s="257" t="s">
        <v>173</v>
      </c>
      <c r="F40" s="258"/>
      <c r="G40" s="258"/>
      <c r="H40" s="259"/>
      <c r="I40" s="263"/>
      <c r="J40" s="264"/>
      <c r="K40" s="264"/>
      <c r="L40" s="264"/>
      <c r="M40" s="264"/>
      <c r="N40" s="264"/>
      <c r="O40" s="265"/>
      <c r="P40" s="254"/>
      <c r="Q40" s="255"/>
      <c r="R40" s="254"/>
      <c r="S40" s="255"/>
      <c r="T40" s="254" t="s">
        <v>102</v>
      </c>
      <c r="U40" s="255"/>
    </row>
    <row r="41" spans="1:21" ht="18.75" customHeight="1" x14ac:dyDescent="0.2">
      <c r="A41" s="254" t="s">
        <v>102</v>
      </c>
      <c r="B41" s="255"/>
      <c r="C41" s="254"/>
      <c r="D41" s="255"/>
      <c r="E41" s="257" t="s">
        <v>174</v>
      </c>
      <c r="F41" s="258"/>
      <c r="G41" s="258"/>
      <c r="H41" s="259"/>
      <c r="I41" s="263"/>
      <c r="J41" s="264"/>
      <c r="K41" s="264"/>
      <c r="L41" s="264"/>
      <c r="M41" s="264"/>
      <c r="N41" s="264"/>
      <c r="O41" s="265"/>
      <c r="P41" s="254"/>
      <c r="Q41" s="255"/>
      <c r="R41" s="254"/>
      <c r="S41" s="255"/>
      <c r="T41" s="254" t="s">
        <v>102</v>
      </c>
      <c r="U41" s="255"/>
    </row>
    <row r="42" spans="1:21" ht="18.75" customHeight="1" x14ac:dyDescent="0.2">
      <c r="A42" s="254" t="s">
        <v>102</v>
      </c>
      <c r="B42" s="255"/>
      <c r="C42" s="254"/>
      <c r="D42" s="255"/>
      <c r="E42" s="257" t="s">
        <v>175</v>
      </c>
      <c r="F42" s="258"/>
      <c r="G42" s="258"/>
      <c r="H42" s="259"/>
      <c r="I42" s="263"/>
      <c r="J42" s="264"/>
      <c r="K42" s="264"/>
      <c r="L42" s="264"/>
      <c r="M42" s="264"/>
      <c r="N42" s="264"/>
      <c r="O42" s="265"/>
      <c r="P42" s="254"/>
      <c r="Q42" s="255"/>
      <c r="R42" s="254"/>
      <c r="S42" s="255"/>
      <c r="T42" s="254" t="s">
        <v>102</v>
      </c>
      <c r="U42" s="255"/>
    </row>
    <row r="43" spans="1:21" ht="18.75" customHeight="1" x14ac:dyDescent="0.2">
      <c r="A43" s="254" t="s">
        <v>102</v>
      </c>
      <c r="B43" s="255"/>
      <c r="C43" s="254"/>
      <c r="D43" s="255"/>
      <c r="E43" s="257" t="s">
        <v>176</v>
      </c>
      <c r="F43" s="258"/>
      <c r="G43" s="258"/>
      <c r="H43" s="259"/>
      <c r="I43" s="263"/>
      <c r="J43" s="264"/>
      <c r="K43" s="264"/>
      <c r="L43" s="264"/>
      <c r="M43" s="264"/>
      <c r="N43" s="264"/>
      <c r="O43" s="265"/>
      <c r="P43" s="254"/>
      <c r="Q43" s="255"/>
      <c r="R43" s="254"/>
      <c r="S43" s="255"/>
      <c r="T43" s="254" t="s">
        <v>102</v>
      </c>
      <c r="U43" s="255"/>
    </row>
    <row r="44" spans="1:21" ht="18.75" customHeight="1" x14ac:dyDescent="0.2">
      <c r="A44" s="254" t="s">
        <v>102</v>
      </c>
      <c r="B44" s="255"/>
      <c r="C44" s="254"/>
      <c r="D44" s="255"/>
      <c r="E44" s="257" t="s">
        <v>177</v>
      </c>
      <c r="F44" s="258"/>
      <c r="G44" s="258"/>
      <c r="H44" s="259"/>
      <c r="I44" s="263"/>
      <c r="J44" s="264"/>
      <c r="K44" s="264"/>
      <c r="L44" s="264"/>
      <c r="M44" s="264"/>
      <c r="N44" s="264"/>
      <c r="O44" s="265"/>
      <c r="P44" s="254"/>
      <c r="Q44" s="255"/>
      <c r="R44" s="254"/>
      <c r="S44" s="255"/>
      <c r="T44" s="254" t="s">
        <v>102</v>
      </c>
      <c r="U44" s="255"/>
    </row>
    <row r="45" spans="1:21" ht="18.75" customHeight="1" x14ac:dyDescent="0.2">
      <c r="A45" s="254" t="s">
        <v>102</v>
      </c>
      <c r="B45" s="255"/>
      <c r="C45" s="254"/>
      <c r="D45" s="255"/>
      <c r="E45" s="257" t="s">
        <v>178</v>
      </c>
      <c r="F45" s="258"/>
      <c r="G45" s="258"/>
      <c r="H45" s="259"/>
      <c r="I45" s="263"/>
      <c r="J45" s="264"/>
      <c r="K45" s="264"/>
      <c r="L45" s="264"/>
      <c r="M45" s="264"/>
      <c r="N45" s="264"/>
      <c r="O45" s="265"/>
      <c r="P45" s="254"/>
      <c r="Q45" s="255"/>
      <c r="R45" s="254"/>
      <c r="S45" s="255"/>
      <c r="T45" s="254" t="s">
        <v>102</v>
      </c>
      <c r="U45" s="255"/>
    </row>
    <row r="46" spans="1:21" ht="18.75" customHeight="1" x14ac:dyDescent="0.2">
      <c r="A46" s="254" t="s">
        <v>102</v>
      </c>
      <c r="B46" s="255"/>
      <c r="C46" s="254"/>
      <c r="D46" s="255"/>
      <c r="E46" s="257" t="s">
        <v>179</v>
      </c>
      <c r="F46" s="258"/>
      <c r="G46" s="258"/>
      <c r="H46" s="259"/>
      <c r="I46" s="263"/>
      <c r="J46" s="264"/>
      <c r="K46" s="264"/>
      <c r="L46" s="264"/>
      <c r="M46" s="264"/>
      <c r="N46" s="264"/>
      <c r="O46" s="265"/>
      <c r="P46" s="254"/>
      <c r="Q46" s="255"/>
      <c r="R46" s="254"/>
      <c r="S46" s="255"/>
      <c r="T46" s="254" t="s">
        <v>102</v>
      </c>
      <c r="U46" s="255"/>
    </row>
    <row r="47" spans="1:21" ht="18.75" customHeight="1" x14ac:dyDescent="0.2">
      <c r="A47" s="254" t="s">
        <v>102</v>
      </c>
      <c r="B47" s="255"/>
      <c r="C47" s="254"/>
      <c r="D47" s="255"/>
      <c r="E47" s="257" t="s">
        <v>180</v>
      </c>
      <c r="F47" s="258"/>
      <c r="G47" s="258"/>
      <c r="H47" s="259"/>
      <c r="I47" s="263"/>
      <c r="J47" s="264"/>
      <c r="K47" s="264"/>
      <c r="L47" s="264"/>
      <c r="M47" s="264"/>
      <c r="N47" s="264"/>
      <c r="O47" s="265"/>
      <c r="P47" s="254"/>
      <c r="Q47" s="255"/>
      <c r="R47" s="254"/>
      <c r="S47" s="255"/>
      <c r="T47" s="254" t="s">
        <v>102</v>
      </c>
      <c r="U47" s="255"/>
    </row>
    <row r="48" spans="1:21" ht="15" x14ac:dyDescent="0.25">
      <c r="A48" s="238" t="s">
        <v>181</v>
      </c>
      <c r="B48" s="239"/>
      <c r="C48" s="239"/>
      <c r="D48" s="239"/>
      <c r="E48" s="239"/>
      <c r="F48" s="239"/>
      <c r="G48" s="239"/>
      <c r="H48" s="239"/>
      <c r="I48" s="239"/>
      <c r="J48" s="239"/>
      <c r="K48" s="239"/>
      <c r="L48" s="239"/>
      <c r="M48" s="239"/>
      <c r="N48" s="239"/>
      <c r="O48" s="239"/>
      <c r="P48" s="239"/>
      <c r="Q48" s="239"/>
      <c r="R48" s="239"/>
      <c r="S48" s="239"/>
      <c r="T48" s="239"/>
      <c r="U48" s="240"/>
    </row>
    <row r="49" spans="1:21" x14ac:dyDescent="0.2">
      <c r="A49" s="59" t="s">
        <v>142</v>
      </c>
      <c r="B49" s="61"/>
      <c r="C49" s="59" t="s">
        <v>143</v>
      </c>
      <c r="D49" s="61"/>
      <c r="E49" s="59" t="s">
        <v>182</v>
      </c>
      <c r="F49" s="60"/>
      <c r="G49" s="60"/>
      <c r="H49" s="61"/>
      <c r="I49" s="59" t="s">
        <v>145</v>
      </c>
      <c r="J49" s="60"/>
      <c r="K49" s="60"/>
      <c r="L49" s="60"/>
      <c r="M49" s="60"/>
      <c r="N49" s="60"/>
      <c r="O49" s="61"/>
      <c r="P49" s="59" t="s">
        <v>183</v>
      </c>
      <c r="Q49" s="61"/>
      <c r="R49" s="59" t="s">
        <v>184</v>
      </c>
      <c r="S49" s="61"/>
      <c r="T49" s="59" t="s">
        <v>185</v>
      </c>
      <c r="U49" s="61"/>
    </row>
    <row r="50" spans="1:21" ht="18.75" customHeight="1" x14ac:dyDescent="0.2">
      <c r="A50" s="254" t="s">
        <v>102</v>
      </c>
      <c r="B50" s="255"/>
      <c r="C50" s="254"/>
      <c r="D50" s="255"/>
      <c r="E50" s="257" t="s">
        <v>186</v>
      </c>
      <c r="F50" s="258"/>
      <c r="G50" s="258"/>
      <c r="H50" s="259"/>
      <c r="I50" s="263"/>
      <c r="J50" s="264"/>
      <c r="K50" s="264"/>
      <c r="L50" s="264"/>
      <c r="M50" s="264"/>
      <c r="N50" s="264"/>
      <c r="O50" s="265"/>
      <c r="P50" s="254"/>
      <c r="Q50" s="255"/>
      <c r="R50" s="254"/>
      <c r="S50" s="255"/>
      <c r="T50" s="254" t="s">
        <v>102</v>
      </c>
      <c r="U50" s="255"/>
    </row>
    <row r="51" spans="1:21" ht="18.75" customHeight="1" x14ac:dyDescent="0.2">
      <c r="A51" s="254" t="s">
        <v>102</v>
      </c>
      <c r="B51" s="255"/>
      <c r="C51" s="254"/>
      <c r="D51" s="255"/>
      <c r="E51" s="257" t="s">
        <v>187</v>
      </c>
      <c r="F51" s="258"/>
      <c r="G51" s="258"/>
      <c r="H51" s="259"/>
      <c r="I51" s="263"/>
      <c r="J51" s="264"/>
      <c r="K51" s="264"/>
      <c r="L51" s="264"/>
      <c r="M51" s="264"/>
      <c r="N51" s="264"/>
      <c r="O51" s="265"/>
      <c r="P51" s="254"/>
      <c r="Q51" s="255"/>
      <c r="R51" s="254"/>
      <c r="S51" s="255"/>
      <c r="T51" s="254" t="s">
        <v>102</v>
      </c>
      <c r="U51" s="255"/>
    </row>
    <row r="52" spans="1:21" ht="18.75" customHeight="1" x14ac:dyDescent="0.2">
      <c r="A52" s="254" t="s">
        <v>102</v>
      </c>
      <c r="B52" s="255"/>
      <c r="C52" s="254"/>
      <c r="D52" s="255"/>
      <c r="E52" s="257" t="s">
        <v>188</v>
      </c>
      <c r="F52" s="258"/>
      <c r="G52" s="258"/>
      <c r="H52" s="259"/>
      <c r="I52" s="263"/>
      <c r="J52" s="264"/>
      <c r="K52" s="264"/>
      <c r="L52" s="264"/>
      <c r="M52" s="264"/>
      <c r="N52" s="264"/>
      <c r="O52" s="265"/>
      <c r="P52" s="254"/>
      <c r="Q52" s="255"/>
      <c r="R52" s="254"/>
      <c r="S52" s="255"/>
      <c r="T52" s="254" t="s">
        <v>102</v>
      </c>
      <c r="U52" s="255"/>
    </row>
    <row r="53" spans="1:21" ht="18.75" customHeight="1" x14ac:dyDescent="0.2">
      <c r="A53" s="254" t="s">
        <v>102</v>
      </c>
      <c r="B53" s="255"/>
      <c r="C53" s="254"/>
      <c r="D53" s="255"/>
      <c r="E53" s="257" t="s">
        <v>189</v>
      </c>
      <c r="F53" s="258"/>
      <c r="G53" s="258"/>
      <c r="H53" s="259"/>
      <c r="I53" s="263"/>
      <c r="J53" s="264"/>
      <c r="K53" s="264"/>
      <c r="L53" s="264"/>
      <c r="M53" s="264"/>
      <c r="N53" s="264"/>
      <c r="O53" s="265"/>
      <c r="P53" s="254"/>
      <c r="Q53" s="255"/>
      <c r="R53" s="254"/>
      <c r="S53" s="255"/>
      <c r="T53" s="254" t="s">
        <v>102</v>
      </c>
      <c r="U53" s="255"/>
    </row>
    <row r="54" spans="1:21" ht="18.75" customHeight="1" x14ac:dyDescent="0.2">
      <c r="A54" s="254" t="s">
        <v>102</v>
      </c>
      <c r="B54" s="255"/>
      <c r="C54" s="254"/>
      <c r="D54" s="255"/>
      <c r="E54" s="257" t="s">
        <v>190</v>
      </c>
      <c r="F54" s="258"/>
      <c r="G54" s="258"/>
      <c r="H54" s="259"/>
      <c r="I54" s="263"/>
      <c r="J54" s="264"/>
      <c r="K54" s="264"/>
      <c r="L54" s="264"/>
      <c r="M54" s="264"/>
      <c r="N54" s="264"/>
      <c r="O54" s="265"/>
      <c r="P54" s="254"/>
      <c r="Q54" s="255"/>
      <c r="R54" s="254"/>
      <c r="S54" s="255"/>
      <c r="T54" s="254" t="s">
        <v>102</v>
      </c>
      <c r="U54" s="255"/>
    </row>
    <row r="55" spans="1:21" ht="18.75" customHeight="1" x14ac:dyDescent="0.2">
      <c r="A55" s="254" t="s">
        <v>102</v>
      </c>
      <c r="B55" s="255"/>
      <c r="C55" s="254"/>
      <c r="D55" s="255"/>
      <c r="E55" s="257" t="s">
        <v>191</v>
      </c>
      <c r="F55" s="258"/>
      <c r="G55" s="258"/>
      <c r="H55" s="259"/>
      <c r="I55" s="263"/>
      <c r="J55" s="264"/>
      <c r="K55" s="264"/>
      <c r="L55" s="264"/>
      <c r="M55" s="264"/>
      <c r="N55" s="264"/>
      <c r="O55" s="265"/>
      <c r="P55" s="254"/>
      <c r="Q55" s="255"/>
      <c r="R55" s="254"/>
      <c r="S55" s="255"/>
      <c r="T55" s="254" t="s">
        <v>102</v>
      </c>
      <c r="U55" s="255"/>
    </row>
    <row r="56" spans="1:21" ht="18.75" customHeight="1" x14ac:dyDescent="0.2">
      <c r="A56" s="254" t="s">
        <v>102</v>
      </c>
      <c r="B56" s="255"/>
      <c r="C56" s="254"/>
      <c r="D56" s="255"/>
      <c r="E56" s="257" t="s">
        <v>192</v>
      </c>
      <c r="F56" s="258"/>
      <c r="G56" s="258"/>
      <c r="H56" s="259"/>
      <c r="I56" s="263"/>
      <c r="J56" s="264"/>
      <c r="K56" s="264"/>
      <c r="L56" s="264"/>
      <c r="M56" s="264"/>
      <c r="N56" s="264"/>
      <c r="O56" s="265"/>
      <c r="P56" s="254"/>
      <c r="Q56" s="255"/>
      <c r="R56" s="254"/>
      <c r="S56" s="255"/>
      <c r="T56" s="254" t="s">
        <v>102</v>
      </c>
      <c r="U56" s="255"/>
    </row>
    <row r="57" spans="1:21" ht="18.75" customHeight="1" x14ac:dyDescent="0.2">
      <c r="A57" s="254" t="s">
        <v>102</v>
      </c>
      <c r="B57" s="255"/>
      <c r="C57" s="254"/>
      <c r="D57" s="255"/>
      <c r="E57" s="257" t="s">
        <v>193</v>
      </c>
      <c r="F57" s="258"/>
      <c r="G57" s="258"/>
      <c r="H57" s="259"/>
      <c r="I57" s="263"/>
      <c r="J57" s="264"/>
      <c r="K57" s="264"/>
      <c r="L57" s="264"/>
      <c r="M57" s="264"/>
      <c r="N57" s="264"/>
      <c r="O57" s="265"/>
      <c r="P57" s="254"/>
      <c r="Q57" s="255"/>
      <c r="R57" s="254"/>
      <c r="S57" s="255"/>
      <c r="T57" s="254" t="s">
        <v>102</v>
      </c>
      <c r="U57" s="255"/>
    </row>
    <row r="58" spans="1:21" ht="18.75" customHeight="1" x14ac:dyDescent="0.2">
      <c r="A58" s="254" t="s">
        <v>102</v>
      </c>
      <c r="B58" s="255"/>
      <c r="C58" s="254"/>
      <c r="D58" s="255"/>
      <c r="E58" s="257" t="s">
        <v>194</v>
      </c>
      <c r="F58" s="258"/>
      <c r="G58" s="258"/>
      <c r="H58" s="259"/>
      <c r="I58" s="263"/>
      <c r="J58" s="264"/>
      <c r="K58" s="264"/>
      <c r="L58" s="264"/>
      <c r="M58" s="264"/>
      <c r="N58" s="264"/>
      <c r="O58" s="265"/>
      <c r="P58" s="254"/>
      <c r="Q58" s="255"/>
      <c r="R58" s="254"/>
      <c r="S58" s="255"/>
      <c r="T58" s="254" t="s">
        <v>102</v>
      </c>
      <c r="U58" s="255"/>
    </row>
    <row r="59" spans="1:21" ht="18.75" customHeight="1" x14ac:dyDescent="0.2">
      <c r="A59" s="254" t="s">
        <v>102</v>
      </c>
      <c r="B59" s="255"/>
      <c r="C59" s="254"/>
      <c r="D59" s="255"/>
      <c r="E59" s="257" t="s">
        <v>195</v>
      </c>
      <c r="F59" s="258"/>
      <c r="G59" s="258"/>
      <c r="H59" s="259"/>
      <c r="I59" s="263"/>
      <c r="J59" s="264"/>
      <c r="K59" s="264"/>
      <c r="L59" s="264"/>
      <c r="M59" s="264"/>
      <c r="N59" s="264"/>
      <c r="O59" s="265"/>
      <c r="P59" s="254"/>
      <c r="Q59" s="255"/>
      <c r="R59" s="254"/>
      <c r="S59" s="255"/>
      <c r="T59" s="254" t="s">
        <v>102</v>
      </c>
      <c r="U59" s="255"/>
    </row>
    <row r="60" spans="1:21" ht="18.75" customHeight="1" x14ac:dyDescent="0.2">
      <c r="A60" s="254" t="s">
        <v>102</v>
      </c>
      <c r="B60" s="255"/>
      <c r="C60" s="254"/>
      <c r="D60" s="255"/>
      <c r="E60" s="257" t="s">
        <v>196</v>
      </c>
      <c r="F60" s="258"/>
      <c r="G60" s="258"/>
      <c r="H60" s="259"/>
      <c r="I60" s="263"/>
      <c r="J60" s="264"/>
      <c r="K60" s="264"/>
      <c r="L60" s="264"/>
      <c r="M60" s="264"/>
      <c r="N60" s="264"/>
      <c r="O60" s="265"/>
      <c r="P60" s="254"/>
      <c r="Q60" s="255"/>
      <c r="R60" s="254"/>
      <c r="S60" s="255"/>
      <c r="T60" s="254" t="s">
        <v>102</v>
      </c>
      <c r="U60" s="255"/>
    </row>
    <row r="61" spans="1:21" ht="18.75" customHeight="1" x14ac:dyDescent="0.2">
      <c r="A61" s="254" t="s">
        <v>102</v>
      </c>
      <c r="B61" s="255"/>
      <c r="C61" s="254"/>
      <c r="D61" s="255"/>
      <c r="E61" s="257" t="s">
        <v>196</v>
      </c>
      <c r="F61" s="258"/>
      <c r="G61" s="258"/>
      <c r="H61" s="259"/>
      <c r="I61" s="263"/>
      <c r="J61" s="264"/>
      <c r="K61" s="264"/>
      <c r="L61" s="264"/>
      <c r="M61" s="264"/>
      <c r="N61" s="264"/>
      <c r="O61" s="265"/>
      <c r="P61" s="254"/>
      <c r="Q61" s="255"/>
      <c r="R61" s="254"/>
      <c r="S61" s="255"/>
      <c r="T61" s="254" t="s">
        <v>102</v>
      </c>
      <c r="U61" s="255"/>
    </row>
    <row r="62" spans="1:21" ht="18.75" customHeight="1" x14ac:dyDescent="0.2">
      <c r="A62" s="254" t="s">
        <v>102</v>
      </c>
      <c r="B62" s="255"/>
      <c r="C62" s="254"/>
      <c r="D62" s="255"/>
      <c r="E62" s="257" t="s">
        <v>196</v>
      </c>
      <c r="F62" s="258"/>
      <c r="G62" s="258"/>
      <c r="H62" s="259"/>
      <c r="I62" s="263"/>
      <c r="J62" s="264"/>
      <c r="K62" s="264"/>
      <c r="L62" s="264"/>
      <c r="M62" s="264"/>
      <c r="N62" s="264"/>
      <c r="O62" s="265"/>
      <c r="P62" s="254"/>
      <c r="Q62" s="255"/>
      <c r="R62" s="254"/>
      <c r="S62" s="255"/>
      <c r="T62" s="254" t="s">
        <v>102</v>
      </c>
      <c r="U62" s="255"/>
    </row>
    <row r="63" spans="1:21" ht="18.75" customHeight="1" x14ac:dyDescent="0.2">
      <c r="A63" s="254" t="s">
        <v>102</v>
      </c>
      <c r="B63" s="255"/>
      <c r="C63" s="254"/>
      <c r="D63" s="255"/>
      <c r="E63" s="257" t="s">
        <v>196</v>
      </c>
      <c r="F63" s="258"/>
      <c r="G63" s="258"/>
      <c r="H63" s="259"/>
      <c r="I63" s="263"/>
      <c r="J63" s="264"/>
      <c r="K63" s="264"/>
      <c r="L63" s="264"/>
      <c r="M63" s="264"/>
      <c r="N63" s="264"/>
      <c r="O63" s="265"/>
      <c r="P63" s="254"/>
      <c r="Q63" s="255"/>
      <c r="R63" s="254"/>
      <c r="S63" s="255"/>
      <c r="T63" s="254" t="s">
        <v>102</v>
      </c>
      <c r="U63" s="255"/>
    </row>
    <row r="64" spans="1:21" ht="15" x14ac:dyDescent="0.25">
      <c r="A64" s="238" t="s">
        <v>181</v>
      </c>
      <c r="B64" s="239"/>
      <c r="C64" s="239"/>
      <c r="D64" s="239"/>
      <c r="E64" s="239"/>
      <c r="F64" s="239"/>
      <c r="G64" s="239"/>
      <c r="H64" s="239"/>
      <c r="I64" s="239"/>
      <c r="J64" s="239"/>
      <c r="K64" s="239"/>
      <c r="L64" s="239"/>
      <c r="M64" s="239"/>
      <c r="N64" s="239"/>
      <c r="O64" s="239"/>
      <c r="P64" s="239"/>
      <c r="Q64" s="239"/>
      <c r="R64" s="239"/>
      <c r="S64" s="239"/>
      <c r="T64" s="239"/>
      <c r="U64" s="240"/>
    </row>
    <row r="65" spans="1:21" x14ac:dyDescent="0.2">
      <c r="A65" s="59" t="s">
        <v>142</v>
      </c>
      <c r="B65" s="61"/>
      <c r="C65" s="59" t="s">
        <v>143</v>
      </c>
      <c r="D65" s="61"/>
      <c r="E65" s="59" t="s">
        <v>182</v>
      </c>
      <c r="F65" s="60"/>
      <c r="G65" s="60"/>
      <c r="H65" s="61"/>
      <c r="I65" s="59" t="s">
        <v>145</v>
      </c>
      <c r="J65" s="60"/>
      <c r="K65" s="60"/>
      <c r="L65" s="60"/>
      <c r="M65" s="60"/>
      <c r="N65" s="60"/>
      <c r="O65" s="61"/>
      <c r="P65" s="59" t="s">
        <v>146</v>
      </c>
      <c r="Q65" s="61"/>
      <c r="R65" s="59" t="s">
        <v>147</v>
      </c>
      <c r="S65" s="61"/>
      <c r="T65" s="59" t="s">
        <v>197</v>
      </c>
      <c r="U65" s="61"/>
    </row>
    <row r="66" spans="1:21" ht="18.75" customHeight="1" x14ac:dyDescent="0.2">
      <c r="A66" s="254" t="s">
        <v>102</v>
      </c>
      <c r="B66" s="255"/>
      <c r="C66" s="254"/>
      <c r="D66" s="255"/>
      <c r="E66" s="257" t="s">
        <v>198</v>
      </c>
      <c r="F66" s="258"/>
      <c r="G66" s="258"/>
      <c r="H66" s="259"/>
      <c r="I66" s="263"/>
      <c r="J66" s="264"/>
      <c r="K66" s="264"/>
      <c r="L66" s="264"/>
      <c r="M66" s="264"/>
      <c r="N66" s="264"/>
      <c r="O66" s="265"/>
      <c r="P66" s="254"/>
      <c r="Q66" s="255"/>
      <c r="R66" s="254"/>
      <c r="S66" s="255"/>
      <c r="T66" s="254" t="s">
        <v>102</v>
      </c>
      <c r="U66" s="255"/>
    </row>
    <row r="67" spans="1:21" ht="18.75" customHeight="1" x14ac:dyDescent="0.2">
      <c r="A67" s="254" t="s">
        <v>102</v>
      </c>
      <c r="B67" s="255"/>
      <c r="C67" s="254"/>
      <c r="D67" s="255"/>
      <c r="E67" s="257" t="s">
        <v>199</v>
      </c>
      <c r="F67" s="258"/>
      <c r="G67" s="258"/>
      <c r="H67" s="259"/>
      <c r="I67" s="263"/>
      <c r="J67" s="264"/>
      <c r="K67" s="264"/>
      <c r="L67" s="264"/>
      <c r="M67" s="264"/>
      <c r="N67" s="264"/>
      <c r="O67" s="265"/>
      <c r="P67" s="254"/>
      <c r="Q67" s="255"/>
      <c r="R67" s="254"/>
      <c r="S67" s="255"/>
      <c r="T67" s="254" t="s">
        <v>102</v>
      </c>
      <c r="U67" s="255"/>
    </row>
    <row r="68" spans="1:21" ht="18.75" customHeight="1" x14ac:dyDescent="0.2">
      <c r="A68" s="254" t="s">
        <v>102</v>
      </c>
      <c r="B68" s="255"/>
      <c r="C68" s="254"/>
      <c r="D68" s="255"/>
      <c r="E68" s="257" t="s">
        <v>200</v>
      </c>
      <c r="F68" s="258"/>
      <c r="G68" s="258"/>
      <c r="H68" s="259"/>
      <c r="I68" s="263"/>
      <c r="J68" s="264"/>
      <c r="K68" s="264"/>
      <c r="L68" s="264"/>
      <c r="M68" s="264"/>
      <c r="N68" s="264"/>
      <c r="O68" s="265"/>
      <c r="P68" s="254"/>
      <c r="Q68" s="255"/>
      <c r="R68" s="254"/>
      <c r="S68" s="255"/>
      <c r="T68" s="254" t="s">
        <v>102</v>
      </c>
      <c r="U68" s="255"/>
    </row>
    <row r="69" spans="1:21" ht="18.75" customHeight="1" x14ac:dyDescent="0.2">
      <c r="A69" s="254" t="s">
        <v>102</v>
      </c>
      <c r="B69" s="255"/>
      <c r="C69" s="254"/>
      <c r="D69" s="255"/>
      <c r="E69" s="257" t="s">
        <v>201</v>
      </c>
      <c r="F69" s="258"/>
      <c r="G69" s="258"/>
      <c r="H69" s="259"/>
      <c r="I69" s="263"/>
      <c r="J69" s="264"/>
      <c r="K69" s="264"/>
      <c r="L69" s="264"/>
      <c r="M69" s="264"/>
      <c r="N69" s="264"/>
      <c r="O69" s="265"/>
      <c r="P69" s="254"/>
      <c r="Q69" s="255"/>
      <c r="R69" s="254"/>
      <c r="S69" s="255"/>
      <c r="T69" s="254" t="s">
        <v>102</v>
      </c>
      <c r="U69" s="255"/>
    </row>
    <row r="70" spans="1:21" ht="18.75" customHeight="1" x14ac:dyDescent="0.2">
      <c r="A70" s="254" t="s">
        <v>102</v>
      </c>
      <c r="B70" s="255"/>
      <c r="C70" s="254"/>
      <c r="D70" s="255"/>
      <c r="E70" s="257" t="s">
        <v>196</v>
      </c>
      <c r="F70" s="258"/>
      <c r="G70" s="258"/>
      <c r="H70" s="259"/>
      <c r="I70" s="263"/>
      <c r="J70" s="264"/>
      <c r="K70" s="264"/>
      <c r="L70" s="264"/>
      <c r="M70" s="264"/>
      <c r="N70" s="264"/>
      <c r="O70" s="265"/>
      <c r="P70" s="254"/>
      <c r="Q70" s="255"/>
      <c r="R70" s="254"/>
      <c r="S70" s="255"/>
      <c r="T70" s="254" t="s">
        <v>102</v>
      </c>
      <c r="U70" s="255"/>
    </row>
    <row r="71" spans="1:21" ht="18.75" customHeight="1" x14ac:dyDescent="0.2">
      <c r="A71" s="254" t="s">
        <v>102</v>
      </c>
      <c r="B71" s="255"/>
      <c r="C71" s="254"/>
      <c r="D71" s="255"/>
      <c r="E71" s="257" t="s">
        <v>196</v>
      </c>
      <c r="F71" s="258"/>
      <c r="G71" s="258"/>
      <c r="H71" s="259"/>
      <c r="I71" s="263"/>
      <c r="J71" s="264"/>
      <c r="K71" s="264"/>
      <c r="L71" s="264"/>
      <c r="M71" s="264"/>
      <c r="N71" s="264"/>
      <c r="O71" s="265"/>
      <c r="P71" s="254"/>
      <c r="Q71" s="255"/>
      <c r="R71" s="254"/>
      <c r="S71" s="255"/>
      <c r="T71" s="254" t="s">
        <v>102</v>
      </c>
      <c r="U71" s="255"/>
    </row>
    <row r="72" spans="1:21" ht="18.75" customHeight="1" x14ac:dyDescent="0.2">
      <c r="A72" s="254" t="s">
        <v>102</v>
      </c>
      <c r="B72" s="255"/>
      <c r="C72" s="254"/>
      <c r="D72" s="255"/>
      <c r="E72" s="257" t="s">
        <v>196</v>
      </c>
      <c r="F72" s="258"/>
      <c r="G72" s="258"/>
      <c r="H72" s="259"/>
      <c r="I72" s="263"/>
      <c r="J72" s="264"/>
      <c r="K72" s="264"/>
      <c r="L72" s="264"/>
      <c r="M72" s="264"/>
      <c r="N72" s="264"/>
      <c r="O72" s="265"/>
      <c r="P72" s="254"/>
      <c r="Q72" s="255"/>
      <c r="R72" s="254"/>
      <c r="S72" s="255"/>
      <c r="T72" s="254" t="s">
        <v>102</v>
      </c>
      <c r="U72" s="255"/>
    </row>
    <row r="73" spans="1:21" ht="18.75" customHeight="1" x14ac:dyDescent="0.2">
      <c r="A73" s="254" t="s">
        <v>102</v>
      </c>
      <c r="B73" s="255"/>
      <c r="C73" s="254"/>
      <c r="D73" s="255"/>
      <c r="E73" s="257" t="s">
        <v>196</v>
      </c>
      <c r="F73" s="258"/>
      <c r="G73" s="258"/>
      <c r="H73" s="259"/>
      <c r="I73" s="263"/>
      <c r="J73" s="264"/>
      <c r="K73" s="264"/>
      <c r="L73" s="264"/>
      <c r="M73" s="264"/>
      <c r="N73" s="264"/>
      <c r="O73" s="265"/>
      <c r="P73" s="254"/>
      <c r="Q73" s="255"/>
      <c r="R73" s="254"/>
      <c r="S73" s="255"/>
      <c r="T73" s="254" t="s">
        <v>102</v>
      </c>
      <c r="U73" s="255"/>
    </row>
    <row r="74" spans="1:21" ht="18.75" customHeight="1" x14ac:dyDescent="0.2">
      <c r="A74" s="254" t="s">
        <v>102</v>
      </c>
      <c r="B74" s="255"/>
      <c r="C74" s="254"/>
      <c r="D74" s="255"/>
      <c r="E74" s="257" t="s">
        <v>196</v>
      </c>
      <c r="F74" s="258"/>
      <c r="G74" s="258"/>
      <c r="H74" s="259"/>
      <c r="I74" s="263"/>
      <c r="J74" s="264"/>
      <c r="K74" s="264"/>
      <c r="L74" s="264"/>
      <c r="M74" s="264"/>
      <c r="N74" s="264"/>
      <c r="O74" s="265"/>
      <c r="P74" s="254"/>
      <c r="Q74" s="255"/>
      <c r="R74" s="254"/>
      <c r="S74" s="255"/>
      <c r="T74" s="254" t="s">
        <v>102</v>
      </c>
      <c r="U74" s="255"/>
    </row>
  </sheetData>
  <mergeCells count="442">
    <mergeCell ref="O8:U8"/>
    <mergeCell ref="G9:I9"/>
    <mergeCell ref="J9:N9"/>
    <mergeCell ref="O9:U9"/>
    <mergeCell ref="J13:N13"/>
    <mergeCell ref="O13:U13"/>
    <mergeCell ref="O10:U10"/>
    <mergeCell ref="A7:F7"/>
    <mergeCell ref="G7:I7"/>
    <mergeCell ref="J7:N7"/>
    <mergeCell ref="O7:U7"/>
    <mergeCell ref="A12:F12"/>
    <mergeCell ref="G12:I12"/>
    <mergeCell ref="J12:N12"/>
    <mergeCell ref="O12:U12"/>
    <mergeCell ref="A11:F11"/>
    <mergeCell ref="G11:I11"/>
    <mergeCell ref="J11:N11"/>
    <mergeCell ref="O11:U11"/>
    <mergeCell ref="A10:F10"/>
    <mergeCell ref="G10:I10"/>
    <mergeCell ref="J10:N10"/>
    <mergeCell ref="A13:F13"/>
    <mergeCell ref="G13:I13"/>
    <mergeCell ref="T74:U74"/>
    <mergeCell ref="A74:B74"/>
    <mergeCell ref="C74:D74"/>
    <mergeCell ref="E74:H74"/>
    <mergeCell ref="I74:O74"/>
    <mergeCell ref="P74:Q74"/>
    <mergeCell ref="R74:S74"/>
    <mergeCell ref="T72:U72"/>
    <mergeCell ref="A73:B73"/>
    <mergeCell ref="C73:D73"/>
    <mergeCell ref="E73:H73"/>
    <mergeCell ref="I73:O73"/>
    <mergeCell ref="P73:Q73"/>
    <mergeCell ref="R73:S73"/>
    <mergeCell ref="T73:U73"/>
    <mergeCell ref="A72:B72"/>
    <mergeCell ref="C72:D72"/>
    <mergeCell ref="E72:H72"/>
    <mergeCell ref="I72:O72"/>
    <mergeCell ref="P72:Q72"/>
    <mergeCell ref="R72:S72"/>
    <mergeCell ref="T70:U70"/>
    <mergeCell ref="A71:B71"/>
    <mergeCell ref="C71:D71"/>
    <mergeCell ref="E71:H71"/>
    <mergeCell ref="I71:O71"/>
    <mergeCell ref="P71:Q71"/>
    <mergeCell ref="R71:S71"/>
    <mergeCell ref="T71:U71"/>
    <mergeCell ref="A70:B70"/>
    <mergeCell ref="C70:D70"/>
    <mergeCell ref="E70:H70"/>
    <mergeCell ref="I70:O70"/>
    <mergeCell ref="P70:Q70"/>
    <mergeCell ref="R70:S70"/>
    <mergeCell ref="T68:U68"/>
    <mergeCell ref="A69:B69"/>
    <mergeCell ref="C69:D69"/>
    <mergeCell ref="E69:H69"/>
    <mergeCell ref="I69:O69"/>
    <mergeCell ref="P69:Q69"/>
    <mergeCell ref="R69:S69"/>
    <mergeCell ref="T69:U69"/>
    <mergeCell ref="A68:B68"/>
    <mergeCell ref="C68:D68"/>
    <mergeCell ref="E68:H68"/>
    <mergeCell ref="I68:O68"/>
    <mergeCell ref="P68:Q68"/>
    <mergeCell ref="R68:S68"/>
    <mergeCell ref="T66:U66"/>
    <mergeCell ref="A67:B67"/>
    <mergeCell ref="C67:D67"/>
    <mergeCell ref="E67:H67"/>
    <mergeCell ref="I67:O67"/>
    <mergeCell ref="P67:Q67"/>
    <mergeCell ref="R67:S67"/>
    <mergeCell ref="T67:U67"/>
    <mergeCell ref="A66:B66"/>
    <mergeCell ref="C66:D66"/>
    <mergeCell ref="E66:H66"/>
    <mergeCell ref="I66:O66"/>
    <mergeCell ref="P66:Q66"/>
    <mergeCell ref="R66:S66"/>
    <mergeCell ref="A64:U64"/>
    <mergeCell ref="A65:B65"/>
    <mergeCell ref="C65:D65"/>
    <mergeCell ref="E65:H65"/>
    <mergeCell ref="I65:O65"/>
    <mergeCell ref="P65:Q65"/>
    <mergeCell ref="R65:S65"/>
    <mergeCell ref="T65:U65"/>
    <mergeCell ref="T63:U63"/>
    <mergeCell ref="A63:B63"/>
    <mergeCell ref="C63:D63"/>
    <mergeCell ref="E63:H63"/>
    <mergeCell ref="I63:O63"/>
    <mergeCell ref="P63:Q63"/>
    <mergeCell ref="R63:S63"/>
    <mergeCell ref="T61:U61"/>
    <mergeCell ref="A62:B62"/>
    <mergeCell ref="C62:D62"/>
    <mergeCell ref="E62:H62"/>
    <mergeCell ref="I62:O62"/>
    <mergeCell ref="P62:Q62"/>
    <mergeCell ref="R62:S62"/>
    <mergeCell ref="T62:U62"/>
    <mergeCell ref="A61:B61"/>
    <mergeCell ref="C61:D61"/>
    <mergeCell ref="E61:H61"/>
    <mergeCell ref="I61:O61"/>
    <mergeCell ref="P61:Q61"/>
    <mergeCell ref="R61:S61"/>
    <mergeCell ref="T59:U59"/>
    <mergeCell ref="A60:B60"/>
    <mergeCell ref="C60:D60"/>
    <mergeCell ref="E60:H60"/>
    <mergeCell ref="I60:O60"/>
    <mergeCell ref="P60:Q60"/>
    <mergeCell ref="R60:S60"/>
    <mergeCell ref="T60:U60"/>
    <mergeCell ref="A59:B59"/>
    <mergeCell ref="C59:D59"/>
    <mergeCell ref="E59:H59"/>
    <mergeCell ref="I59:O59"/>
    <mergeCell ref="P59:Q59"/>
    <mergeCell ref="R59:S59"/>
    <mergeCell ref="T57:U57"/>
    <mergeCell ref="A58:B58"/>
    <mergeCell ref="C58:D58"/>
    <mergeCell ref="E58:H58"/>
    <mergeCell ref="I58:O58"/>
    <mergeCell ref="P58:Q58"/>
    <mergeCell ref="R58:S58"/>
    <mergeCell ref="T58:U58"/>
    <mergeCell ref="A57:B57"/>
    <mergeCell ref="C57:D57"/>
    <mergeCell ref="E57:H57"/>
    <mergeCell ref="I57:O57"/>
    <mergeCell ref="P57:Q57"/>
    <mergeCell ref="R57:S57"/>
    <mergeCell ref="T55:U55"/>
    <mergeCell ref="A56:B56"/>
    <mergeCell ref="C56:D56"/>
    <mergeCell ref="E56:H56"/>
    <mergeCell ref="I56:O56"/>
    <mergeCell ref="P56:Q56"/>
    <mergeCell ref="R56:S56"/>
    <mergeCell ref="T56:U56"/>
    <mergeCell ref="A55:B55"/>
    <mergeCell ref="C55:D55"/>
    <mergeCell ref="E55:H55"/>
    <mergeCell ref="I55:O55"/>
    <mergeCell ref="P55:Q55"/>
    <mergeCell ref="R55:S55"/>
    <mergeCell ref="T53:U53"/>
    <mergeCell ref="A54:B54"/>
    <mergeCell ref="C54:D54"/>
    <mergeCell ref="E54:H54"/>
    <mergeCell ref="I54:O54"/>
    <mergeCell ref="P54:Q54"/>
    <mergeCell ref="R54:S54"/>
    <mergeCell ref="T54:U54"/>
    <mergeCell ref="A53:B53"/>
    <mergeCell ref="C53:D53"/>
    <mergeCell ref="E53:H53"/>
    <mergeCell ref="I53:O53"/>
    <mergeCell ref="P53:Q53"/>
    <mergeCell ref="R53:S53"/>
    <mergeCell ref="T51:U51"/>
    <mergeCell ref="A52:B52"/>
    <mergeCell ref="C52:D52"/>
    <mergeCell ref="E52:H52"/>
    <mergeCell ref="I52:O52"/>
    <mergeCell ref="P52:Q52"/>
    <mergeCell ref="R52:S52"/>
    <mergeCell ref="T52:U52"/>
    <mergeCell ref="A51:B51"/>
    <mergeCell ref="C51:D51"/>
    <mergeCell ref="E51:H51"/>
    <mergeCell ref="I51:O51"/>
    <mergeCell ref="P51:Q51"/>
    <mergeCell ref="R51:S51"/>
    <mergeCell ref="A48:U48"/>
    <mergeCell ref="A50:B50"/>
    <mergeCell ref="C50:D50"/>
    <mergeCell ref="E50:H50"/>
    <mergeCell ref="I50:O50"/>
    <mergeCell ref="P50:Q50"/>
    <mergeCell ref="R50:S50"/>
    <mergeCell ref="T50:U50"/>
    <mergeCell ref="T47:U47"/>
    <mergeCell ref="A47:B47"/>
    <mergeCell ref="C47:D47"/>
    <mergeCell ref="E47:H47"/>
    <mergeCell ref="P47:Q47"/>
    <mergeCell ref="R47:S47"/>
    <mergeCell ref="I47:O47"/>
    <mergeCell ref="A49:B49"/>
    <mergeCell ref="C49:D49"/>
    <mergeCell ref="T49:U49"/>
    <mergeCell ref="R49:S49"/>
    <mergeCell ref="P49:Q49"/>
    <mergeCell ref="I49:O49"/>
    <mergeCell ref="E49:H49"/>
    <mergeCell ref="T45:U45"/>
    <mergeCell ref="A46:B46"/>
    <mergeCell ref="C46:D46"/>
    <mergeCell ref="E46:H46"/>
    <mergeCell ref="P46:Q46"/>
    <mergeCell ref="R46:S46"/>
    <mergeCell ref="T46:U46"/>
    <mergeCell ref="I45:O45"/>
    <mergeCell ref="I46:O46"/>
    <mergeCell ref="A45:B45"/>
    <mergeCell ref="C45:D45"/>
    <mergeCell ref="E45:H45"/>
    <mergeCell ref="P45:Q45"/>
    <mergeCell ref="R45:S45"/>
    <mergeCell ref="T43:U43"/>
    <mergeCell ref="A44:B44"/>
    <mergeCell ref="C44:D44"/>
    <mergeCell ref="E44:H44"/>
    <mergeCell ref="P44:Q44"/>
    <mergeCell ref="R44:S44"/>
    <mergeCell ref="T44:U44"/>
    <mergeCell ref="I43:O43"/>
    <mergeCell ref="I44:O44"/>
    <mergeCell ref="A43:B43"/>
    <mergeCell ref="C43:D43"/>
    <mergeCell ref="E43:H43"/>
    <mergeCell ref="P43:Q43"/>
    <mergeCell ref="R43:S43"/>
    <mergeCell ref="T41:U41"/>
    <mergeCell ref="A42:B42"/>
    <mergeCell ref="C42:D42"/>
    <mergeCell ref="E42:H42"/>
    <mergeCell ref="P42:Q42"/>
    <mergeCell ref="R42:S42"/>
    <mergeCell ref="T42:U42"/>
    <mergeCell ref="I41:O41"/>
    <mergeCell ref="I42:O42"/>
    <mergeCell ref="A41:B41"/>
    <mergeCell ref="C41:D41"/>
    <mergeCell ref="E41:H41"/>
    <mergeCell ref="P41:Q41"/>
    <mergeCell ref="R41:S41"/>
    <mergeCell ref="T39:U39"/>
    <mergeCell ref="A40:B40"/>
    <mergeCell ref="C40:D40"/>
    <mergeCell ref="E40:H40"/>
    <mergeCell ref="P40:Q40"/>
    <mergeCell ref="R40:S40"/>
    <mergeCell ref="T40:U40"/>
    <mergeCell ref="I39:O39"/>
    <mergeCell ref="I40:O40"/>
    <mergeCell ref="A39:B39"/>
    <mergeCell ref="C39:D39"/>
    <mergeCell ref="E39:H39"/>
    <mergeCell ref="P39:Q39"/>
    <mergeCell ref="R39:S39"/>
    <mergeCell ref="T37:U37"/>
    <mergeCell ref="A38:B38"/>
    <mergeCell ref="C38:D38"/>
    <mergeCell ref="E38:H38"/>
    <mergeCell ref="P38:Q38"/>
    <mergeCell ref="R38:S38"/>
    <mergeCell ref="T38:U38"/>
    <mergeCell ref="I37:O37"/>
    <mergeCell ref="I38:O38"/>
    <mergeCell ref="A37:B37"/>
    <mergeCell ref="C37:D37"/>
    <mergeCell ref="E37:H37"/>
    <mergeCell ref="P37:Q37"/>
    <mergeCell ref="R37:S37"/>
    <mergeCell ref="T35:U35"/>
    <mergeCell ref="A36:B36"/>
    <mergeCell ref="C36:D36"/>
    <mergeCell ref="E36:H36"/>
    <mergeCell ref="P36:Q36"/>
    <mergeCell ref="R36:S36"/>
    <mergeCell ref="T36:U36"/>
    <mergeCell ref="I35:O35"/>
    <mergeCell ref="I36:O36"/>
    <mergeCell ref="A35:B35"/>
    <mergeCell ref="C35:D35"/>
    <mergeCell ref="E35:H35"/>
    <mergeCell ref="P35:Q35"/>
    <mergeCell ref="R35:S35"/>
    <mergeCell ref="T33:U33"/>
    <mergeCell ref="A34:B34"/>
    <mergeCell ref="C34:D34"/>
    <mergeCell ref="E34:H34"/>
    <mergeCell ref="P34:Q34"/>
    <mergeCell ref="R34:S34"/>
    <mergeCell ref="T34:U34"/>
    <mergeCell ref="I33:O33"/>
    <mergeCell ref="I34:O34"/>
    <mergeCell ref="A33:B33"/>
    <mergeCell ref="C33:D33"/>
    <mergeCell ref="E33:H33"/>
    <mergeCell ref="P33:Q33"/>
    <mergeCell ref="R33:S33"/>
    <mergeCell ref="T31:U31"/>
    <mergeCell ref="A32:B32"/>
    <mergeCell ref="C32:D32"/>
    <mergeCell ref="E32:H32"/>
    <mergeCell ref="P32:Q32"/>
    <mergeCell ref="R32:S32"/>
    <mergeCell ref="T32:U32"/>
    <mergeCell ref="I31:O31"/>
    <mergeCell ref="I32:O32"/>
    <mergeCell ref="A31:B31"/>
    <mergeCell ref="C31:D31"/>
    <mergeCell ref="E31:H31"/>
    <mergeCell ref="P31:Q31"/>
    <mergeCell ref="R31:S31"/>
    <mergeCell ref="T29:U29"/>
    <mergeCell ref="A30:B30"/>
    <mergeCell ref="C30:D30"/>
    <mergeCell ref="E30:H30"/>
    <mergeCell ref="P30:Q30"/>
    <mergeCell ref="R30:S30"/>
    <mergeCell ref="T30:U30"/>
    <mergeCell ref="I29:O29"/>
    <mergeCell ref="I30:O30"/>
    <mergeCell ref="A29:B29"/>
    <mergeCell ref="C29:D29"/>
    <mergeCell ref="E29:H29"/>
    <mergeCell ref="P29:Q29"/>
    <mergeCell ref="R29:S29"/>
    <mergeCell ref="T27:U27"/>
    <mergeCell ref="A28:B28"/>
    <mergeCell ref="C28:D28"/>
    <mergeCell ref="E28:H28"/>
    <mergeCell ref="P28:Q28"/>
    <mergeCell ref="R28:S28"/>
    <mergeCell ref="T28:U28"/>
    <mergeCell ref="I27:O27"/>
    <mergeCell ref="I28:O28"/>
    <mergeCell ref="A27:B27"/>
    <mergeCell ref="C27:D27"/>
    <mergeCell ref="E27:H27"/>
    <mergeCell ref="P27:Q27"/>
    <mergeCell ref="R27:S27"/>
    <mergeCell ref="T25:U25"/>
    <mergeCell ref="A26:B26"/>
    <mergeCell ref="C26:D26"/>
    <mergeCell ref="E26:H26"/>
    <mergeCell ref="P26:Q26"/>
    <mergeCell ref="R26:S26"/>
    <mergeCell ref="T26:U26"/>
    <mergeCell ref="I25:O25"/>
    <mergeCell ref="I26:O26"/>
    <mergeCell ref="A25:B25"/>
    <mergeCell ref="C25:D25"/>
    <mergeCell ref="E25:H25"/>
    <mergeCell ref="P25:Q25"/>
    <mergeCell ref="R25:S25"/>
    <mergeCell ref="T23:U23"/>
    <mergeCell ref="A24:B24"/>
    <mergeCell ref="C24:D24"/>
    <mergeCell ref="E24:H24"/>
    <mergeCell ref="P24:Q24"/>
    <mergeCell ref="R24:S24"/>
    <mergeCell ref="T24:U24"/>
    <mergeCell ref="A23:B23"/>
    <mergeCell ref="C23:D23"/>
    <mergeCell ref="E23:H23"/>
    <mergeCell ref="P23:Q23"/>
    <mergeCell ref="R23:S23"/>
    <mergeCell ref="I23:O23"/>
    <mergeCell ref="I24:O24"/>
    <mergeCell ref="T21:U21"/>
    <mergeCell ref="A22:B22"/>
    <mergeCell ref="C22:D22"/>
    <mergeCell ref="E22:H22"/>
    <mergeCell ref="P22:Q22"/>
    <mergeCell ref="R22:S22"/>
    <mergeCell ref="T22:U22"/>
    <mergeCell ref="P20:Q20"/>
    <mergeCell ref="R20:S20"/>
    <mergeCell ref="T20:U20"/>
    <mergeCell ref="A21:B21"/>
    <mergeCell ref="C21:D21"/>
    <mergeCell ref="E21:H21"/>
    <mergeCell ref="P21:Q21"/>
    <mergeCell ref="R21:S21"/>
    <mergeCell ref="A20:B20"/>
    <mergeCell ref="C20:D20"/>
    <mergeCell ref="E20:H20"/>
    <mergeCell ref="I20:O20"/>
    <mergeCell ref="I21:O21"/>
    <mergeCell ref="I22:O22"/>
    <mergeCell ref="T18:U18"/>
    <mergeCell ref="A19:B19"/>
    <mergeCell ref="C19:D19"/>
    <mergeCell ref="E19:H19"/>
    <mergeCell ref="P19:Q19"/>
    <mergeCell ref="R19:S19"/>
    <mergeCell ref="T19:U19"/>
    <mergeCell ref="P17:Q17"/>
    <mergeCell ref="R17:S17"/>
    <mergeCell ref="T17:U17"/>
    <mergeCell ref="A18:B18"/>
    <mergeCell ref="C18:D18"/>
    <mergeCell ref="E18:H18"/>
    <mergeCell ref="P18:Q18"/>
    <mergeCell ref="R18:S18"/>
    <mergeCell ref="A17:B17"/>
    <mergeCell ref="C17:D17"/>
    <mergeCell ref="E17:H17"/>
    <mergeCell ref="I17:O17"/>
    <mergeCell ref="I18:O18"/>
    <mergeCell ref="I19:O19"/>
    <mergeCell ref="C16:D16"/>
    <mergeCell ref="R15:S15"/>
    <mergeCell ref="T15:U15"/>
    <mergeCell ref="A4:U4"/>
    <mergeCell ref="A14:U14"/>
    <mergeCell ref="A16:B16"/>
    <mergeCell ref="T16:U16"/>
    <mergeCell ref="R16:S16"/>
    <mergeCell ref="P16:Q16"/>
    <mergeCell ref="E16:H16"/>
    <mergeCell ref="A15:B15"/>
    <mergeCell ref="C15:D15"/>
    <mergeCell ref="E15:H15"/>
    <mergeCell ref="P15:Q15"/>
    <mergeCell ref="I15:O15"/>
    <mergeCell ref="A9:F9"/>
    <mergeCell ref="I16:O16"/>
    <mergeCell ref="A6:F6"/>
    <mergeCell ref="G6:I6"/>
    <mergeCell ref="J6:N6"/>
    <mergeCell ref="O6:U6"/>
    <mergeCell ref="A8:F8"/>
    <mergeCell ref="G8:I8"/>
    <mergeCell ref="J8:N8"/>
  </mergeCells>
  <dataValidations count="4">
    <dataValidation type="list" allowBlank="1" showInputMessage="1" showErrorMessage="1" sqref="T16:U47" xr:uid="{3BBD7B3D-7B85-4F08-8DDC-B0D96B691044}">
      <formula1>"Select One, Completed, Pending "</formula1>
    </dataValidation>
    <dataValidation type="list" allowBlank="1" showInputMessage="1" showErrorMessage="1" sqref="A16:B47" xr:uid="{6C80DC9A-5E5F-43F1-9079-527F3FD4A902}">
      <formula1>"Select One, Requested, Pending, Missing, Received, Sent, Verified, Not Verified, N/A"</formula1>
    </dataValidation>
    <dataValidation type="list" allowBlank="1" showInputMessage="1" showErrorMessage="1" sqref="A50:B63 A66:B74" xr:uid="{F432D5D8-41D2-462D-95D2-31DC2DB3AFD6}">
      <formula1>"Select One, No, Yes, Provided, Requested, Required"</formula1>
    </dataValidation>
    <dataValidation type="list" allowBlank="1" showInputMessage="1" showErrorMessage="1" sqref="T50:U63 T66:U74" xr:uid="{0494778B-23DC-40BB-AC3F-B69CAC504806}">
      <formula1>"Select One, Yes, No"</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6B83A-3FBE-4C5C-B183-BB97390E3D5F}">
  <dimension ref="A1:I62"/>
  <sheetViews>
    <sheetView workbookViewId="0">
      <selection activeCell="K6" sqref="K6"/>
    </sheetView>
  </sheetViews>
  <sheetFormatPr defaultRowHeight="15" x14ac:dyDescent="0.25"/>
  <cols>
    <col min="8" max="8" width="18.140625" bestFit="1" customWidth="1"/>
    <col min="9" max="9" width="12.5703125" bestFit="1" customWidth="1"/>
  </cols>
  <sheetData>
    <row r="1" spans="1:9" x14ac:dyDescent="0.25">
      <c r="A1" t="s">
        <v>202</v>
      </c>
    </row>
    <row r="2" spans="1:9" x14ac:dyDescent="0.25">
      <c r="A2" s="4" t="s">
        <v>102</v>
      </c>
      <c r="H2" t="s">
        <v>203</v>
      </c>
    </row>
    <row r="3" spans="1:9" x14ac:dyDescent="0.25">
      <c r="A3" s="14" t="s">
        <v>204</v>
      </c>
      <c r="H3" s="14" t="s">
        <v>205</v>
      </c>
      <c r="I3" t="s">
        <v>206</v>
      </c>
    </row>
    <row r="4" spans="1:9" x14ac:dyDescent="0.25">
      <c r="A4" s="14" t="s">
        <v>207</v>
      </c>
      <c r="H4" s="14" t="s">
        <v>102</v>
      </c>
      <c r="I4" t="str">
        <f>""</f>
        <v/>
      </c>
    </row>
    <row r="5" spans="1:9" x14ac:dyDescent="0.25">
      <c r="A5" s="14" t="s">
        <v>208</v>
      </c>
      <c r="H5" s="14" t="s">
        <v>204</v>
      </c>
      <c r="I5" s="17">
        <v>159800</v>
      </c>
    </row>
    <row r="6" spans="1:9" x14ac:dyDescent="0.25">
      <c r="A6" s="14" t="s">
        <v>209</v>
      </c>
      <c r="H6" s="14" t="s">
        <v>207</v>
      </c>
      <c r="I6" s="17">
        <v>129500</v>
      </c>
    </row>
    <row r="7" spans="1:9" x14ac:dyDescent="0.25">
      <c r="A7" s="14" t="s">
        <v>210</v>
      </c>
      <c r="H7" s="14" t="s">
        <v>208</v>
      </c>
      <c r="I7" s="17">
        <v>109900</v>
      </c>
    </row>
    <row r="8" spans="1:9" x14ac:dyDescent="0.25">
      <c r="A8" s="14" t="s">
        <v>211</v>
      </c>
      <c r="H8" s="14" t="s">
        <v>209</v>
      </c>
      <c r="I8" s="17">
        <v>96600</v>
      </c>
    </row>
    <row r="9" spans="1:9" x14ac:dyDescent="0.25">
      <c r="A9" s="14" t="s">
        <v>212</v>
      </c>
      <c r="H9" s="14" t="s">
        <v>210</v>
      </c>
      <c r="I9" s="17">
        <v>101500</v>
      </c>
    </row>
    <row r="10" spans="1:9" x14ac:dyDescent="0.25">
      <c r="A10" s="14" t="s">
        <v>213</v>
      </c>
      <c r="H10" s="14" t="s">
        <v>211</v>
      </c>
      <c r="I10" s="17">
        <v>96400</v>
      </c>
    </row>
    <row r="11" spans="1:9" x14ac:dyDescent="0.25">
      <c r="A11" s="14" t="s">
        <v>214</v>
      </c>
      <c r="H11" s="14" t="s">
        <v>212</v>
      </c>
      <c r="I11" s="17">
        <v>159800</v>
      </c>
    </row>
    <row r="12" spans="1:9" x14ac:dyDescent="0.25">
      <c r="A12" s="14" t="s">
        <v>38</v>
      </c>
      <c r="H12" s="14" t="s">
        <v>213</v>
      </c>
      <c r="I12" s="17">
        <v>93900</v>
      </c>
    </row>
    <row r="13" spans="1:9" x14ac:dyDescent="0.25">
      <c r="A13" s="14" t="s">
        <v>215</v>
      </c>
      <c r="H13" s="14" t="s">
        <v>214</v>
      </c>
      <c r="I13" s="17">
        <v>120800</v>
      </c>
    </row>
    <row r="14" spans="1:9" ht="15.75" x14ac:dyDescent="0.25">
      <c r="A14" s="15" t="s">
        <v>216</v>
      </c>
      <c r="H14" s="14" t="s">
        <v>38</v>
      </c>
      <c r="I14" s="17">
        <v>93900</v>
      </c>
    </row>
    <row r="15" spans="1:9" x14ac:dyDescent="0.25">
      <c r="A15" s="14" t="s">
        <v>217</v>
      </c>
      <c r="H15" s="14" t="s">
        <v>215</v>
      </c>
      <c r="I15" s="17">
        <v>93900</v>
      </c>
    </row>
    <row r="16" spans="1:9" ht="15.75" x14ac:dyDescent="0.25">
      <c r="A16" s="14" t="s">
        <v>218</v>
      </c>
      <c r="H16" s="15" t="s">
        <v>216</v>
      </c>
      <c r="I16" s="17">
        <v>93900</v>
      </c>
    </row>
    <row r="17" spans="1:9" x14ac:dyDescent="0.25">
      <c r="A17" s="14" t="s">
        <v>219</v>
      </c>
      <c r="H17" s="14" t="s">
        <v>217</v>
      </c>
      <c r="I17" s="17">
        <v>93900</v>
      </c>
    </row>
    <row r="18" spans="1:9" x14ac:dyDescent="0.25">
      <c r="A18" s="14" t="s">
        <v>220</v>
      </c>
      <c r="H18" s="14" t="s">
        <v>218</v>
      </c>
      <c r="I18" s="17">
        <v>97200</v>
      </c>
    </row>
    <row r="19" spans="1:9" x14ac:dyDescent="0.25">
      <c r="A19" s="14" t="s">
        <v>221</v>
      </c>
      <c r="H19" s="14" t="s">
        <v>219</v>
      </c>
      <c r="I19" s="17">
        <v>93900</v>
      </c>
    </row>
    <row r="20" spans="1:9" x14ac:dyDescent="0.25">
      <c r="A20" s="14" t="s">
        <v>222</v>
      </c>
      <c r="H20" s="14" t="s">
        <v>220</v>
      </c>
      <c r="I20" s="17">
        <v>93900</v>
      </c>
    </row>
    <row r="21" spans="1:9" ht="15.75" x14ac:dyDescent="0.25">
      <c r="A21" s="15" t="s">
        <v>223</v>
      </c>
      <c r="H21" s="14" t="s">
        <v>221</v>
      </c>
      <c r="I21" s="17">
        <v>93900</v>
      </c>
    </row>
    <row r="22" spans="1:9" x14ac:dyDescent="0.25">
      <c r="A22" s="14" t="s">
        <v>224</v>
      </c>
      <c r="H22" s="14" t="s">
        <v>222</v>
      </c>
      <c r="I22" s="17">
        <v>93900</v>
      </c>
    </row>
    <row r="23" spans="1:9" ht="15.75" x14ac:dyDescent="0.25">
      <c r="A23" s="14" t="s">
        <v>225</v>
      </c>
      <c r="H23" s="15" t="s">
        <v>223</v>
      </c>
      <c r="I23" s="17">
        <v>106600</v>
      </c>
    </row>
    <row r="24" spans="1:9" ht="15.75" x14ac:dyDescent="0.25">
      <c r="A24" s="15" t="s">
        <v>226</v>
      </c>
      <c r="H24" s="14" t="s">
        <v>224</v>
      </c>
      <c r="I24" s="17">
        <v>93900</v>
      </c>
    </row>
    <row r="25" spans="1:9" x14ac:dyDescent="0.25">
      <c r="A25" s="14" t="s">
        <v>227</v>
      </c>
      <c r="H25" s="14" t="s">
        <v>225</v>
      </c>
      <c r="I25" s="17">
        <v>186600</v>
      </c>
    </row>
    <row r="26" spans="1:9" ht="15.75" x14ac:dyDescent="0.25">
      <c r="A26" s="14" t="s">
        <v>228</v>
      </c>
      <c r="H26" s="15" t="s">
        <v>226</v>
      </c>
      <c r="I26" s="17">
        <v>93900</v>
      </c>
    </row>
    <row r="27" spans="1:9" x14ac:dyDescent="0.25">
      <c r="A27" s="14" t="s">
        <v>229</v>
      </c>
      <c r="H27" s="14" t="s">
        <v>227</v>
      </c>
      <c r="I27" s="17">
        <v>93900</v>
      </c>
    </row>
    <row r="28" spans="1:9" x14ac:dyDescent="0.25">
      <c r="A28" s="14" t="s">
        <v>230</v>
      </c>
      <c r="H28" s="14" t="s">
        <v>228</v>
      </c>
      <c r="I28" s="17">
        <v>93900</v>
      </c>
    </row>
    <row r="29" spans="1:9" ht="15.75" x14ac:dyDescent="0.25">
      <c r="A29" s="15" t="s">
        <v>231</v>
      </c>
      <c r="H29" s="14" t="s">
        <v>229</v>
      </c>
      <c r="I29" s="17">
        <v>93900</v>
      </c>
    </row>
    <row r="30" spans="1:9" x14ac:dyDescent="0.25">
      <c r="A30" s="14" t="s">
        <v>232</v>
      </c>
      <c r="H30" s="14" t="s">
        <v>230</v>
      </c>
      <c r="I30" s="17">
        <v>118500</v>
      </c>
    </row>
    <row r="31" spans="1:9" ht="15.75" x14ac:dyDescent="0.25">
      <c r="A31" s="14" t="s">
        <v>233</v>
      </c>
      <c r="H31" s="15" t="s">
        <v>231</v>
      </c>
      <c r="I31" s="17">
        <v>104500</v>
      </c>
    </row>
    <row r="32" spans="1:9" x14ac:dyDescent="0.25">
      <c r="A32" s="14" t="s">
        <v>234</v>
      </c>
      <c r="H32" s="14" t="s">
        <v>232</v>
      </c>
      <c r="I32" s="17">
        <v>146700</v>
      </c>
    </row>
    <row r="33" spans="1:9" x14ac:dyDescent="0.25">
      <c r="A33" s="14" t="s">
        <v>235</v>
      </c>
      <c r="H33" s="14" t="s">
        <v>233</v>
      </c>
      <c r="I33" s="17">
        <v>124600</v>
      </c>
    </row>
    <row r="34" spans="1:9" x14ac:dyDescent="0.25">
      <c r="A34" s="14" t="s">
        <v>236</v>
      </c>
      <c r="H34" s="14" t="s">
        <v>234</v>
      </c>
      <c r="I34" s="17">
        <v>136600</v>
      </c>
    </row>
    <row r="35" spans="1:9" x14ac:dyDescent="0.25">
      <c r="A35" s="14" t="s">
        <v>237</v>
      </c>
      <c r="H35" s="14" t="s">
        <v>235</v>
      </c>
      <c r="I35" s="17">
        <v>120800</v>
      </c>
    </row>
    <row r="36" spans="1:9" x14ac:dyDescent="0.25">
      <c r="A36" s="14" t="s">
        <v>238</v>
      </c>
      <c r="H36" s="14" t="s">
        <v>236</v>
      </c>
      <c r="I36" s="17">
        <v>95300</v>
      </c>
    </row>
    <row r="37" spans="1:9" x14ac:dyDescent="0.25">
      <c r="A37" s="14" t="s">
        <v>239</v>
      </c>
      <c r="H37" s="14" t="s">
        <v>237</v>
      </c>
      <c r="I37" s="17">
        <v>103900</v>
      </c>
    </row>
    <row r="38" spans="1:9" x14ac:dyDescent="0.25">
      <c r="A38" s="14" t="s">
        <v>240</v>
      </c>
      <c r="H38" s="14" t="s">
        <v>238</v>
      </c>
      <c r="I38" s="17">
        <v>120800</v>
      </c>
    </row>
    <row r="39" spans="1:9" x14ac:dyDescent="0.25">
      <c r="A39" s="14" t="s">
        <v>241</v>
      </c>
      <c r="H39" s="14" t="s">
        <v>239</v>
      </c>
      <c r="I39" s="17">
        <v>140200</v>
      </c>
    </row>
    <row r="40" spans="1:9" x14ac:dyDescent="0.25">
      <c r="A40" s="14" t="s">
        <v>242</v>
      </c>
      <c r="H40" s="14" t="s">
        <v>240</v>
      </c>
      <c r="I40" s="17">
        <v>103900</v>
      </c>
    </row>
    <row r="41" spans="1:9" x14ac:dyDescent="0.25">
      <c r="A41" s="14" t="s">
        <v>243</v>
      </c>
      <c r="H41" s="14" t="s">
        <v>241</v>
      </c>
      <c r="I41" s="17">
        <v>130800</v>
      </c>
    </row>
    <row r="42" spans="1:9" x14ac:dyDescent="0.25">
      <c r="A42" s="14" t="s">
        <v>244</v>
      </c>
      <c r="H42" s="14" t="s">
        <v>242</v>
      </c>
      <c r="I42" s="17">
        <v>186600</v>
      </c>
    </row>
    <row r="43" spans="1:9" x14ac:dyDescent="0.25">
      <c r="A43" s="14" t="s">
        <v>245</v>
      </c>
      <c r="H43" s="14" t="s">
        <v>243</v>
      </c>
      <c r="I43" s="17">
        <v>104600</v>
      </c>
    </row>
    <row r="44" spans="1:9" x14ac:dyDescent="0.25">
      <c r="A44" s="14" t="s">
        <v>246</v>
      </c>
      <c r="H44" s="14" t="s">
        <v>244</v>
      </c>
      <c r="I44" s="17">
        <v>125600</v>
      </c>
    </row>
    <row r="45" spans="1:9" x14ac:dyDescent="0.25">
      <c r="A45" s="16" t="s">
        <v>129</v>
      </c>
      <c r="H45" s="14" t="s">
        <v>245</v>
      </c>
      <c r="I45" s="17">
        <v>186600</v>
      </c>
    </row>
    <row r="46" spans="1:9" x14ac:dyDescent="0.25">
      <c r="A46" s="14" t="s">
        <v>247</v>
      </c>
      <c r="H46" s="14" t="s">
        <v>246</v>
      </c>
      <c r="I46" s="17">
        <v>119100</v>
      </c>
    </row>
    <row r="47" spans="1:9" x14ac:dyDescent="0.25">
      <c r="A47" s="14" t="s">
        <v>248</v>
      </c>
      <c r="H47" s="16" t="s">
        <v>129</v>
      </c>
      <c r="I47" s="17">
        <v>195200</v>
      </c>
    </row>
    <row r="48" spans="1:9" x14ac:dyDescent="0.25">
      <c r="A48" s="14" t="s">
        <v>249</v>
      </c>
      <c r="H48" s="14" t="s">
        <v>247</v>
      </c>
      <c r="I48" s="17">
        <v>132800</v>
      </c>
    </row>
    <row r="49" spans="1:9" x14ac:dyDescent="0.25">
      <c r="A49" s="14" t="s">
        <v>250</v>
      </c>
      <c r="H49" s="14" t="s">
        <v>248</v>
      </c>
      <c r="I49" s="17">
        <v>101800</v>
      </c>
    </row>
    <row r="50" spans="1:9" x14ac:dyDescent="0.25">
      <c r="A50" s="14" t="s">
        <v>251</v>
      </c>
      <c r="H50" s="14" t="s">
        <v>249</v>
      </c>
      <c r="I50" s="17">
        <v>93900</v>
      </c>
    </row>
    <row r="51" spans="1:9" x14ac:dyDescent="0.25">
      <c r="A51" s="14" t="s">
        <v>252</v>
      </c>
      <c r="H51" s="14" t="s">
        <v>250</v>
      </c>
      <c r="I51" s="17">
        <v>93900</v>
      </c>
    </row>
    <row r="52" spans="1:9" x14ac:dyDescent="0.25">
      <c r="A52" s="14" t="s">
        <v>253</v>
      </c>
      <c r="H52" s="14" t="s">
        <v>251</v>
      </c>
      <c r="I52" s="17">
        <v>124600</v>
      </c>
    </row>
    <row r="53" spans="1:9" x14ac:dyDescent="0.25">
      <c r="A53" s="14" t="s">
        <v>254</v>
      </c>
      <c r="H53" s="14" t="s">
        <v>252</v>
      </c>
      <c r="I53" s="17">
        <v>132000</v>
      </c>
    </row>
    <row r="54" spans="1:9" x14ac:dyDescent="0.25">
      <c r="A54" s="14" t="s">
        <v>255</v>
      </c>
      <c r="H54" s="14" t="s">
        <v>253</v>
      </c>
      <c r="I54" s="17">
        <v>98500</v>
      </c>
    </row>
    <row r="55" spans="1:9" x14ac:dyDescent="0.25">
      <c r="A55" s="14" t="s">
        <v>256</v>
      </c>
      <c r="H55" s="14" t="s">
        <v>254</v>
      </c>
      <c r="I55" s="17">
        <v>98900</v>
      </c>
    </row>
    <row r="56" spans="1:9" x14ac:dyDescent="0.25">
      <c r="A56" s="14" t="s">
        <v>257</v>
      </c>
      <c r="H56" s="14" t="s">
        <v>255</v>
      </c>
      <c r="I56" s="17">
        <v>93900</v>
      </c>
    </row>
    <row r="57" spans="1:9" x14ac:dyDescent="0.25">
      <c r="A57" s="14" t="s">
        <v>258</v>
      </c>
      <c r="H57" s="14" t="s">
        <v>256</v>
      </c>
      <c r="I57" s="17">
        <v>93900</v>
      </c>
    </row>
    <row r="58" spans="1:9" x14ac:dyDescent="0.25">
      <c r="A58" s="14" t="s">
        <v>259</v>
      </c>
      <c r="H58" s="14" t="s">
        <v>257</v>
      </c>
      <c r="I58" s="17">
        <v>93900</v>
      </c>
    </row>
    <row r="59" spans="1:9" x14ac:dyDescent="0.25">
      <c r="A59" s="14" t="s">
        <v>260</v>
      </c>
      <c r="H59" s="14" t="s">
        <v>258</v>
      </c>
      <c r="I59" s="17">
        <v>101600</v>
      </c>
    </row>
    <row r="60" spans="1:9" x14ac:dyDescent="0.25">
      <c r="A60" s="14" t="s">
        <v>261</v>
      </c>
      <c r="H60" s="14" t="s">
        <v>259</v>
      </c>
      <c r="I60" s="17">
        <v>131300</v>
      </c>
    </row>
    <row r="61" spans="1:9" x14ac:dyDescent="0.25">
      <c r="H61" s="14" t="s">
        <v>260</v>
      </c>
      <c r="I61" s="17">
        <v>135900</v>
      </c>
    </row>
    <row r="62" spans="1:9" x14ac:dyDescent="0.25">
      <c r="H62" s="14" t="s">
        <v>261</v>
      </c>
      <c r="I62" s="17">
        <v>98900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81d817a-1478-46c7-a8b0-e0874bfd524c" xsi:nil="true"/>
    <lcf76f155ced4ddcb4097134ff3c332f xmlns="408baf68-eda8-4737-9fd0-3a9cf9a1120a">
      <Terms xmlns="http://schemas.microsoft.com/office/infopath/2007/PartnerControls"/>
    </lcf76f155ced4ddcb4097134ff3c332f>
    <Notes xmlns="408baf68-eda8-4737-9fd0-3a9cf9a1120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94DA1C469AC34BA355C8248406E48A" ma:contentTypeVersion="18" ma:contentTypeDescription="Create a new document." ma:contentTypeScope="" ma:versionID="af92dc49f7feb56cbf2279c1cd0616fd">
  <xsd:schema xmlns:xsd="http://www.w3.org/2001/XMLSchema" xmlns:xs="http://www.w3.org/2001/XMLSchema" xmlns:p="http://schemas.microsoft.com/office/2006/metadata/properties" xmlns:ns1="http://schemas.microsoft.com/sharepoint/v3" xmlns:ns2="408baf68-eda8-4737-9fd0-3a9cf9a1120a" xmlns:ns3="b81d817a-1478-46c7-a8b0-e0874bfd524c" targetNamespace="http://schemas.microsoft.com/office/2006/metadata/properties" ma:root="true" ma:fieldsID="ba373e836a68e2f85f5c68f66e246dab" ns1:_="" ns2:_="" ns3:_="">
    <xsd:import namespace="http://schemas.microsoft.com/sharepoint/v3"/>
    <xsd:import namespace="408baf68-eda8-4737-9fd0-3a9cf9a1120a"/>
    <xsd:import namespace="b81d817a-1478-46c7-a8b0-e0874bfd52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8baf68-eda8-4737-9fd0-3a9cf9a11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Notes" ma:index="25"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48684e-ac9a-493b-8296-316a972f0062}" ma:internalName="TaxCatchAll"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DD133B-DC66-47FB-A338-42A920C6BCC0}">
  <ds:schemaRefs>
    <ds:schemaRef ds:uri="http://schemas.microsoft.com/sharepoint/v3/contenttype/forms"/>
  </ds:schemaRefs>
</ds:datastoreItem>
</file>

<file path=customXml/itemProps2.xml><?xml version="1.0" encoding="utf-8"?>
<ds:datastoreItem xmlns:ds="http://schemas.openxmlformats.org/officeDocument/2006/customXml" ds:itemID="{991D6CEB-5801-4E14-84C0-C955065112D3}">
  <ds:schemaRefs>
    <ds:schemaRef ds:uri="http://www.w3.org/XML/1998/namespace"/>
    <ds:schemaRef ds:uri="http://schemas.microsoft.com/office/2006/documentManagement/types"/>
    <ds:schemaRef ds:uri="http://purl.org/dc/elements/1.1/"/>
    <ds:schemaRef ds:uri="http://schemas.microsoft.com/office/infopath/2007/PartnerControls"/>
    <ds:schemaRef ds:uri="b81d817a-1478-46c7-a8b0-e0874bfd524c"/>
    <ds:schemaRef ds:uri="408baf68-eda8-4737-9fd0-3a9cf9a1120a"/>
    <ds:schemaRef ds:uri="http://purl.org/dc/dcmitype/"/>
    <ds:schemaRef ds:uri="http://schemas.microsoft.com/office/2006/metadata/properties"/>
    <ds:schemaRef ds:uri="http://schemas.openxmlformats.org/package/2006/metadata/core-properties"/>
    <ds:schemaRef ds:uri="http://schemas.microsoft.com/sharepoint/v3"/>
    <ds:schemaRef ds:uri="http://purl.org/dc/terms/"/>
  </ds:schemaRefs>
</ds:datastoreItem>
</file>

<file path=customXml/itemProps3.xml><?xml version="1.0" encoding="utf-8"?>
<ds:datastoreItem xmlns:ds="http://schemas.openxmlformats.org/officeDocument/2006/customXml" ds:itemID="{E20B3525-724D-49C1-9986-BD3574E58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8baf68-eda8-4737-9fd0-3a9cf9a1120a"/>
    <ds:schemaRef ds:uri="b81d817a-1478-46c7-a8b0-e0874bfd5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Worksheet</vt:lpstr>
      <vt:lpstr>Internal Worksheet</vt:lpstr>
      <vt:lpstr>Internal Closing Check Sheet</vt:lpstr>
      <vt:lpstr>Hidden List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HCD</dc:creator>
  <cp:keywords/>
  <dc:description/>
  <cp:lastModifiedBy>Miller, Allison@HCD</cp:lastModifiedBy>
  <cp:revision/>
  <cp:lastPrinted>2023-05-22T19:53:23Z</cp:lastPrinted>
  <dcterms:created xsi:type="dcterms:W3CDTF">2021-06-01T15:38:53Z</dcterms:created>
  <dcterms:modified xsi:type="dcterms:W3CDTF">2025-06-26T17:28:40Z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0x010100AE94DA1C469AC34BA355C8248406E48A</vt:lpwstr>
  </property>
  <property fmtid="{D5CDD505-2E9C-101B-9397-08002B2CF9AE}" pid="3" name="MediaServiceImageTags">
    <vt:lpwstr/>
  </property>
</Properties>
</file>