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hcd.sharepoint.com/sites/DSFAHub/Programs/5. MFSN (AB 434)/1 PDI/Round 3A (July 2025)- MFSN-LA Disaster/Implementation/3 ILC &amp; Project Reports/ILC/"/>
    </mc:Choice>
  </mc:AlternateContent>
  <xr:revisionPtr revIDLastSave="0" documentId="8_{9E51AF0A-2832-4E74-B951-1D023C447D4F}" xr6:coauthVersionLast="47" xr6:coauthVersionMax="47" xr10:uidLastSave="{00000000-0000-0000-0000-000000000000}"/>
  <bookViews>
    <workbookView xWindow="-108" yWindow="-108" windowWidth="23256" windowHeight="12456" xr2:uid="{0AAB568C-5468-4781-BBC4-687AA31936E2}"/>
  </bookViews>
  <sheets>
    <sheet name="All Self Score and Award List" sheetId="1" r:id="rId1"/>
  </sheets>
  <definedNames>
    <definedName name="CBDSetAside">#REF!</definedName>
    <definedName name="County">#REF!</definedName>
    <definedName name="IsAtHighRisk">#REF!</definedName>
    <definedName name="IsCIP">#REF!</definedName>
    <definedName name="IsFarmworker">#REF!</definedName>
    <definedName name="IsIig">#REF!</definedName>
    <definedName name="IsLargeFamily">#REF!</definedName>
    <definedName name="IsMhp">#REF!</definedName>
    <definedName name="IsSenior">#REF!</definedName>
    <definedName name="IsSerna">#REF!</definedName>
    <definedName name="IsSH">#REF!</definedName>
    <definedName name="IsSpecialNeeds">#REF!</definedName>
    <definedName name="IsTH">#REF!</definedName>
    <definedName name="IsVhhp">#REF!</definedName>
    <definedName name="LargeFamily">#REF!</definedName>
    <definedName name="OtherHCDfunds">#REF!</definedName>
    <definedName name="ProjectName">#REF!</definedName>
    <definedName name="Taxcredit">#REF!</definedName>
    <definedName name="vmAGP1">#REF!</definedName>
    <definedName name="vmAGP2">#REF!</definedName>
    <definedName name="vmCBD">#REF!</definedName>
    <definedName name="vmCBD2">#REF!</definedName>
    <definedName name="vmED">#REF!</definedName>
    <definedName name="vmED2">#REF!</definedName>
    <definedName name="vmExcessSurplus">#REF!</definedName>
    <definedName name="vmGroundLease">#REF!</definedName>
    <definedName name="vmLCLDonated">#REF!</definedName>
    <definedName name="vmLCLLeased">#REF!</definedName>
    <definedName name="vmLSLVorD">#REF!</definedName>
    <definedName name="vmManagerLLC">#REF!</definedName>
    <definedName name="vmMGP">#REF!</definedName>
    <definedName name="vmProjectDevType">#REF!</definedName>
    <definedName name="vmRelocation">#REF!</definedName>
    <definedName name="vmSponsor1">#REF!</definedName>
    <definedName name="vmSponsor2">#REF!</definedName>
    <definedName name="vmSponsor3">#REF!</definedName>
    <definedName name="vmSurplus">#REF!</definedName>
    <definedName name="vmTaxResev">#REF!</definedName>
    <definedName name="vmTribalEntit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AA8" i="1" l="1"/>
  <c r="AA14" i="1"/>
  <c r="AA12" i="1"/>
  <c r="AA19" i="1"/>
  <c r="AA11" i="1"/>
  <c r="AA20" i="1"/>
  <c r="AA15" i="1"/>
  <c r="AA3" i="1"/>
  <c r="AA21" i="1"/>
  <c r="AA22" i="1"/>
  <c r="AA16" i="1"/>
  <c r="AA23" i="1"/>
  <c r="AA24" i="1"/>
  <c r="AA4" i="1"/>
  <c r="AA5" i="1"/>
  <c r="AA25" i="1"/>
  <c r="AA17" i="1"/>
  <c r="AA26" i="1"/>
  <c r="AA27" i="1"/>
  <c r="AA28" i="1"/>
  <c r="AA29" i="1"/>
  <c r="AA30" i="1"/>
  <c r="AA31" i="1"/>
  <c r="AA32" i="1"/>
  <c r="AA6" i="1"/>
  <c r="AA33" i="1"/>
  <c r="AA34" i="1"/>
  <c r="AA40" i="1"/>
  <c r="AA7" i="1"/>
  <c r="AA35" i="1"/>
  <c r="AA36" i="1"/>
  <c r="AA37" i="1"/>
  <c r="AA18" i="1"/>
  <c r="AA9" i="1"/>
  <c r="AA10" i="1"/>
  <c r="AA38" i="1"/>
  <c r="AA39" i="1"/>
  <c r="AA13" i="1"/>
  <c r="T41" i="1"/>
  <c r="Z41" i="1"/>
  <c r="Y41" i="1"/>
  <c r="X41" i="1"/>
  <c r="AA41" i="1" l="1"/>
  <c r="W41" i="1"/>
  <c r="V41" i="1"/>
  <c r="U41" i="1" l="1"/>
  <c r="F41" i="1"/>
</calcChain>
</file>

<file path=xl/sharedStrings.xml><?xml version="1.0" encoding="utf-8"?>
<sst xmlns="http://schemas.openxmlformats.org/spreadsheetml/2006/main" count="617" uniqueCount="148">
  <si>
    <t>Project Name</t>
  </si>
  <si>
    <t>Project City</t>
  </si>
  <si>
    <t>Project County</t>
  </si>
  <si>
    <t>Zip Code</t>
  </si>
  <si>
    <t>Total Units</t>
  </si>
  <si>
    <t>Project Development Type</t>
  </si>
  <si>
    <t>Farmworker Housing</t>
  </si>
  <si>
    <t>At High Risk</t>
  </si>
  <si>
    <t>Large Family</t>
  </si>
  <si>
    <t>Senior</t>
  </si>
  <si>
    <t>Special Needs</t>
  </si>
  <si>
    <t>Supportive Housing</t>
  </si>
  <si>
    <t>Sponsor/Applicant #1 Name</t>
  </si>
  <si>
    <t>Sponsor/Applicant #2 Name</t>
  </si>
  <si>
    <t>Sponsor/Applicant #3 Name</t>
  </si>
  <si>
    <t>Type of Tax Credits</t>
  </si>
  <si>
    <t>High/ Highest Resource</t>
  </si>
  <si>
    <t>MHP Senior Set-Aside</t>
  </si>
  <si>
    <t xml:space="preserve">MHP Loan Funds Requested </t>
  </si>
  <si>
    <t>MHP COSR Requested</t>
  </si>
  <si>
    <t>MHP Supportive Services Reserve Funds Requested</t>
  </si>
  <si>
    <t xml:space="preserve">IIG Funds Requested </t>
  </si>
  <si>
    <t xml:space="preserve">TOD Funds Requested </t>
  </si>
  <si>
    <t xml:space="preserve">SHMHP Funds Requested </t>
  </si>
  <si>
    <t xml:space="preserve">VHHP Funds Requested </t>
  </si>
  <si>
    <t xml:space="preserve">Total Funds Requested </t>
  </si>
  <si>
    <t>Scoring Criteria Self Score</t>
  </si>
  <si>
    <t>Tiebreaker Self Score</t>
  </si>
  <si>
    <t>1047 N Crescent Heights</t>
  </si>
  <si>
    <t>West Hollywood</t>
  </si>
  <si>
    <t>Los Angeles</t>
  </si>
  <si>
    <t>New Construction</t>
  </si>
  <si>
    <t>No</t>
  </si>
  <si>
    <t>Yes</t>
  </si>
  <si>
    <t>Community Corporation of Santa Monica</t>
  </si>
  <si>
    <t>N/A</t>
  </si>
  <si>
    <t>11418 Missouri Ave</t>
  </si>
  <si>
    <t>Housing Authority of the City of Los Angeles</t>
  </si>
  <si>
    <t>Los Angeles LOMOD South, Inc.</t>
  </si>
  <si>
    <t>None</t>
  </si>
  <si>
    <t>1318 4th Street</t>
  </si>
  <si>
    <t>Santa Monica</t>
  </si>
  <si>
    <t>EAH Inc.</t>
  </si>
  <si>
    <t>1401 Long Beach</t>
  </si>
  <si>
    <t>Long Beach</t>
  </si>
  <si>
    <t>Century Affordable Development, Inc.</t>
  </si>
  <si>
    <t>15804 Lakewood</t>
  </si>
  <si>
    <t>Bellflower</t>
  </si>
  <si>
    <t>Wakeland Housing and Development Corporation</t>
  </si>
  <si>
    <t>1st &amp; Townsend Apartments</t>
  </si>
  <si>
    <t>Community HousingWorks</t>
  </si>
  <si>
    <t>2214 N Windsor</t>
  </si>
  <si>
    <t>Altadena</t>
  </si>
  <si>
    <t>PATH Ventures</t>
  </si>
  <si>
    <t>Bold Communities</t>
  </si>
  <si>
    <t>233 N 2nd Ave Senior Apartments</t>
  </si>
  <si>
    <t>Covina</t>
  </si>
  <si>
    <t>Laing Companies LLC</t>
  </si>
  <si>
    <t>Western Community Housing, Inc.</t>
  </si>
  <si>
    <t>3590 Elm</t>
  </si>
  <si>
    <t>Linc Housing Corporation</t>
  </si>
  <si>
    <t>5731 Carlton Way</t>
  </si>
  <si>
    <t>Friendship for Affordable Housing, LLC</t>
  </si>
  <si>
    <t xml:space="preserve">Las Palmas Housing and Development Corporation </t>
  </si>
  <si>
    <t>Altadena Vistas Apartments</t>
  </si>
  <si>
    <t>Rehabilitation</t>
  </si>
  <si>
    <t>Los Angeles County Housing Development Corporation - I</t>
  </si>
  <si>
    <t>Blue Elderberry Gardens</t>
  </si>
  <si>
    <t>Unincorporated - Florence/Firestone</t>
  </si>
  <si>
    <t>Brilliant Corners</t>
  </si>
  <si>
    <t>Chavez Gardens</t>
  </si>
  <si>
    <t>Abode Communities</t>
  </si>
  <si>
    <t>Colorado Crest Apartments</t>
  </si>
  <si>
    <t>Pasadena</t>
  </si>
  <si>
    <t>Community Revitalization and Development Corporation</t>
  </si>
  <si>
    <t>Crenshaw Crossing</t>
  </si>
  <si>
    <t>La Cienega LOMOD, Inc</t>
  </si>
  <si>
    <t>Expo Crenshaw Apartments, LP</t>
  </si>
  <si>
    <t>Denali</t>
  </si>
  <si>
    <t>Holos, Inc.</t>
  </si>
  <si>
    <t>Eagle Rock Apartments</t>
  </si>
  <si>
    <t>AMCAL Multi-Housing, Inc.</t>
  </si>
  <si>
    <t>El Centro Senior Apartments</t>
  </si>
  <si>
    <t>South Pasadena</t>
  </si>
  <si>
    <t>The Related Companies of California, LLC</t>
  </si>
  <si>
    <t>Fourth Clover</t>
  </si>
  <si>
    <t xml:space="preserve">West Hollywood Community Housing Corporation </t>
  </si>
  <si>
    <t>Francis St. Family Apartments</t>
  </si>
  <si>
    <t>Hamilton Apartments</t>
  </si>
  <si>
    <t>Beverly Hills</t>
  </si>
  <si>
    <t>CDRG Development, LLC (aka Brisa)</t>
  </si>
  <si>
    <t>Iris Gardens</t>
  </si>
  <si>
    <t>Azusa</t>
  </si>
  <si>
    <t>Acquisition &amp; Rehabilitation</t>
  </si>
  <si>
    <t>Eden Housing, Inc.</t>
  </si>
  <si>
    <t>Jordan Downs 4A (H3A)</t>
  </si>
  <si>
    <t>BRIDGE Housing Corporation</t>
  </si>
  <si>
    <t>La Crescenta Apartments</t>
  </si>
  <si>
    <t>La Crescenta</t>
  </si>
  <si>
    <t>La Guadalupe</t>
  </si>
  <si>
    <t>Larrabee Gardens</t>
  </si>
  <si>
    <t>Decro Corporation</t>
  </si>
  <si>
    <t>Mariposa on Second</t>
  </si>
  <si>
    <t>Alhambra</t>
  </si>
  <si>
    <t>Cesar Chavez Foundation</t>
  </si>
  <si>
    <t xml:space="preserve">Vista del Monte Affordable Housing, Inc. </t>
  </si>
  <si>
    <t>Mercy Claremont</t>
  </si>
  <si>
    <t>Claremont</t>
  </si>
  <si>
    <t>Mercy Housing California</t>
  </si>
  <si>
    <t>Ramona Seniors</t>
  </si>
  <si>
    <t>National Community Renaissance of California</t>
  </si>
  <si>
    <t>San Gabriel Senior Apartments</t>
  </si>
  <si>
    <t>San Gabriel</t>
  </si>
  <si>
    <t>Selby Gardens</t>
  </si>
  <si>
    <t>A Community of Friends</t>
  </si>
  <si>
    <t>Sunset Mansfield Apartments</t>
  </si>
  <si>
    <t>WPH Holdings, LLC</t>
  </si>
  <si>
    <t>Las Palmas Housing and Development Corporation</t>
  </si>
  <si>
    <t>The Starr</t>
  </si>
  <si>
    <t>Abbey Road, Inc.</t>
  </si>
  <si>
    <t>Tierra Apartments</t>
  </si>
  <si>
    <t>90404, 90403</t>
  </si>
  <si>
    <t>Hollywood Community Housing Corporation</t>
  </si>
  <si>
    <t>U.S.VETS - WLAVA Building 256</t>
  </si>
  <si>
    <t>Adaptive Reuse</t>
  </si>
  <si>
    <t>U.S.VETS Housing Corporation</t>
  </si>
  <si>
    <t>Kingdom Development, Inc.</t>
  </si>
  <si>
    <t>Vista Del Rey</t>
  </si>
  <si>
    <t xml:space="preserve">Los Angeles </t>
  </si>
  <si>
    <t xml:space="preserve">Encompass Housing </t>
  </si>
  <si>
    <t>Whittier Legacy Commons</t>
  </si>
  <si>
    <t>Many Mansions</t>
  </si>
  <si>
    <t>Funds Available</t>
  </si>
  <si>
    <t>Funds Requested</t>
  </si>
  <si>
    <t xml:space="preserve">Larrabee </t>
  </si>
  <si>
    <t>Award of Application /status</t>
  </si>
  <si>
    <t>Awarded</t>
  </si>
  <si>
    <t>Not reviewed</t>
  </si>
  <si>
    <t>Reviewed, not awarded</t>
  </si>
  <si>
    <t>Withdrawn</t>
  </si>
  <si>
    <t>Summary of Funds Availabe vs. Funds Requested</t>
  </si>
  <si>
    <t xml:space="preserve">Funding Program </t>
  </si>
  <si>
    <t>Multifamily Housing Program (MHP)</t>
  </si>
  <si>
    <t>Supportive Housing Multifamily Housing Program (SHMHP)</t>
  </si>
  <si>
    <t>Transit-Oriented Development (TOD) Program</t>
  </si>
  <si>
    <t>Infill Infrastructure Grant Program (IIG)</t>
  </si>
  <si>
    <t>Veterans Housing and Homelessness Prevention (VHHP) Program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</si>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</sst>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00000"/>
    <numFmt numFmtId="165" formatCode="[$$-409]#,##0;[Red][$$-409]#,##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>
      <alignment horizontal="left" vertical="center"/>
    </xf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3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/>
    <xf numFmtId="3" fontId="2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6" fontId="5" fillId="3" borderId="1" xfId="0" applyNumberFormat="1" applyFont="1" applyFill="1" applyBorder="1" applyAlignment="1">
      <alignment horizontal="left" vertical="center" wrapText="1"/>
    </xf>
    <xf numFmtId="6" fontId="4" fillId="3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9" fontId="2" fillId="3" borderId="0" xfId="0" applyNumberFormat="1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" fillId="3" borderId="0" xfId="0" applyFont="1" applyFill="1"/>
    <xf numFmtId="0" fontId="7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9" fontId="2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9" fontId="2" fillId="4" borderId="0" xfId="0" applyNumberFormat="1" applyFont="1" applyFill="1" applyAlignment="1">
      <alignment horizontal="center" vertical="center" wrapText="1"/>
    </xf>
    <xf numFmtId="3" fontId="2" fillId="4" borderId="0" xfId="0" applyNumberFormat="1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165" fontId="4" fillId="3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left" vertical="center" wrapText="1"/>
    </xf>
    <xf numFmtId="165" fontId="5" fillId="3" borderId="1" xfId="1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Normal 3" xfId="2" xr:uid="{E8D60AB6-581B-4220-9411-3D0C61307E05}"/>
  </cellStyles>
  <dxfs count="6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ill>
        <patternFill>
          <fgColor indexed="64"/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CB0771-27F6-431B-AB6D-DDE736611F69}" name="Forty8Tbl" displayName="Forty8Tbl" ref="B2:AD41" totalsRowCount="1" headerRowDxfId="60" dataDxfId="59" totalsRowDxfId="58">
  <autoFilter ref="B2:AD40" xr:uid="{A1475E34-0066-4EA7-8690-EC932B21D08B}"/>
  <sortState xmlns:xlrd2="http://schemas.microsoft.com/office/spreadsheetml/2017/richdata2" ref="B3:AD18">
    <sortCondition ref="AD3:AD18" customList="Awarded,Reviewed not awarded,Reviewed awarded AHSC,Not reviewed,Withdrawn"/>
  </sortState>
  <tableColumns count="29">
    <tableColumn id="1" xr3:uid="{0C855741-38BD-43B2-833E-A7E6192F1434}" name="Project Name" dataDxfId="57" totalsRowDxfId="28"/>
    <tableColumn id="2" xr3:uid="{637161DA-32E6-448E-A4E8-B8CDADE66576}" name="Project City" dataDxfId="56" totalsRowDxfId="27"/>
    <tableColumn id="3" xr3:uid="{F75388E3-9C9C-4496-B1FE-CDC2E96247FD}" name="Project County" dataDxfId="55" totalsRowDxfId="26"/>
    <tableColumn id="30" xr3:uid="{2CD106AC-C291-4F4B-A9DF-3B91CD047919}" name="Zip Code" dataDxfId="54" totalsRowDxfId="25"/>
    <tableColumn id="4" xr3:uid="{437CB915-DA98-46B7-B976-6633B0BA0368}" name="Total Units" totalsRowFunction="custom" dataDxfId="53" totalsRowDxfId="24">
      <totalsRowFormula>SUM(Forty8Tbl[Total Units])</totalsRowFormula>
    </tableColumn>
    <tableColumn id="5" xr3:uid="{CDDD0CD7-14D7-4329-A14A-A6E3A87A6DE6}" name="Project Development Type" dataDxfId="52" totalsRowDxfId="23"/>
    <tableColumn id="6" xr3:uid="{3D37FF9A-6718-4E11-9FF0-7FFF3C24D74D}" name="Farmworker Housing" dataDxfId="51" totalsRowDxfId="22"/>
    <tableColumn id="7" xr3:uid="{0E896909-50EB-4F4C-9BF2-B1A0E19536BB}" name="At High Risk" dataDxfId="50" totalsRowDxfId="21"/>
    <tableColumn id="8" xr3:uid="{F5892EC5-434C-424A-BE30-97A9B4082782}" name="Large Family" dataDxfId="49" totalsRowDxfId="20"/>
    <tableColumn id="9" xr3:uid="{33BA1754-CE48-4CD7-BB61-5D9F1783BBB7}" name="Senior" dataDxfId="48" totalsRowDxfId="19"/>
    <tableColumn id="10" xr3:uid="{0BDD9F98-7FF4-408B-9DD5-14CF6B382E62}" name="Special Needs" dataDxfId="47" totalsRowDxfId="18"/>
    <tableColumn id="11" xr3:uid="{C3DAB070-74DA-42D9-86B9-EA80C7F6ADEE}" name="Supportive Housing" dataDxfId="46" totalsRowDxfId="17"/>
    <tableColumn id="12" xr3:uid="{CCE168E7-8889-4BB1-A5F6-AE12770CD43D}" name="Sponsor/Applicant #1 Name" dataDxfId="45" totalsRowDxfId="16"/>
    <tableColumn id="13" xr3:uid="{1BAEDFAD-5D83-4608-889B-31B90CBD156B}" name="Sponsor/Applicant #2 Name" dataDxfId="44" totalsRowDxfId="15"/>
    <tableColumn id="14" xr3:uid="{171E6CD2-8842-4E66-BDFA-F8B13DDCFD4A}" name="Sponsor/Applicant #3 Name" dataDxfId="43" totalsRowDxfId="14"/>
    <tableColumn id="15" xr3:uid="{E7839DA0-A680-46B3-B493-BFF7AD512B8E}" name="Type of Tax Credits" dataDxfId="42" totalsRowDxfId="13"/>
    <tableColumn id="17" xr3:uid="{1B1538DC-20B8-4D66-9373-06604DE40614}" name="High/ Highest Resource" dataDxfId="41" totalsRowDxfId="12"/>
    <tableColumn id="20" xr3:uid="{6EF77478-AE41-4A20-A876-19F62954C075}" name="MHP Senior Set-Aside" dataDxfId="40" totalsRowDxfId="11"/>
    <tableColumn id="21" xr3:uid="{9845704F-2C26-40B7-A632-40ECA6B0A96E}" name="MHP Loan Funds Requested " totalsRowFunction="custom" dataDxfId="39" totalsRowDxfId="10">
      <totalsRowFormula>SUM(Forty8Tbl[[MHP Loan Funds Requested ]])</totalsRowFormula>
    </tableColumn>
    <tableColumn id="22" xr3:uid="{84F27B7F-0BA2-4E96-A81D-A334D463A2CA}" name="MHP COSR Requested" totalsRowFunction="custom" dataDxfId="38" totalsRowDxfId="9">
      <totalsRowFormula>SUM(Forty8Tbl[MHP COSR Requested])</totalsRowFormula>
    </tableColumn>
    <tableColumn id="23" xr3:uid="{6389B5AE-6327-4E9D-85F1-EC39317E6832}" name="MHP Supportive Services Reserve Funds Requested" totalsRowFunction="custom" dataDxfId="37" totalsRowDxfId="8">
      <totalsRowFormula>SUM(Forty8Tbl[MHP Supportive Services Reserve Funds Requested])</totalsRowFormula>
    </tableColumn>
    <tableColumn id="25" xr3:uid="{5DFA4B88-44FD-4518-928D-3AEB78EB9AA5}" name="IIG Funds Requested " totalsRowFunction="custom" dataDxfId="36" totalsRowDxfId="7">
      <totalsRowFormula>SUM(Forty8Tbl[[IIG Funds Requested ]])</totalsRowFormula>
    </tableColumn>
    <tableColumn id="33" xr3:uid="{EF749B04-A3AB-4604-8789-874388F62810}" name="TOD Funds Requested " totalsRowFunction="custom" dataDxfId="35" totalsRowDxfId="6">
      <totalsRowFormula>SUM(Forty8Tbl[[TOD Funds Requested ]])</totalsRowFormula>
    </tableColumn>
    <tableColumn id="24" xr3:uid="{E7D446EC-F9C1-42B0-9BC6-A7A19358100E}" name="SHMHP Funds Requested " totalsRowFunction="custom" dataDxfId="34" totalsRowDxfId="5">
      <totalsRowFormula>SUM(Forty8Tbl[[SHMHP Funds Requested ]])</totalsRowFormula>
    </tableColumn>
    <tableColumn id="26" xr3:uid="{25F6EE01-50B8-4C5B-87A4-BF87C83F1759}" name="VHHP Funds Requested " totalsRowFunction="custom" dataDxfId="33" totalsRowDxfId="4">
      <totalsRowFormula>SUM(Forty8Tbl[[VHHP Funds Requested ]])</totalsRowFormula>
    </tableColumn>
    <tableColumn id="27" xr3:uid="{8FCB72DC-4833-4B6E-92A7-95EA720A8B33}" name="Total Funds Requested " totalsRowFunction="custom" dataDxfId="32" totalsRowDxfId="3">
      <calculatedColumnFormula>SUM(Forty8Tbl[[#This Row],[MHP Loan Funds Requested ]:[VHHP Funds Requested ]])</calculatedColumnFormula>
      <totalsRowFormula>SUM(Forty8Tbl[[Total Funds Requested ]])</totalsRowFormula>
    </tableColumn>
    <tableColumn id="28" xr3:uid="{13CEE945-031D-4959-B10F-DC3CEDA8B065}" name="Scoring Criteria Self Score" dataDxfId="31" totalsRowDxfId="2"/>
    <tableColumn id="29" xr3:uid="{37E1DFD9-DA56-4FBE-AFF1-A97226C1BDB2}" name="Tiebreaker Self Score" dataDxfId="30" totalsRowDxfId="1"/>
    <tableColumn id="19" xr3:uid="{66D8B823-9CFC-4304-9C57-55C543922B26}" name="Award of Application /status" dataDxfId="29" totalsRow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BE24D-8A54-4136-88E0-FFBE13EE4B9A}">
  <sheetPr codeName="Sheet1"/>
  <dimension ref="B2:AD51"/>
  <sheetViews>
    <sheetView showGridLines="0" tabSelected="1" zoomScale="50" zoomScaleNormal="50" workbookViewId="0">
      <pane xSplit="2" topLeftCell="C1" activePane="topRight" state="frozen"/>
      <selection pane="topRight" activeCell="P3" sqref="P3"/>
    </sheetView>
  </sheetViews>
  <sheetFormatPr defaultColWidth="8.6640625" defaultRowHeight="18" customHeight="1" x14ac:dyDescent="0.25"/>
  <cols>
    <col min="1" max="1" width="3.5546875" style="1" customWidth="1"/>
    <col min="2" max="2" width="29.88671875" style="20" customWidth="1"/>
    <col min="3" max="3" width="17.88671875" style="2" customWidth="1"/>
    <col min="4" max="4" width="17" style="2" customWidth="1"/>
    <col min="5" max="5" width="7.33203125" style="2" customWidth="1"/>
    <col min="6" max="6" width="10.44140625" style="3" customWidth="1"/>
    <col min="7" max="7" width="14.33203125" style="2" customWidth="1"/>
    <col min="8" max="8" width="11.6640625" style="2" customWidth="1"/>
    <col min="9" max="9" width="9.33203125" style="2" customWidth="1"/>
    <col min="10" max="10" width="8.44140625" style="2" customWidth="1"/>
    <col min="11" max="11" width="6.88671875" style="2" customWidth="1"/>
    <col min="12" max="12" width="9.109375" style="2" customWidth="1"/>
    <col min="13" max="13" width="10.33203125" style="2" customWidth="1"/>
    <col min="14" max="14" width="26.88671875" style="2" customWidth="1"/>
    <col min="15" max="15" width="22" style="2" customWidth="1"/>
    <col min="16" max="16" width="17" style="2" customWidth="1"/>
    <col min="17" max="17" width="9.44140625" style="2" customWidth="1"/>
    <col min="18" max="18" width="11.5546875" style="2" customWidth="1"/>
    <col min="19" max="19" width="13.5546875" style="2" customWidth="1"/>
    <col min="20" max="20" width="16" style="10" customWidth="1"/>
    <col min="21" max="21" width="15.21875" style="10" customWidth="1"/>
    <col min="22" max="22" width="20.33203125" style="10" bestFit="1" customWidth="1"/>
    <col min="23" max="23" width="14.5546875" style="10" customWidth="1"/>
    <col min="24" max="24" width="16.44140625" style="10" customWidth="1"/>
    <col min="25" max="25" width="16.88671875" style="10" customWidth="1"/>
    <col min="26" max="26" width="17.21875" style="10" customWidth="1"/>
    <col min="27" max="27" width="21.44140625" style="12" customWidth="1"/>
    <col min="28" max="28" width="14.5546875" style="1" customWidth="1"/>
    <col min="29" max="29" width="11.6640625" style="1" customWidth="1"/>
    <col min="30" max="30" width="22.109375" style="18" customWidth="1"/>
    <col min="31" max="16384" width="8.6640625" style="1"/>
  </cols>
  <sheetData>
    <row r="2" spans="2:30" s="6" customFormat="1" ht="54" customHeight="1" x14ac:dyDescent="0.25">
      <c r="B2" s="17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11" t="s">
        <v>18</v>
      </c>
      <c r="U2" s="11" t="s">
        <v>19</v>
      </c>
      <c r="V2" s="11" t="s">
        <v>20</v>
      </c>
      <c r="W2" s="11" t="s">
        <v>21</v>
      </c>
      <c r="X2" s="11" t="s">
        <v>22</v>
      </c>
      <c r="Y2" s="11" t="s">
        <v>23</v>
      </c>
      <c r="Z2" s="11" t="s">
        <v>24</v>
      </c>
      <c r="AA2" s="11" t="s">
        <v>25</v>
      </c>
      <c r="AB2" s="5" t="s">
        <v>26</v>
      </c>
      <c r="AC2" s="5" t="s">
        <v>27</v>
      </c>
      <c r="AD2" s="17" t="s">
        <v>135</v>
      </c>
    </row>
    <row r="3" spans="2:30" s="27" customFormat="1" ht="33.9" customHeight="1" x14ac:dyDescent="0.25">
      <c r="B3" s="28" t="s">
        <v>55</v>
      </c>
      <c r="C3" s="29" t="s">
        <v>56</v>
      </c>
      <c r="D3" s="29" t="s">
        <v>30</v>
      </c>
      <c r="E3" s="29">
        <v>91723</v>
      </c>
      <c r="F3" s="30">
        <v>60</v>
      </c>
      <c r="G3" s="29" t="s">
        <v>31</v>
      </c>
      <c r="H3" s="30" t="s">
        <v>32</v>
      </c>
      <c r="I3" s="30" t="s">
        <v>32</v>
      </c>
      <c r="J3" s="30" t="s">
        <v>32</v>
      </c>
      <c r="K3" s="30" t="s">
        <v>33</v>
      </c>
      <c r="L3" s="30" t="s">
        <v>33</v>
      </c>
      <c r="M3" s="30" t="s">
        <v>32</v>
      </c>
      <c r="N3" s="29" t="s">
        <v>58</v>
      </c>
      <c r="O3" s="29" t="s">
        <v>57</v>
      </c>
      <c r="P3" s="29"/>
      <c r="Q3" s="31">
        <v>0.09</v>
      </c>
      <c r="R3" s="30" t="s">
        <v>33</v>
      </c>
      <c r="S3" s="30" t="s">
        <v>33</v>
      </c>
      <c r="T3" s="13">
        <v>19000000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f>SUM(Forty8Tbl[[#This Row],[MHP Loan Funds Requested ]:[VHHP Funds Requested ]])</f>
        <v>19000000</v>
      </c>
      <c r="AB3" s="30">
        <v>108</v>
      </c>
      <c r="AC3" s="30">
        <v>1.3942740352158169</v>
      </c>
      <c r="AD3" s="32" t="s">
        <v>136</v>
      </c>
    </row>
    <row r="4" spans="2:30" s="27" customFormat="1" ht="33.9" customHeight="1" x14ac:dyDescent="0.25">
      <c r="B4" s="28" t="s">
        <v>72</v>
      </c>
      <c r="C4" s="29" t="s">
        <v>73</v>
      </c>
      <c r="D4" s="29" t="s">
        <v>30</v>
      </c>
      <c r="E4" s="29">
        <v>91106</v>
      </c>
      <c r="F4" s="30">
        <v>45</v>
      </c>
      <c r="G4" s="29" t="s">
        <v>31</v>
      </c>
      <c r="H4" s="30" t="s">
        <v>32</v>
      </c>
      <c r="I4" s="30" t="s">
        <v>32</v>
      </c>
      <c r="J4" s="30" t="s">
        <v>33</v>
      </c>
      <c r="K4" s="30" t="s">
        <v>32</v>
      </c>
      <c r="L4" s="30" t="s">
        <v>32</v>
      </c>
      <c r="M4" s="30" t="s">
        <v>32</v>
      </c>
      <c r="N4" s="29" t="s">
        <v>74</v>
      </c>
      <c r="O4" s="29"/>
      <c r="P4" s="29"/>
      <c r="Q4" s="31">
        <v>0.04</v>
      </c>
      <c r="R4" s="30" t="s">
        <v>33</v>
      </c>
      <c r="S4" s="30" t="s">
        <v>32</v>
      </c>
      <c r="T4" s="13">
        <v>15000000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f>SUM(Forty8Tbl[[#This Row],[MHP Loan Funds Requested ]:[VHHP Funds Requested ]])</f>
        <v>15000000</v>
      </c>
      <c r="AB4" s="30">
        <v>115</v>
      </c>
      <c r="AC4" s="30">
        <v>1.2241287090608901</v>
      </c>
      <c r="AD4" s="32" t="s">
        <v>136</v>
      </c>
    </row>
    <row r="5" spans="2:30" s="27" customFormat="1" ht="33.9" customHeight="1" x14ac:dyDescent="0.25">
      <c r="B5" s="19" t="s">
        <v>75</v>
      </c>
      <c r="C5" s="7" t="s">
        <v>30</v>
      </c>
      <c r="D5" s="7" t="s">
        <v>30</v>
      </c>
      <c r="E5" s="7">
        <v>90016</v>
      </c>
      <c r="F5" s="5">
        <v>176</v>
      </c>
      <c r="G5" s="7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7" t="s">
        <v>76</v>
      </c>
      <c r="O5" s="7" t="s">
        <v>77</v>
      </c>
      <c r="P5" s="7"/>
      <c r="Q5" s="8">
        <v>0.04</v>
      </c>
      <c r="R5" s="5" t="s">
        <v>32</v>
      </c>
      <c r="S5" s="5" t="s">
        <v>32</v>
      </c>
      <c r="T5" s="11">
        <v>15255771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f>SUM(Forty8Tbl[[#This Row],[MHP Loan Funds Requested ]:[VHHP Funds Requested ]])</f>
        <v>15255771</v>
      </c>
      <c r="AB5" s="5">
        <v>100</v>
      </c>
      <c r="AC5" s="5">
        <v>1.4311767056172664</v>
      </c>
      <c r="AD5" s="17" t="s">
        <v>136</v>
      </c>
    </row>
    <row r="6" spans="2:30" ht="33.9" customHeight="1" x14ac:dyDescent="0.25">
      <c r="B6" s="28" t="s">
        <v>99</v>
      </c>
      <c r="C6" s="29" t="s">
        <v>30</v>
      </c>
      <c r="D6" s="29" t="s">
        <v>30</v>
      </c>
      <c r="E6" s="29">
        <v>90033</v>
      </c>
      <c r="F6" s="30">
        <v>44</v>
      </c>
      <c r="G6" s="29" t="s">
        <v>31</v>
      </c>
      <c r="H6" s="30" t="s">
        <v>32</v>
      </c>
      <c r="I6" s="30" t="s">
        <v>32</v>
      </c>
      <c r="J6" s="30" t="s">
        <v>32</v>
      </c>
      <c r="K6" s="30" t="s">
        <v>32</v>
      </c>
      <c r="L6" s="30" t="s">
        <v>33</v>
      </c>
      <c r="M6" s="30" t="s">
        <v>32</v>
      </c>
      <c r="N6" s="29" t="s">
        <v>131</v>
      </c>
      <c r="O6" s="29" t="s">
        <v>35</v>
      </c>
      <c r="P6" s="29" t="s">
        <v>35</v>
      </c>
      <c r="Q6" s="31">
        <v>0.04</v>
      </c>
      <c r="R6" s="30" t="s">
        <v>32</v>
      </c>
      <c r="S6" s="30" t="s">
        <v>32</v>
      </c>
      <c r="T6" s="13">
        <v>3000000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f>SUM(Forty8Tbl[[#This Row],[MHP Loan Funds Requested ]:[VHHP Funds Requested ]])</f>
        <v>3000000</v>
      </c>
      <c r="AB6" s="30">
        <v>107</v>
      </c>
      <c r="AC6" s="34">
        <v>1.666703</v>
      </c>
      <c r="AD6" s="32" t="s">
        <v>136</v>
      </c>
    </row>
    <row r="7" spans="2:30" ht="33.9" customHeight="1" x14ac:dyDescent="0.25">
      <c r="B7" s="19" t="s">
        <v>106</v>
      </c>
      <c r="C7" s="7" t="s">
        <v>107</v>
      </c>
      <c r="D7" s="7" t="s">
        <v>30</v>
      </c>
      <c r="E7" s="7">
        <v>91711</v>
      </c>
      <c r="F7" s="5">
        <v>74</v>
      </c>
      <c r="G7" s="7" t="s">
        <v>31</v>
      </c>
      <c r="H7" s="5" t="s">
        <v>32</v>
      </c>
      <c r="I7" s="5" t="s">
        <v>32</v>
      </c>
      <c r="J7" s="5" t="s">
        <v>32</v>
      </c>
      <c r="K7" s="5" t="s">
        <v>32</v>
      </c>
      <c r="L7" s="5" t="s">
        <v>32</v>
      </c>
      <c r="M7" s="5" t="s">
        <v>33</v>
      </c>
      <c r="N7" s="7" t="s">
        <v>108</v>
      </c>
      <c r="O7" s="7" t="s">
        <v>35</v>
      </c>
      <c r="P7" s="7" t="s">
        <v>35</v>
      </c>
      <c r="Q7" s="8">
        <v>0.09</v>
      </c>
      <c r="R7" s="5" t="s">
        <v>33</v>
      </c>
      <c r="S7" s="5" t="s">
        <v>32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5400000</v>
      </c>
      <c r="AA7" s="11">
        <f>SUM(Forty8Tbl[[#This Row],[MHP Loan Funds Requested ]:[VHHP Funds Requested ]])</f>
        <v>5400000</v>
      </c>
      <c r="AB7" s="5">
        <v>100</v>
      </c>
      <c r="AC7" s="9">
        <v>1.3722347529134602</v>
      </c>
      <c r="AD7" s="17" t="s">
        <v>136</v>
      </c>
    </row>
    <row r="8" spans="2:30" ht="33.9" customHeight="1" x14ac:dyDescent="0.25">
      <c r="B8" s="28" t="s">
        <v>109</v>
      </c>
      <c r="C8" s="29" t="s">
        <v>73</v>
      </c>
      <c r="D8" s="29" t="s">
        <v>30</v>
      </c>
      <c r="E8" s="29">
        <v>91101</v>
      </c>
      <c r="F8" s="30">
        <v>100</v>
      </c>
      <c r="G8" s="29" t="s">
        <v>31</v>
      </c>
      <c r="H8" s="30" t="s">
        <v>32</v>
      </c>
      <c r="I8" s="30" t="s">
        <v>32</v>
      </c>
      <c r="J8" s="30" t="s">
        <v>32</v>
      </c>
      <c r="K8" s="30" t="s">
        <v>33</v>
      </c>
      <c r="L8" s="30" t="s">
        <v>33</v>
      </c>
      <c r="M8" s="30" t="s">
        <v>32</v>
      </c>
      <c r="N8" s="29" t="s">
        <v>110</v>
      </c>
      <c r="O8" s="29"/>
      <c r="P8" s="29"/>
      <c r="Q8" s="31">
        <v>0.09</v>
      </c>
      <c r="R8" s="30" t="s">
        <v>32</v>
      </c>
      <c r="S8" s="30" t="s">
        <v>33</v>
      </c>
      <c r="T8" s="13">
        <v>17621477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f>SUM(Forty8Tbl[[#This Row],[MHP Loan Funds Requested ]:[VHHP Funds Requested ]])</f>
        <v>17621477</v>
      </c>
      <c r="AB8" s="30">
        <v>102</v>
      </c>
      <c r="AC8" s="34">
        <v>1.4782031622527332</v>
      </c>
      <c r="AD8" s="32" t="s">
        <v>136</v>
      </c>
    </row>
    <row r="9" spans="2:30" s="27" customFormat="1" ht="33.9" customHeight="1" x14ac:dyDescent="0.25">
      <c r="B9" s="19" t="s">
        <v>120</v>
      </c>
      <c r="C9" s="7" t="s">
        <v>41</v>
      </c>
      <c r="D9" s="7" t="s">
        <v>30</v>
      </c>
      <c r="E9" s="7" t="s">
        <v>121</v>
      </c>
      <c r="F9" s="5">
        <v>82</v>
      </c>
      <c r="G9" s="7" t="s">
        <v>31</v>
      </c>
      <c r="H9" s="5" t="s">
        <v>32</v>
      </c>
      <c r="I9" s="5" t="s">
        <v>32</v>
      </c>
      <c r="J9" s="5" t="s">
        <v>32</v>
      </c>
      <c r="K9" s="5" t="s">
        <v>33</v>
      </c>
      <c r="L9" s="5" t="s">
        <v>33</v>
      </c>
      <c r="M9" s="5" t="s">
        <v>32</v>
      </c>
      <c r="N9" s="7" t="s">
        <v>122</v>
      </c>
      <c r="O9" s="7"/>
      <c r="P9" s="7"/>
      <c r="Q9" s="8">
        <v>0.04</v>
      </c>
      <c r="R9" s="5" t="s">
        <v>33</v>
      </c>
      <c r="S9" s="5" t="s">
        <v>33</v>
      </c>
      <c r="T9" s="11">
        <v>12620000</v>
      </c>
      <c r="U9" s="11">
        <v>0</v>
      </c>
      <c r="V9" s="11">
        <v>0</v>
      </c>
      <c r="W9" s="11">
        <v>0</v>
      </c>
      <c r="X9" s="11">
        <v>13000000</v>
      </c>
      <c r="Y9" s="11">
        <v>0</v>
      </c>
      <c r="Z9" s="11">
        <v>0</v>
      </c>
      <c r="AA9" s="11">
        <f>SUM(Forty8Tbl[[#This Row],[MHP Loan Funds Requested ]:[VHHP Funds Requested ]])</f>
        <v>25620000</v>
      </c>
      <c r="AB9" s="5">
        <v>105</v>
      </c>
      <c r="AC9" s="9">
        <v>1.3892068999377574</v>
      </c>
      <c r="AD9" s="17" t="s">
        <v>136</v>
      </c>
    </row>
    <row r="10" spans="2:30" ht="33.9" customHeight="1" x14ac:dyDescent="0.25">
      <c r="B10" s="28" t="s">
        <v>123</v>
      </c>
      <c r="C10" s="29" t="s">
        <v>30</v>
      </c>
      <c r="D10" s="29" t="s">
        <v>30</v>
      </c>
      <c r="E10" s="29">
        <v>90049</v>
      </c>
      <c r="F10" s="30">
        <v>41</v>
      </c>
      <c r="G10" s="29" t="s">
        <v>124</v>
      </c>
      <c r="H10" s="30" t="s">
        <v>32</v>
      </c>
      <c r="I10" s="30" t="s">
        <v>32</v>
      </c>
      <c r="J10" s="30" t="s">
        <v>32</v>
      </c>
      <c r="K10" s="30" t="s">
        <v>32</v>
      </c>
      <c r="L10" s="30" t="s">
        <v>32</v>
      </c>
      <c r="M10" s="30" t="s">
        <v>33</v>
      </c>
      <c r="N10" s="29" t="s">
        <v>125</v>
      </c>
      <c r="O10" s="29" t="s">
        <v>126</v>
      </c>
      <c r="P10" s="29" t="s">
        <v>35</v>
      </c>
      <c r="Q10" s="31">
        <v>0.04</v>
      </c>
      <c r="R10" s="30" t="s">
        <v>33</v>
      </c>
      <c r="S10" s="30" t="s">
        <v>32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2800000</v>
      </c>
      <c r="AA10" s="13">
        <f>SUM(Forty8Tbl[[#This Row],[MHP Loan Funds Requested ]:[VHHP Funds Requested ]])</f>
        <v>2800000</v>
      </c>
      <c r="AB10" s="30">
        <v>110</v>
      </c>
      <c r="AC10" s="34">
        <v>1.6056736729879262</v>
      </c>
      <c r="AD10" s="32" t="s">
        <v>136</v>
      </c>
    </row>
    <row r="11" spans="2:30" s="27" customFormat="1" ht="33.9" customHeight="1" x14ac:dyDescent="0.25">
      <c r="B11" s="19" t="s">
        <v>46</v>
      </c>
      <c r="C11" s="7" t="s">
        <v>47</v>
      </c>
      <c r="D11" s="7" t="s">
        <v>30</v>
      </c>
      <c r="E11" s="7">
        <v>90706</v>
      </c>
      <c r="F11" s="5">
        <v>51</v>
      </c>
      <c r="G11" s="7" t="s">
        <v>31</v>
      </c>
      <c r="H11" s="5" t="s">
        <v>32</v>
      </c>
      <c r="I11" s="5" t="s">
        <v>32</v>
      </c>
      <c r="J11" s="5" t="s">
        <v>32</v>
      </c>
      <c r="K11" s="5" t="s">
        <v>32</v>
      </c>
      <c r="L11" s="5" t="s">
        <v>32</v>
      </c>
      <c r="M11" s="5" t="s">
        <v>32</v>
      </c>
      <c r="N11" s="7" t="s">
        <v>48</v>
      </c>
      <c r="O11" s="7" t="s">
        <v>35</v>
      </c>
      <c r="P11" s="7" t="s">
        <v>35</v>
      </c>
      <c r="Q11" s="8">
        <v>0.09</v>
      </c>
      <c r="R11" s="5" t="s">
        <v>32</v>
      </c>
      <c r="S11" s="5" t="s">
        <v>32</v>
      </c>
      <c r="T11" s="11">
        <v>0</v>
      </c>
      <c r="U11" s="11">
        <v>0</v>
      </c>
      <c r="V11" s="11">
        <v>0</v>
      </c>
      <c r="W11" s="11">
        <v>3705636</v>
      </c>
      <c r="X11" s="11">
        <v>0</v>
      </c>
      <c r="Y11" s="11">
        <v>0</v>
      </c>
      <c r="Z11" s="11">
        <v>0</v>
      </c>
      <c r="AA11" s="11">
        <f>SUM(Forty8Tbl[[#This Row],[MHP Loan Funds Requested ]:[VHHP Funds Requested ]])</f>
        <v>3705636</v>
      </c>
      <c r="AB11" s="5">
        <v>97</v>
      </c>
      <c r="AC11" s="5">
        <v>1.6674442261351365</v>
      </c>
      <c r="AD11" s="32" t="s">
        <v>136</v>
      </c>
    </row>
    <row r="12" spans="2:30" ht="33.9" customHeight="1" x14ac:dyDescent="0.25">
      <c r="B12" s="28" t="s">
        <v>40</v>
      </c>
      <c r="C12" s="29" t="s">
        <v>41</v>
      </c>
      <c r="D12" s="29" t="s">
        <v>30</v>
      </c>
      <c r="E12" s="29">
        <v>90401</v>
      </c>
      <c r="F12" s="30">
        <v>122</v>
      </c>
      <c r="G12" s="29" t="s">
        <v>31</v>
      </c>
      <c r="H12" s="30" t="s">
        <v>32</v>
      </c>
      <c r="I12" s="30" t="s">
        <v>32</v>
      </c>
      <c r="J12" s="30" t="s">
        <v>33</v>
      </c>
      <c r="K12" s="30" t="s">
        <v>32</v>
      </c>
      <c r="L12" s="30" t="s">
        <v>33</v>
      </c>
      <c r="M12" s="30" t="s">
        <v>32</v>
      </c>
      <c r="N12" s="29" t="s">
        <v>42</v>
      </c>
      <c r="O12" s="29" t="s">
        <v>35</v>
      </c>
      <c r="P12" s="29" t="s">
        <v>35</v>
      </c>
      <c r="Q12" s="31">
        <v>0.04</v>
      </c>
      <c r="R12" s="30" t="s">
        <v>33</v>
      </c>
      <c r="S12" s="30" t="s">
        <v>32</v>
      </c>
      <c r="T12" s="13">
        <v>0</v>
      </c>
      <c r="U12" s="13">
        <v>0</v>
      </c>
      <c r="V12" s="13">
        <v>0</v>
      </c>
      <c r="W12" s="13">
        <v>1722032</v>
      </c>
      <c r="X12" s="13">
        <v>0</v>
      </c>
      <c r="Y12" s="13">
        <v>0</v>
      </c>
      <c r="Z12" s="13">
        <v>0</v>
      </c>
      <c r="AA12" s="13">
        <f>SUM(Forty8Tbl[[#This Row],[MHP Loan Funds Requested ]:[VHHP Funds Requested ]])</f>
        <v>1722032</v>
      </c>
      <c r="AB12" s="30">
        <v>105</v>
      </c>
      <c r="AC12" s="30">
        <v>1.4167180720151995</v>
      </c>
      <c r="AD12" s="32" t="s">
        <v>136</v>
      </c>
    </row>
    <row r="13" spans="2:30" s="27" customFormat="1" ht="33.9" customHeight="1" x14ac:dyDescent="0.25">
      <c r="B13" s="35" t="s">
        <v>28</v>
      </c>
      <c r="C13" s="36" t="s">
        <v>29</v>
      </c>
      <c r="D13" s="36" t="s">
        <v>30</v>
      </c>
      <c r="E13" s="36">
        <v>90046</v>
      </c>
      <c r="F13" s="37">
        <v>41</v>
      </c>
      <c r="G13" s="36" t="s">
        <v>31</v>
      </c>
      <c r="H13" s="37" t="s">
        <v>32</v>
      </c>
      <c r="I13" s="37" t="s">
        <v>32</v>
      </c>
      <c r="J13" s="37" t="s">
        <v>32</v>
      </c>
      <c r="K13" s="37" t="s">
        <v>33</v>
      </c>
      <c r="L13" s="37" t="s">
        <v>33</v>
      </c>
      <c r="M13" s="37" t="s">
        <v>32</v>
      </c>
      <c r="N13" s="36" t="s">
        <v>34</v>
      </c>
      <c r="O13" s="36" t="s">
        <v>35</v>
      </c>
      <c r="P13" s="36" t="s">
        <v>35</v>
      </c>
      <c r="Q13" s="38">
        <v>0.09</v>
      </c>
      <c r="R13" s="37" t="s">
        <v>33</v>
      </c>
      <c r="S13" s="37" t="s">
        <v>33</v>
      </c>
      <c r="T13" s="39">
        <v>13484109</v>
      </c>
      <c r="U13" s="39">
        <v>3672804.75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f>SUM(Forty8Tbl[[#This Row],[MHP Loan Funds Requested ]:[VHHP Funds Requested ]])</f>
        <v>17156913.75</v>
      </c>
      <c r="AB13" s="37">
        <v>103</v>
      </c>
      <c r="AC13" s="37">
        <v>1.3441331174153319</v>
      </c>
      <c r="AD13" s="41" t="s">
        <v>138</v>
      </c>
    </row>
    <row r="14" spans="2:30" ht="33.9" customHeight="1" x14ac:dyDescent="0.25">
      <c r="B14" s="35" t="s">
        <v>36</v>
      </c>
      <c r="C14" s="36" t="s">
        <v>30</v>
      </c>
      <c r="D14" s="36" t="s">
        <v>30</v>
      </c>
      <c r="E14" s="36">
        <v>90025</v>
      </c>
      <c r="F14" s="37">
        <v>44</v>
      </c>
      <c r="G14" s="36" t="s">
        <v>31</v>
      </c>
      <c r="H14" s="37" t="s">
        <v>32</v>
      </c>
      <c r="I14" s="37" t="s">
        <v>32</v>
      </c>
      <c r="J14" s="37" t="s">
        <v>32</v>
      </c>
      <c r="K14" s="37" t="s">
        <v>32</v>
      </c>
      <c r="L14" s="37" t="s">
        <v>32</v>
      </c>
      <c r="M14" s="37" t="s">
        <v>32</v>
      </c>
      <c r="N14" s="36" t="s">
        <v>37</v>
      </c>
      <c r="O14" s="36" t="s">
        <v>38</v>
      </c>
      <c r="P14" s="36"/>
      <c r="Q14" s="38" t="s">
        <v>39</v>
      </c>
      <c r="R14" s="37" t="s">
        <v>33</v>
      </c>
      <c r="S14" s="37" t="s">
        <v>32</v>
      </c>
      <c r="T14" s="39">
        <v>14469866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f>SUM(Forty8Tbl[[#This Row],[MHP Loan Funds Requested ]:[VHHP Funds Requested ]])</f>
        <v>14469866</v>
      </c>
      <c r="AB14" s="37">
        <v>108</v>
      </c>
      <c r="AC14" s="37">
        <v>0.94870777986098176</v>
      </c>
      <c r="AD14" s="41" t="s">
        <v>138</v>
      </c>
    </row>
    <row r="15" spans="2:30" ht="33.9" customHeight="1" x14ac:dyDescent="0.25">
      <c r="B15" s="35" t="s">
        <v>51</v>
      </c>
      <c r="C15" s="36" t="s">
        <v>52</v>
      </c>
      <c r="D15" s="36" t="s">
        <v>30</v>
      </c>
      <c r="E15" s="36">
        <v>91001</v>
      </c>
      <c r="F15" s="37">
        <v>91</v>
      </c>
      <c r="G15" s="36" t="s">
        <v>31</v>
      </c>
      <c r="H15" s="37" t="s">
        <v>32</v>
      </c>
      <c r="I15" s="37" t="s">
        <v>32</v>
      </c>
      <c r="J15" s="37" t="s">
        <v>33</v>
      </c>
      <c r="K15" s="37" t="s">
        <v>32</v>
      </c>
      <c r="L15" s="37" t="s">
        <v>32</v>
      </c>
      <c r="M15" s="37" t="s">
        <v>32</v>
      </c>
      <c r="N15" s="36" t="s">
        <v>53</v>
      </c>
      <c r="O15" s="36" t="s">
        <v>54</v>
      </c>
      <c r="P15" s="36" t="s">
        <v>35</v>
      </c>
      <c r="Q15" s="38">
        <v>0.04</v>
      </c>
      <c r="R15" s="37" t="s">
        <v>33</v>
      </c>
      <c r="S15" s="37" t="s">
        <v>32</v>
      </c>
      <c r="T15" s="39">
        <v>30194426</v>
      </c>
      <c r="U15" s="39">
        <v>0</v>
      </c>
      <c r="V15" s="39">
        <v>0</v>
      </c>
      <c r="W15" s="39">
        <v>5291800</v>
      </c>
      <c r="X15" s="39">
        <v>0</v>
      </c>
      <c r="Y15" s="39">
        <v>0</v>
      </c>
      <c r="Z15" s="39">
        <v>0</v>
      </c>
      <c r="AA15" s="39">
        <f>SUM(Forty8Tbl[[#This Row],[MHP Loan Funds Requested ]:[VHHP Funds Requested ]])</f>
        <v>35486226</v>
      </c>
      <c r="AB15" s="37">
        <v>105</v>
      </c>
      <c r="AC15" s="37">
        <v>1.2918647603764646</v>
      </c>
      <c r="AD15" s="41" t="s">
        <v>138</v>
      </c>
    </row>
    <row r="16" spans="2:30" ht="33.9" customHeight="1" x14ac:dyDescent="0.25">
      <c r="B16" s="35" t="s">
        <v>64</v>
      </c>
      <c r="C16" s="36" t="s">
        <v>52</v>
      </c>
      <c r="D16" s="36" t="s">
        <v>30</v>
      </c>
      <c r="E16" s="36">
        <v>91001</v>
      </c>
      <c r="F16" s="37">
        <v>22</v>
      </c>
      <c r="G16" s="36" t="s">
        <v>65</v>
      </c>
      <c r="H16" s="37" t="s">
        <v>32</v>
      </c>
      <c r="I16" s="37" t="s">
        <v>32</v>
      </c>
      <c r="J16" s="37" t="s">
        <v>32</v>
      </c>
      <c r="K16" s="37" t="s">
        <v>33</v>
      </c>
      <c r="L16" s="37" t="s">
        <v>32</v>
      </c>
      <c r="M16" s="37" t="s">
        <v>32</v>
      </c>
      <c r="N16" s="36" t="s">
        <v>66</v>
      </c>
      <c r="O16" s="36"/>
      <c r="P16" s="36"/>
      <c r="Q16" s="38" t="s">
        <v>39</v>
      </c>
      <c r="R16" s="37" t="s">
        <v>33</v>
      </c>
      <c r="S16" s="37" t="s">
        <v>33</v>
      </c>
      <c r="T16" s="39">
        <v>7259106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f>SUM(Forty8Tbl[[#This Row],[MHP Loan Funds Requested ]:[VHHP Funds Requested ]])</f>
        <v>7259106</v>
      </c>
      <c r="AB16" s="37">
        <v>112</v>
      </c>
      <c r="AC16" s="37">
        <v>1.1104628192553667</v>
      </c>
      <c r="AD16" s="41" t="s">
        <v>138</v>
      </c>
    </row>
    <row r="17" spans="2:30" ht="33.9" customHeight="1" x14ac:dyDescent="0.25">
      <c r="B17" s="35" t="s">
        <v>80</v>
      </c>
      <c r="C17" s="36" t="s">
        <v>30</v>
      </c>
      <c r="D17" s="36" t="s">
        <v>30</v>
      </c>
      <c r="E17" s="36">
        <v>90041</v>
      </c>
      <c r="F17" s="37">
        <v>64</v>
      </c>
      <c r="G17" s="36" t="s">
        <v>31</v>
      </c>
      <c r="H17" s="37" t="s">
        <v>32</v>
      </c>
      <c r="I17" s="37" t="s">
        <v>32</v>
      </c>
      <c r="J17" s="37" t="s">
        <v>32</v>
      </c>
      <c r="K17" s="37" t="s">
        <v>32</v>
      </c>
      <c r="L17" s="37" t="s">
        <v>32</v>
      </c>
      <c r="M17" s="37" t="s">
        <v>32</v>
      </c>
      <c r="N17" s="36" t="s">
        <v>81</v>
      </c>
      <c r="O17" s="36" t="s">
        <v>35</v>
      </c>
      <c r="P17" s="36" t="s">
        <v>35</v>
      </c>
      <c r="Q17" s="38">
        <v>0.09</v>
      </c>
      <c r="R17" s="37" t="s">
        <v>33</v>
      </c>
      <c r="S17" s="37" t="s">
        <v>32</v>
      </c>
      <c r="T17" s="39">
        <v>15819624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f>SUM(Forty8Tbl[[#This Row],[MHP Loan Funds Requested ]:[VHHP Funds Requested ]])</f>
        <v>15819624</v>
      </c>
      <c r="AB17" s="37">
        <v>103</v>
      </c>
      <c r="AC17" s="37">
        <v>1.4802362817639669</v>
      </c>
      <c r="AD17" s="41" t="s">
        <v>138</v>
      </c>
    </row>
    <row r="18" spans="2:30" ht="33.9" customHeight="1" x14ac:dyDescent="0.25">
      <c r="B18" s="35" t="s">
        <v>118</v>
      </c>
      <c r="C18" s="36" t="s">
        <v>73</v>
      </c>
      <c r="D18" s="36" t="s">
        <v>30</v>
      </c>
      <c r="E18" s="36">
        <v>91106</v>
      </c>
      <c r="F18" s="37">
        <v>57</v>
      </c>
      <c r="G18" s="36" t="s">
        <v>31</v>
      </c>
      <c r="H18" s="37" t="s">
        <v>32</v>
      </c>
      <c r="I18" s="37" t="s">
        <v>32</v>
      </c>
      <c r="J18" s="37" t="s">
        <v>32</v>
      </c>
      <c r="K18" s="37" t="s">
        <v>32</v>
      </c>
      <c r="L18" s="37" t="s">
        <v>33</v>
      </c>
      <c r="M18" s="37" t="s">
        <v>32</v>
      </c>
      <c r="N18" s="36" t="s">
        <v>119</v>
      </c>
      <c r="O18" s="36" t="s">
        <v>35</v>
      </c>
      <c r="P18" s="36" t="s">
        <v>35</v>
      </c>
      <c r="Q18" s="38">
        <v>0.09</v>
      </c>
      <c r="R18" s="37" t="s">
        <v>32</v>
      </c>
      <c r="S18" s="37" t="s">
        <v>32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8000000</v>
      </c>
      <c r="Z18" s="39">
        <v>0</v>
      </c>
      <c r="AA18" s="39">
        <f>SUM(Forty8Tbl[[#This Row],[MHP Loan Funds Requested ]:[VHHP Funds Requested ]])</f>
        <v>8000000</v>
      </c>
      <c r="AB18" s="37">
        <v>97</v>
      </c>
      <c r="AC18" s="40">
        <v>1.7160711395913495</v>
      </c>
      <c r="AD18" s="41" t="s">
        <v>138</v>
      </c>
    </row>
    <row r="19" spans="2:30" ht="33.9" customHeight="1" x14ac:dyDescent="0.25">
      <c r="B19" s="21" t="s">
        <v>43</v>
      </c>
      <c r="C19" s="22" t="s">
        <v>44</v>
      </c>
      <c r="D19" s="22" t="s">
        <v>30</v>
      </c>
      <c r="E19" s="22">
        <v>90813</v>
      </c>
      <c r="F19" s="23">
        <v>153</v>
      </c>
      <c r="G19" s="22" t="s">
        <v>31</v>
      </c>
      <c r="H19" s="23" t="s">
        <v>32</v>
      </c>
      <c r="I19" s="23" t="s">
        <v>32</v>
      </c>
      <c r="J19" s="23" t="s">
        <v>32</v>
      </c>
      <c r="K19" s="23" t="s">
        <v>32</v>
      </c>
      <c r="L19" s="23" t="s">
        <v>32</v>
      </c>
      <c r="M19" s="23" t="s">
        <v>32</v>
      </c>
      <c r="N19" s="22" t="s">
        <v>45</v>
      </c>
      <c r="O19" s="22"/>
      <c r="P19" s="22"/>
      <c r="Q19" s="24">
        <v>0.04</v>
      </c>
      <c r="R19" s="23" t="s">
        <v>32</v>
      </c>
      <c r="S19" s="23" t="s">
        <v>32</v>
      </c>
      <c r="T19" s="25">
        <v>0</v>
      </c>
      <c r="U19" s="25">
        <v>0</v>
      </c>
      <c r="V19" s="25">
        <v>0</v>
      </c>
      <c r="W19" s="25">
        <v>0</v>
      </c>
      <c r="X19" s="25">
        <v>6449169</v>
      </c>
      <c r="Y19" s="25">
        <v>0</v>
      </c>
      <c r="Z19" s="25">
        <v>0</v>
      </c>
      <c r="AA19" s="25">
        <f>SUM(Forty8Tbl[[#This Row],[MHP Loan Funds Requested ]:[VHHP Funds Requested ]])</f>
        <v>6449169</v>
      </c>
      <c r="AB19" s="23">
        <v>97</v>
      </c>
      <c r="AC19" s="23">
        <v>1.5459626740796211</v>
      </c>
      <c r="AD19" s="26" t="s">
        <v>137</v>
      </c>
    </row>
    <row r="20" spans="2:30" ht="33.9" customHeight="1" x14ac:dyDescent="0.25">
      <c r="B20" s="21" t="s">
        <v>49</v>
      </c>
      <c r="C20" s="22" t="s">
        <v>30</v>
      </c>
      <c r="D20" s="22" t="s">
        <v>30</v>
      </c>
      <c r="E20" s="22">
        <v>90063</v>
      </c>
      <c r="F20" s="23">
        <v>68</v>
      </c>
      <c r="G20" s="22" t="s">
        <v>31</v>
      </c>
      <c r="H20" s="23" t="s">
        <v>32</v>
      </c>
      <c r="I20" s="23" t="s">
        <v>32</v>
      </c>
      <c r="J20" s="23" t="s">
        <v>32</v>
      </c>
      <c r="K20" s="23" t="s">
        <v>32</v>
      </c>
      <c r="L20" s="23" t="s">
        <v>33</v>
      </c>
      <c r="M20" s="23" t="s">
        <v>32</v>
      </c>
      <c r="N20" s="22" t="s">
        <v>50</v>
      </c>
      <c r="O20" s="22"/>
      <c r="P20" s="22"/>
      <c r="Q20" s="24">
        <v>0.09</v>
      </c>
      <c r="R20" s="23" t="s">
        <v>32</v>
      </c>
      <c r="S20" s="23" t="s">
        <v>32</v>
      </c>
      <c r="T20" s="25">
        <v>10317312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f>SUM(Forty8Tbl[[#This Row],[MHP Loan Funds Requested ]:[VHHP Funds Requested ]])</f>
        <v>10317312</v>
      </c>
      <c r="AB20" s="23">
        <v>99</v>
      </c>
      <c r="AC20" s="23">
        <v>1.4028177066485081</v>
      </c>
      <c r="AD20" s="26" t="s">
        <v>137</v>
      </c>
    </row>
    <row r="21" spans="2:30" ht="33.9" customHeight="1" x14ac:dyDescent="0.25">
      <c r="B21" s="21" t="s">
        <v>59</v>
      </c>
      <c r="C21" s="22" t="s">
        <v>44</v>
      </c>
      <c r="D21" s="22" t="s">
        <v>30</v>
      </c>
      <c r="E21" s="22">
        <v>90807</v>
      </c>
      <c r="F21" s="23">
        <v>109</v>
      </c>
      <c r="G21" s="22" t="s">
        <v>31</v>
      </c>
      <c r="H21" s="23" t="s">
        <v>32</v>
      </c>
      <c r="I21" s="23" t="s">
        <v>32</v>
      </c>
      <c r="J21" s="23" t="s">
        <v>33</v>
      </c>
      <c r="K21" s="23" t="s">
        <v>32</v>
      </c>
      <c r="L21" s="23" t="s">
        <v>32</v>
      </c>
      <c r="M21" s="23" t="s">
        <v>32</v>
      </c>
      <c r="N21" s="22" t="s">
        <v>60</v>
      </c>
      <c r="O21" s="22" t="s">
        <v>35</v>
      </c>
      <c r="P21" s="22" t="s">
        <v>35</v>
      </c>
      <c r="Q21" s="24">
        <v>0.04</v>
      </c>
      <c r="R21" s="23" t="s">
        <v>33</v>
      </c>
      <c r="S21" s="23" t="s">
        <v>32</v>
      </c>
      <c r="T21" s="25">
        <v>30127277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f>SUM(Forty8Tbl[[#This Row],[MHP Loan Funds Requested ]:[VHHP Funds Requested ]])</f>
        <v>30127277</v>
      </c>
      <c r="AB21" s="23">
        <v>100</v>
      </c>
      <c r="AC21" s="23">
        <v>1.3379852785942687</v>
      </c>
      <c r="AD21" s="26" t="s">
        <v>137</v>
      </c>
    </row>
    <row r="22" spans="2:30" ht="33.9" customHeight="1" x14ac:dyDescent="0.25">
      <c r="B22" s="21" t="s">
        <v>61</v>
      </c>
      <c r="C22" s="22" t="s">
        <v>30</v>
      </c>
      <c r="D22" s="22" t="s">
        <v>30</v>
      </c>
      <c r="E22" s="22">
        <v>90028</v>
      </c>
      <c r="F22" s="23">
        <v>50</v>
      </c>
      <c r="G22" s="22" t="s">
        <v>31</v>
      </c>
      <c r="H22" s="23" t="s">
        <v>32</v>
      </c>
      <c r="I22" s="23" t="s">
        <v>32</v>
      </c>
      <c r="J22" s="23" t="s">
        <v>32</v>
      </c>
      <c r="K22" s="23" t="s">
        <v>33</v>
      </c>
      <c r="L22" s="23" t="s">
        <v>33</v>
      </c>
      <c r="M22" s="23" t="s">
        <v>32</v>
      </c>
      <c r="N22" s="22" t="s">
        <v>62</v>
      </c>
      <c r="O22" s="22" t="s">
        <v>63</v>
      </c>
      <c r="P22" s="22"/>
      <c r="Q22" s="24">
        <v>0.04</v>
      </c>
      <c r="R22" s="23" t="s">
        <v>32</v>
      </c>
      <c r="S22" s="23" t="s">
        <v>33</v>
      </c>
      <c r="T22" s="25">
        <v>15107256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f>SUM(Forty8Tbl[[#This Row],[MHP Loan Funds Requested ]:[VHHP Funds Requested ]])</f>
        <v>15107256</v>
      </c>
      <c r="AB22" s="23">
        <v>92</v>
      </c>
      <c r="AC22" s="23">
        <v>1.2880085225013804</v>
      </c>
      <c r="AD22" s="26" t="s">
        <v>137</v>
      </c>
    </row>
    <row r="23" spans="2:30" s="27" customFormat="1" ht="33.9" customHeight="1" x14ac:dyDescent="0.25">
      <c r="B23" s="21" t="s">
        <v>67</v>
      </c>
      <c r="C23" s="22" t="s">
        <v>68</v>
      </c>
      <c r="D23" s="22" t="s">
        <v>30</v>
      </c>
      <c r="E23" s="22">
        <v>90001</v>
      </c>
      <c r="F23" s="23">
        <v>81</v>
      </c>
      <c r="G23" s="22" t="s">
        <v>31</v>
      </c>
      <c r="H23" s="23" t="s">
        <v>32</v>
      </c>
      <c r="I23" s="23" t="s">
        <v>32</v>
      </c>
      <c r="J23" s="23" t="s">
        <v>32</v>
      </c>
      <c r="K23" s="23" t="s">
        <v>32</v>
      </c>
      <c r="L23" s="23" t="s">
        <v>33</v>
      </c>
      <c r="M23" s="23" t="s">
        <v>32</v>
      </c>
      <c r="N23" s="22" t="s">
        <v>69</v>
      </c>
      <c r="O23" s="22" t="s">
        <v>35</v>
      </c>
      <c r="P23" s="22" t="s">
        <v>35</v>
      </c>
      <c r="Q23" s="24">
        <v>0.04</v>
      </c>
      <c r="R23" s="23" t="s">
        <v>32</v>
      </c>
      <c r="S23" s="23" t="s">
        <v>32</v>
      </c>
      <c r="T23" s="25">
        <v>16772773</v>
      </c>
      <c r="U23" s="25">
        <v>10125000</v>
      </c>
      <c r="V23" s="25">
        <v>0</v>
      </c>
      <c r="W23" s="25">
        <v>1200000</v>
      </c>
      <c r="X23" s="25">
        <v>10759106</v>
      </c>
      <c r="Y23" s="25">
        <v>0</v>
      </c>
      <c r="Z23" s="25">
        <v>0</v>
      </c>
      <c r="AA23" s="25">
        <f>SUM(Forty8Tbl[[#This Row],[MHP Loan Funds Requested ]:[VHHP Funds Requested ]])</f>
        <v>38856879</v>
      </c>
      <c r="AB23" s="23">
        <v>92</v>
      </c>
      <c r="AC23" s="23">
        <v>1.2345785272695542</v>
      </c>
      <c r="AD23" s="26" t="s">
        <v>137</v>
      </c>
    </row>
    <row r="24" spans="2:30" ht="33.9" customHeight="1" x14ac:dyDescent="0.25">
      <c r="B24" s="21" t="s">
        <v>70</v>
      </c>
      <c r="C24" s="22" t="s">
        <v>30</v>
      </c>
      <c r="D24" s="22" t="s">
        <v>30</v>
      </c>
      <c r="E24" s="22">
        <v>90033</v>
      </c>
      <c r="F24" s="23">
        <v>110</v>
      </c>
      <c r="G24" s="22" t="s">
        <v>31</v>
      </c>
      <c r="H24" s="23" t="s">
        <v>32</v>
      </c>
      <c r="I24" s="23" t="s">
        <v>32</v>
      </c>
      <c r="J24" s="23" t="s">
        <v>33</v>
      </c>
      <c r="K24" s="23" t="s">
        <v>32</v>
      </c>
      <c r="L24" s="23" t="s">
        <v>32</v>
      </c>
      <c r="M24" s="23" t="s">
        <v>32</v>
      </c>
      <c r="N24" s="22" t="s">
        <v>71</v>
      </c>
      <c r="O24" s="22"/>
      <c r="P24" s="22"/>
      <c r="Q24" s="24">
        <v>0.04</v>
      </c>
      <c r="R24" s="23" t="s">
        <v>32</v>
      </c>
      <c r="S24" s="23" t="s">
        <v>32</v>
      </c>
      <c r="T24" s="25">
        <v>0</v>
      </c>
      <c r="U24" s="25">
        <v>0</v>
      </c>
      <c r="V24" s="25">
        <v>0</v>
      </c>
      <c r="W24" s="25">
        <v>0</v>
      </c>
      <c r="X24" s="25">
        <v>8000000</v>
      </c>
      <c r="Y24" s="25">
        <v>0</v>
      </c>
      <c r="Z24" s="25">
        <v>0</v>
      </c>
      <c r="AA24" s="25">
        <f>SUM(Forty8Tbl[[#This Row],[MHP Loan Funds Requested ]:[VHHP Funds Requested ]])</f>
        <v>8000000</v>
      </c>
      <c r="AB24" s="23">
        <v>97</v>
      </c>
      <c r="AC24" s="23">
        <v>1.6360528061070525</v>
      </c>
      <c r="AD24" s="26" t="s">
        <v>137</v>
      </c>
    </row>
    <row r="25" spans="2:30" ht="33.9" customHeight="1" x14ac:dyDescent="0.25">
      <c r="B25" s="21" t="s">
        <v>78</v>
      </c>
      <c r="C25" s="22" t="s">
        <v>44</v>
      </c>
      <c r="D25" s="22" t="s">
        <v>30</v>
      </c>
      <c r="E25" s="22">
        <v>90802</v>
      </c>
      <c r="F25" s="23">
        <v>97</v>
      </c>
      <c r="G25" s="22" t="s">
        <v>31</v>
      </c>
      <c r="H25" s="23" t="s">
        <v>32</v>
      </c>
      <c r="I25" s="23" t="s">
        <v>32</v>
      </c>
      <c r="J25" s="23" t="s">
        <v>32</v>
      </c>
      <c r="K25" s="23" t="s">
        <v>32</v>
      </c>
      <c r="L25" s="23" t="s">
        <v>33</v>
      </c>
      <c r="M25" s="23" t="s">
        <v>32</v>
      </c>
      <c r="N25" s="22" t="s">
        <v>79</v>
      </c>
      <c r="O25" s="22"/>
      <c r="P25" s="22"/>
      <c r="Q25" s="24">
        <v>0.04</v>
      </c>
      <c r="R25" s="23" t="s">
        <v>32</v>
      </c>
      <c r="S25" s="23" t="s">
        <v>32</v>
      </c>
      <c r="T25" s="25">
        <v>17517942</v>
      </c>
      <c r="U25" s="25">
        <v>0</v>
      </c>
      <c r="V25" s="25">
        <v>0</v>
      </c>
      <c r="W25" s="25">
        <v>4432100</v>
      </c>
      <c r="X25" s="25">
        <v>0</v>
      </c>
      <c r="Y25" s="25">
        <v>0</v>
      </c>
      <c r="Z25" s="25">
        <v>0</v>
      </c>
      <c r="AA25" s="25">
        <f>SUM(Forty8Tbl[[#This Row],[MHP Loan Funds Requested ]:[VHHP Funds Requested ]])</f>
        <v>21950042</v>
      </c>
      <c r="AB25" s="23">
        <v>97</v>
      </c>
      <c r="AC25" s="23">
        <v>1.3521836091195496</v>
      </c>
      <c r="AD25" s="26" t="s">
        <v>137</v>
      </c>
    </row>
    <row r="26" spans="2:30" ht="33.9" customHeight="1" x14ac:dyDescent="0.25">
      <c r="B26" s="21" t="s">
        <v>82</v>
      </c>
      <c r="C26" s="22" t="s">
        <v>83</v>
      </c>
      <c r="D26" s="22" t="s">
        <v>30</v>
      </c>
      <c r="E26" s="22">
        <v>91030</v>
      </c>
      <c r="F26" s="23">
        <v>52</v>
      </c>
      <c r="G26" s="22" t="s">
        <v>31</v>
      </c>
      <c r="H26" s="23" t="s">
        <v>32</v>
      </c>
      <c r="I26" s="23" t="s">
        <v>32</v>
      </c>
      <c r="J26" s="23" t="s">
        <v>32</v>
      </c>
      <c r="K26" s="23" t="s">
        <v>33</v>
      </c>
      <c r="L26" s="23" t="s">
        <v>32</v>
      </c>
      <c r="M26" s="23" t="s">
        <v>32</v>
      </c>
      <c r="N26" s="22" t="s">
        <v>84</v>
      </c>
      <c r="O26" s="22"/>
      <c r="P26" s="22"/>
      <c r="Q26" s="24">
        <v>0.04</v>
      </c>
      <c r="R26" s="23" t="s">
        <v>33</v>
      </c>
      <c r="S26" s="23" t="s">
        <v>33</v>
      </c>
      <c r="T26" s="25">
        <v>17200000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f>SUM(Forty8Tbl[[#This Row],[MHP Loan Funds Requested ]:[VHHP Funds Requested ]])</f>
        <v>17200000</v>
      </c>
      <c r="AB26" s="23">
        <v>103</v>
      </c>
      <c r="AC26" s="23">
        <v>1.2999253662850123</v>
      </c>
      <c r="AD26" s="26" t="s">
        <v>137</v>
      </c>
    </row>
    <row r="27" spans="2:30" ht="33.9" customHeight="1" x14ac:dyDescent="0.25">
      <c r="B27" s="21" t="s">
        <v>85</v>
      </c>
      <c r="C27" s="22" t="s">
        <v>30</v>
      </c>
      <c r="D27" s="22" t="s">
        <v>30</v>
      </c>
      <c r="E27" s="22">
        <v>90019</v>
      </c>
      <c r="F27" s="23">
        <v>89</v>
      </c>
      <c r="G27" s="22" t="s">
        <v>31</v>
      </c>
      <c r="H27" s="23" t="s">
        <v>32</v>
      </c>
      <c r="I27" s="23" t="s">
        <v>32</v>
      </c>
      <c r="J27" s="23" t="s">
        <v>33</v>
      </c>
      <c r="K27" s="23" t="s">
        <v>32</v>
      </c>
      <c r="L27" s="23" t="s">
        <v>33</v>
      </c>
      <c r="M27" s="23" t="s">
        <v>32</v>
      </c>
      <c r="N27" s="22" t="s">
        <v>86</v>
      </c>
      <c r="O27" s="22"/>
      <c r="P27" s="22"/>
      <c r="Q27" s="24">
        <v>0.04</v>
      </c>
      <c r="R27" s="23" t="s">
        <v>33</v>
      </c>
      <c r="S27" s="23" t="s">
        <v>32</v>
      </c>
      <c r="T27" s="25">
        <v>17595417</v>
      </c>
      <c r="U27" s="25">
        <v>0</v>
      </c>
      <c r="V27" s="25">
        <v>0</v>
      </c>
      <c r="W27" s="25">
        <v>4191595</v>
      </c>
      <c r="X27" s="25">
        <v>0</v>
      </c>
      <c r="Y27" s="25">
        <v>0</v>
      </c>
      <c r="Z27" s="25">
        <v>0</v>
      </c>
      <c r="AA27" s="25">
        <f>SUM(Forty8Tbl[[#This Row],[MHP Loan Funds Requested ]:[VHHP Funds Requested ]])</f>
        <v>21787012</v>
      </c>
      <c r="AB27" s="23">
        <v>103</v>
      </c>
      <c r="AC27" s="23">
        <v>1.4133565544648135</v>
      </c>
      <c r="AD27" s="26" t="s">
        <v>137</v>
      </c>
    </row>
    <row r="28" spans="2:30" s="27" customFormat="1" ht="33.9" customHeight="1" x14ac:dyDescent="0.25">
      <c r="B28" s="21" t="s">
        <v>87</v>
      </c>
      <c r="C28" s="22" t="s">
        <v>30</v>
      </c>
      <c r="D28" s="22" t="s">
        <v>30</v>
      </c>
      <c r="E28" s="22">
        <v>90005</v>
      </c>
      <c r="F28" s="23">
        <v>53</v>
      </c>
      <c r="G28" s="22" t="s">
        <v>31</v>
      </c>
      <c r="H28" s="23" t="s">
        <v>32</v>
      </c>
      <c r="I28" s="23" t="s">
        <v>32</v>
      </c>
      <c r="J28" s="23" t="s">
        <v>32</v>
      </c>
      <c r="K28" s="23" t="s">
        <v>32</v>
      </c>
      <c r="L28" s="23" t="s">
        <v>33</v>
      </c>
      <c r="M28" s="23" t="s">
        <v>32</v>
      </c>
      <c r="N28" s="22" t="s">
        <v>62</v>
      </c>
      <c r="O28" s="22" t="s">
        <v>63</v>
      </c>
      <c r="P28" s="22"/>
      <c r="Q28" s="24">
        <v>0.04</v>
      </c>
      <c r="R28" s="23" t="s">
        <v>32</v>
      </c>
      <c r="S28" s="23" t="s">
        <v>32</v>
      </c>
      <c r="T28" s="25">
        <v>16491130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f>SUM(Forty8Tbl[[#This Row],[MHP Loan Funds Requested ]:[VHHP Funds Requested ]])</f>
        <v>16491130</v>
      </c>
      <c r="AB28" s="23">
        <v>92</v>
      </c>
      <c r="AC28" s="23">
        <v>1.3191200628350117</v>
      </c>
      <c r="AD28" s="26" t="s">
        <v>137</v>
      </c>
    </row>
    <row r="29" spans="2:30" s="27" customFormat="1" ht="33.9" customHeight="1" x14ac:dyDescent="0.25">
      <c r="B29" s="21" t="s">
        <v>88</v>
      </c>
      <c r="C29" s="22" t="s">
        <v>89</v>
      </c>
      <c r="D29" s="22" t="s">
        <v>30</v>
      </c>
      <c r="E29" s="22">
        <v>90210</v>
      </c>
      <c r="F29" s="23">
        <v>82</v>
      </c>
      <c r="G29" s="22" t="s">
        <v>31</v>
      </c>
      <c r="H29" s="23" t="s">
        <v>32</v>
      </c>
      <c r="I29" s="23" t="s">
        <v>32</v>
      </c>
      <c r="J29" s="23" t="s">
        <v>32</v>
      </c>
      <c r="K29" s="23" t="s">
        <v>33</v>
      </c>
      <c r="L29" s="23" t="s">
        <v>32</v>
      </c>
      <c r="M29" s="23" t="s">
        <v>32</v>
      </c>
      <c r="N29" s="22" t="s">
        <v>84</v>
      </c>
      <c r="O29" s="22" t="s">
        <v>90</v>
      </c>
      <c r="P29" s="22"/>
      <c r="Q29" s="24">
        <v>0.04</v>
      </c>
      <c r="R29" s="23" t="s">
        <v>33</v>
      </c>
      <c r="S29" s="23" t="s">
        <v>33</v>
      </c>
      <c r="T29" s="25">
        <v>0</v>
      </c>
      <c r="U29" s="25">
        <v>0</v>
      </c>
      <c r="V29" s="25">
        <v>0</v>
      </c>
      <c r="W29" s="25">
        <v>0</v>
      </c>
      <c r="X29" s="25">
        <v>24000000</v>
      </c>
      <c r="Y29" s="25">
        <v>0</v>
      </c>
      <c r="Z29" s="25">
        <v>0</v>
      </c>
      <c r="AA29" s="25">
        <f>SUM(Forty8Tbl[[#This Row],[MHP Loan Funds Requested ]:[VHHP Funds Requested ]])</f>
        <v>24000000</v>
      </c>
      <c r="AB29" s="23">
        <v>103</v>
      </c>
      <c r="AC29" s="23">
        <v>1.2074461285665279</v>
      </c>
      <c r="AD29" s="26" t="s">
        <v>137</v>
      </c>
    </row>
    <row r="30" spans="2:30" s="27" customFormat="1" ht="33.9" customHeight="1" x14ac:dyDescent="0.25">
      <c r="B30" s="21" t="s">
        <v>91</v>
      </c>
      <c r="C30" s="22" t="s">
        <v>92</v>
      </c>
      <c r="D30" s="22" t="s">
        <v>30</v>
      </c>
      <c r="E30" s="22">
        <v>91702</v>
      </c>
      <c r="F30" s="23">
        <v>119</v>
      </c>
      <c r="G30" s="22" t="s">
        <v>93</v>
      </c>
      <c r="H30" s="23" t="s">
        <v>32</v>
      </c>
      <c r="I30" s="23" t="s">
        <v>33</v>
      </c>
      <c r="J30" s="23" t="s">
        <v>32</v>
      </c>
      <c r="K30" s="23" t="s">
        <v>32</v>
      </c>
      <c r="L30" s="23" t="s">
        <v>32</v>
      </c>
      <c r="M30" s="23" t="s">
        <v>32</v>
      </c>
      <c r="N30" s="22" t="s">
        <v>94</v>
      </c>
      <c r="O30" s="22"/>
      <c r="P30" s="22"/>
      <c r="Q30" s="24">
        <v>0.04</v>
      </c>
      <c r="R30" s="23" t="s">
        <v>32</v>
      </c>
      <c r="S30" s="23" t="s">
        <v>32</v>
      </c>
      <c r="T30" s="25">
        <v>25000000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f>SUM(Forty8Tbl[[#This Row],[MHP Loan Funds Requested ]:[VHHP Funds Requested ]])</f>
        <v>25000000</v>
      </c>
      <c r="AB30" s="23">
        <v>95</v>
      </c>
      <c r="AC30" s="23">
        <v>1.2639502759110171</v>
      </c>
      <c r="AD30" s="26" t="s">
        <v>137</v>
      </c>
    </row>
    <row r="31" spans="2:30" s="27" customFormat="1" ht="33.9" customHeight="1" x14ac:dyDescent="0.25">
      <c r="B31" s="21" t="s">
        <v>95</v>
      </c>
      <c r="C31" s="22" t="s">
        <v>30</v>
      </c>
      <c r="D31" s="22" t="s">
        <v>30</v>
      </c>
      <c r="E31" s="22">
        <v>90002</v>
      </c>
      <c r="F31" s="23">
        <v>97</v>
      </c>
      <c r="G31" s="22" t="s">
        <v>31</v>
      </c>
      <c r="H31" s="23" t="s">
        <v>32</v>
      </c>
      <c r="I31" s="23" t="s">
        <v>32</v>
      </c>
      <c r="J31" s="23" t="s">
        <v>33</v>
      </c>
      <c r="K31" s="23" t="s">
        <v>32</v>
      </c>
      <c r="L31" s="23" t="s">
        <v>32</v>
      </c>
      <c r="M31" s="23" t="s">
        <v>32</v>
      </c>
      <c r="N31" s="22" t="s">
        <v>96</v>
      </c>
      <c r="O31" s="22" t="s">
        <v>35</v>
      </c>
      <c r="P31" s="22" t="s">
        <v>35</v>
      </c>
      <c r="Q31" s="24">
        <v>0.09</v>
      </c>
      <c r="R31" s="23" t="s">
        <v>32</v>
      </c>
      <c r="S31" s="23" t="s">
        <v>32</v>
      </c>
      <c r="T31" s="25">
        <v>0</v>
      </c>
      <c r="U31" s="25">
        <v>0</v>
      </c>
      <c r="V31" s="25">
        <v>0</v>
      </c>
      <c r="W31" s="25">
        <v>0</v>
      </c>
      <c r="X31" s="25">
        <v>5000000</v>
      </c>
      <c r="Y31" s="25">
        <v>0</v>
      </c>
      <c r="Z31" s="25">
        <v>0</v>
      </c>
      <c r="AA31" s="25">
        <f>SUM(Forty8Tbl[[#This Row],[MHP Loan Funds Requested ]:[VHHP Funds Requested ]])</f>
        <v>5000000</v>
      </c>
      <c r="AB31" s="23">
        <v>96</v>
      </c>
      <c r="AC31" s="33">
        <v>1.5126986580865309</v>
      </c>
      <c r="AD31" s="26" t="s">
        <v>137</v>
      </c>
    </row>
    <row r="32" spans="2:30" s="27" customFormat="1" ht="33.9" customHeight="1" x14ac:dyDescent="0.25">
      <c r="B32" s="21" t="s">
        <v>97</v>
      </c>
      <c r="C32" s="22" t="s">
        <v>98</v>
      </c>
      <c r="D32" s="22" t="s">
        <v>30</v>
      </c>
      <c r="E32" s="22">
        <v>91214</v>
      </c>
      <c r="F32" s="23">
        <v>80</v>
      </c>
      <c r="G32" s="22" t="s">
        <v>31</v>
      </c>
      <c r="H32" s="23" t="s">
        <v>32</v>
      </c>
      <c r="I32" s="23" t="s">
        <v>32</v>
      </c>
      <c r="J32" s="23" t="s">
        <v>33</v>
      </c>
      <c r="K32" s="23" t="s">
        <v>32</v>
      </c>
      <c r="L32" s="23" t="s">
        <v>33</v>
      </c>
      <c r="M32" s="23" t="s">
        <v>32</v>
      </c>
      <c r="N32" s="22" t="s">
        <v>71</v>
      </c>
      <c r="O32" s="22" t="s">
        <v>35</v>
      </c>
      <c r="P32" s="22" t="s">
        <v>35</v>
      </c>
      <c r="Q32" s="24">
        <v>0.04</v>
      </c>
      <c r="R32" s="23" t="s">
        <v>33</v>
      </c>
      <c r="S32" s="23" t="s">
        <v>32</v>
      </c>
      <c r="T32" s="25">
        <v>26935380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f>SUM(Forty8Tbl[[#This Row],[MHP Loan Funds Requested ]:[VHHP Funds Requested ]])</f>
        <v>26935380</v>
      </c>
      <c r="AB32" s="23">
        <v>103</v>
      </c>
      <c r="AC32" s="33">
        <v>1.3163233793039815</v>
      </c>
      <c r="AD32" s="26" t="s">
        <v>137</v>
      </c>
    </row>
    <row r="33" spans="2:30" s="27" customFormat="1" ht="33.9" customHeight="1" x14ac:dyDescent="0.25">
      <c r="B33" s="21" t="s">
        <v>134</v>
      </c>
      <c r="C33" s="22" t="s">
        <v>29</v>
      </c>
      <c r="D33" s="22" t="s">
        <v>30</v>
      </c>
      <c r="E33" s="22">
        <v>90069</v>
      </c>
      <c r="F33" s="23">
        <v>49</v>
      </c>
      <c r="G33" s="22" t="s">
        <v>31</v>
      </c>
      <c r="H33" s="23" t="s">
        <v>32</v>
      </c>
      <c r="I33" s="23" t="s">
        <v>32</v>
      </c>
      <c r="J33" s="23" t="s">
        <v>32</v>
      </c>
      <c r="K33" s="23" t="s">
        <v>33</v>
      </c>
      <c r="L33" s="23" t="s">
        <v>33</v>
      </c>
      <c r="M33" s="23" t="s">
        <v>32</v>
      </c>
      <c r="N33" s="22" t="s">
        <v>60</v>
      </c>
      <c r="O33" s="22" t="s">
        <v>35</v>
      </c>
      <c r="P33" s="22" t="s">
        <v>35</v>
      </c>
      <c r="Q33" s="24">
        <v>0.09</v>
      </c>
      <c r="R33" s="23" t="s">
        <v>33</v>
      </c>
      <c r="S33" s="23" t="s">
        <v>33</v>
      </c>
      <c r="T33" s="25">
        <v>0</v>
      </c>
      <c r="U33" s="25">
        <v>0</v>
      </c>
      <c r="V33" s="25">
        <v>0</v>
      </c>
      <c r="W33" s="25">
        <v>0</v>
      </c>
      <c r="X33" s="25">
        <v>12992696</v>
      </c>
      <c r="Y33" s="25">
        <v>0</v>
      </c>
      <c r="Z33" s="25">
        <v>0</v>
      </c>
      <c r="AA33" s="25">
        <f>SUM(Forty8Tbl[[#This Row],[MHP Loan Funds Requested ]:[VHHP Funds Requested ]])</f>
        <v>12992696</v>
      </c>
      <c r="AB33" s="23">
        <v>98</v>
      </c>
      <c r="AC33" s="33">
        <v>0.50691489361702124</v>
      </c>
      <c r="AD33" s="26" t="s">
        <v>137</v>
      </c>
    </row>
    <row r="34" spans="2:30" ht="33.9" customHeight="1" x14ac:dyDescent="0.25">
      <c r="B34" s="21" t="s">
        <v>100</v>
      </c>
      <c r="C34" s="22" t="s">
        <v>29</v>
      </c>
      <c r="D34" s="22" t="s">
        <v>30</v>
      </c>
      <c r="E34" s="22">
        <v>90069</v>
      </c>
      <c r="F34" s="23">
        <v>40</v>
      </c>
      <c r="G34" s="22" t="s">
        <v>31</v>
      </c>
      <c r="H34" s="23" t="s">
        <v>32</v>
      </c>
      <c r="I34" s="23" t="s">
        <v>32</v>
      </c>
      <c r="J34" s="23" t="s">
        <v>32</v>
      </c>
      <c r="K34" s="23" t="s">
        <v>32</v>
      </c>
      <c r="L34" s="23" t="s">
        <v>33</v>
      </c>
      <c r="M34" s="23" t="s">
        <v>32</v>
      </c>
      <c r="N34" s="22" t="s">
        <v>101</v>
      </c>
      <c r="O34" s="22" t="s">
        <v>35</v>
      </c>
      <c r="P34" s="22" t="s">
        <v>35</v>
      </c>
      <c r="Q34" s="24">
        <v>0.09</v>
      </c>
      <c r="R34" s="23" t="s">
        <v>33</v>
      </c>
      <c r="S34" s="23" t="s">
        <v>32</v>
      </c>
      <c r="T34" s="25">
        <v>13372459</v>
      </c>
      <c r="U34" s="25">
        <v>4500000</v>
      </c>
      <c r="V34" s="25">
        <v>665229</v>
      </c>
      <c r="W34" s="25">
        <v>0</v>
      </c>
      <c r="X34" s="25">
        <v>0</v>
      </c>
      <c r="Y34" s="25">
        <v>0</v>
      </c>
      <c r="Z34" s="25">
        <v>0</v>
      </c>
      <c r="AA34" s="25">
        <f>SUM(Forty8Tbl[[#This Row],[MHP Loan Funds Requested ]:[VHHP Funds Requested ]])</f>
        <v>18537688</v>
      </c>
      <c r="AB34" s="23">
        <v>103</v>
      </c>
      <c r="AC34" s="33">
        <v>1.3618124950855115</v>
      </c>
      <c r="AD34" s="26" t="s">
        <v>137</v>
      </c>
    </row>
    <row r="35" spans="2:30" ht="33.9" customHeight="1" x14ac:dyDescent="0.25">
      <c r="B35" s="21" t="s">
        <v>111</v>
      </c>
      <c r="C35" s="22" t="s">
        <v>112</v>
      </c>
      <c r="D35" s="22" t="s">
        <v>30</v>
      </c>
      <c r="E35" s="22">
        <v>91776</v>
      </c>
      <c r="F35" s="23">
        <v>73</v>
      </c>
      <c r="G35" s="22" t="s">
        <v>31</v>
      </c>
      <c r="H35" s="23" t="s">
        <v>32</v>
      </c>
      <c r="I35" s="23" t="s">
        <v>32</v>
      </c>
      <c r="J35" s="23" t="s">
        <v>32</v>
      </c>
      <c r="K35" s="23" t="s">
        <v>33</v>
      </c>
      <c r="L35" s="23" t="s">
        <v>32</v>
      </c>
      <c r="M35" s="23" t="s">
        <v>32</v>
      </c>
      <c r="N35" s="22" t="s">
        <v>84</v>
      </c>
      <c r="O35" s="22"/>
      <c r="P35" s="22"/>
      <c r="Q35" s="24">
        <v>0.04</v>
      </c>
      <c r="R35" s="23" t="s">
        <v>33</v>
      </c>
      <c r="S35" s="23" t="s">
        <v>33</v>
      </c>
      <c r="T35" s="25">
        <v>22700000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f>SUM(Forty8Tbl[[#This Row],[MHP Loan Funds Requested ]:[VHHP Funds Requested ]])</f>
        <v>22700000</v>
      </c>
      <c r="AB35" s="23">
        <v>103</v>
      </c>
      <c r="AC35" s="33">
        <v>1.2648651279212362</v>
      </c>
      <c r="AD35" s="26" t="s">
        <v>137</v>
      </c>
    </row>
    <row r="36" spans="2:30" ht="33.9" customHeight="1" x14ac:dyDescent="0.25">
      <c r="B36" s="21" t="s">
        <v>113</v>
      </c>
      <c r="C36" s="22" t="s">
        <v>30</v>
      </c>
      <c r="D36" s="22" t="s">
        <v>30</v>
      </c>
      <c r="E36" s="22">
        <v>90028</v>
      </c>
      <c r="F36" s="23">
        <v>65</v>
      </c>
      <c r="G36" s="22" t="s">
        <v>31</v>
      </c>
      <c r="H36" s="23" t="s">
        <v>32</v>
      </c>
      <c r="I36" s="23" t="s">
        <v>32</v>
      </c>
      <c r="J36" s="23" t="s">
        <v>32</v>
      </c>
      <c r="K36" s="23" t="s">
        <v>32</v>
      </c>
      <c r="L36" s="23" t="s">
        <v>33</v>
      </c>
      <c r="M36" s="23" t="s">
        <v>32</v>
      </c>
      <c r="N36" s="22" t="s">
        <v>114</v>
      </c>
      <c r="O36" s="22" t="s">
        <v>35</v>
      </c>
      <c r="P36" s="22" t="s">
        <v>35</v>
      </c>
      <c r="Q36" s="24">
        <v>0.04</v>
      </c>
      <c r="R36" s="23" t="s">
        <v>32</v>
      </c>
      <c r="S36" s="23" t="s">
        <v>32</v>
      </c>
      <c r="T36" s="25">
        <v>19832889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f>SUM(Forty8Tbl[[#This Row],[MHP Loan Funds Requested ]:[VHHP Funds Requested ]])</f>
        <v>19832889</v>
      </c>
      <c r="AB36" s="23">
        <v>95</v>
      </c>
      <c r="AC36" s="33">
        <v>1.2631583583705308</v>
      </c>
      <c r="AD36" s="26" t="s">
        <v>137</v>
      </c>
    </row>
    <row r="37" spans="2:30" s="27" customFormat="1" ht="33.9" customHeight="1" x14ac:dyDescent="0.25">
      <c r="B37" s="21" t="s">
        <v>115</v>
      </c>
      <c r="C37" s="22" t="s">
        <v>30</v>
      </c>
      <c r="D37" s="22" t="s">
        <v>30</v>
      </c>
      <c r="E37" s="22">
        <v>90028</v>
      </c>
      <c r="F37" s="23">
        <v>70</v>
      </c>
      <c r="G37" s="22" t="s">
        <v>31</v>
      </c>
      <c r="H37" s="23" t="s">
        <v>32</v>
      </c>
      <c r="I37" s="23" t="s">
        <v>32</v>
      </c>
      <c r="J37" s="23" t="s">
        <v>32</v>
      </c>
      <c r="K37" s="23" t="s">
        <v>32</v>
      </c>
      <c r="L37" s="23" t="s">
        <v>33</v>
      </c>
      <c r="M37" s="23" t="s">
        <v>32</v>
      </c>
      <c r="N37" s="22" t="s">
        <v>116</v>
      </c>
      <c r="O37" s="22" t="s">
        <v>117</v>
      </c>
      <c r="P37" s="22"/>
      <c r="Q37" s="24">
        <v>0.04</v>
      </c>
      <c r="R37" s="23" t="s">
        <v>33</v>
      </c>
      <c r="S37" s="23" t="s">
        <v>32</v>
      </c>
      <c r="T37" s="25">
        <v>20000000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f>SUM(Forty8Tbl[[#This Row],[MHP Loan Funds Requested ]:[VHHP Funds Requested ]])</f>
        <v>20000000</v>
      </c>
      <c r="AB37" s="23">
        <v>98</v>
      </c>
      <c r="AC37" s="33">
        <v>1.1910483854717935</v>
      </c>
      <c r="AD37" s="26" t="s">
        <v>137</v>
      </c>
    </row>
    <row r="38" spans="2:30" ht="33.9" customHeight="1" x14ac:dyDescent="0.25">
      <c r="B38" s="21" t="s">
        <v>127</v>
      </c>
      <c r="C38" s="22" t="s">
        <v>30</v>
      </c>
      <c r="D38" s="22" t="s">
        <v>30</v>
      </c>
      <c r="E38" s="22">
        <v>90066</v>
      </c>
      <c r="F38" s="23">
        <v>122</v>
      </c>
      <c r="G38" s="22" t="s">
        <v>31</v>
      </c>
      <c r="H38" s="23" t="s">
        <v>32</v>
      </c>
      <c r="I38" s="23" t="s">
        <v>32</v>
      </c>
      <c r="J38" s="23" t="s">
        <v>33</v>
      </c>
      <c r="K38" s="23" t="s">
        <v>32</v>
      </c>
      <c r="L38" s="23" t="s">
        <v>32</v>
      </c>
      <c r="M38" s="23" t="s">
        <v>32</v>
      </c>
      <c r="N38" s="22" t="s">
        <v>34</v>
      </c>
      <c r="O38" s="22" t="s">
        <v>35</v>
      </c>
      <c r="P38" s="22" t="s">
        <v>35</v>
      </c>
      <c r="Q38" s="24">
        <v>0.04</v>
      </c>
      <c r="R38" s="23" t="s">
        <v>33</v>
      </c>
      <c r="S38" s="23" t="s">
        <v>32</v>
      </c>
      <c r="T38" s="25">
        <v>26407127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f>SUM(Forty8Tbl[[#This Row],[MHP Loan Funds Requested ]:[VHHP Funds Requested ]])</f>
        <v>26407127</v>
      </c>
      <c r="AB38" s="23">
        <v>98</v>
      </c>
      <c r="AC38" s="33">
        <v>1.1887965622599939</v>
      </c>
      <c r="AD38" s="26" t="s">
        <v>137</v>
      </c>
    </row>
    <row r="39" spans="2:30" ht="33.9" customHeight="1" x14ac:dyDescent="0.25">
      <c r="B39" s="42" t="s">
        <v>130</v>
      </c>
      <c r="C39" s="22" t="s">
        <v>128</v>
      </c>
      <c r="D39" s="22" t="s">
        <v>30</v>
      </c>
      <c r="E39" s="22"/>
      <c r="F39" s="23">
        <v>74</v>
      </c>
      <c r="G39" s="22" t="s">
        <v>31</v>
      </c>
      <c r="H39" s="23" t="s">
        <v>32</v>
      </c>
      <c r="I39" s="23" t="s">
        <v>32</v>
      </c>
      <c r="J39" s="23" t="s">
        <v>32</v>
      </c>
      <c r="K39" s="23" t="s">
        <v>32</v>
      </c>
      <c r="L39" s="23" t="s">
        <v>33</v>
      </c>
      <c r="M39" s="23" t="s">
        <v>33</v>
      </c>
      <c r="N39" s="22" t="s">
        <v>129</v>
      </c>
      <c r="O39" s="22"/>
      <c r="P39" s="22"/>
      <c r="Q39" s="24" t="s">
        <v>39</v>
      </c>
      <c r="R39" s="23" t="s">
        <v>33</v>
      </c>
      <c r="S39" s="23" t="s">
        <v>32</v>
      </c>
      <c r="T39" s="25">
        <v>10317251</v>
      </c>
      <c r="U39" s="25">
        <v>0</v>
      </c>
      <c r="V39" s="25">
        <v>100000</v>
      </c>
      <c r="W39" s="25">
        <v>2103288</v>
      </c>
      <c r="X39" s="25">
        <v>597600</v>
      </c>
      <c r="Y39" s="25">
        <v>4499874</v>
      </c>
      <c r="Z39" s="25">
        <v>5399942</v>
      </c>
      <c r="AA39" s="25">
        <f>SUM(Forty8Tbl[[#This Row],[MHP Loan Funds Requested ]:[VHHP Funds Requested ]])</f>
        <v>23017955</v>
      </c>
      <c r="AB39" s="23">
        <v>91</v>
      </c>
      <c r="AC39" s="33">
        <v>0.99410886329597459</v>
      </c>
      <c r="AD39" s="26" t="s">
        <v>137</v>
      </c>
    </row>
    <row r="40" spans="2:30" ht="33.6" customHeight="1" x14ac:dyDescent="0.25">
      <c r="B40" s="35" t="s">
        <v>102</v>
      </c>
      <c r="C40" s="36" t="s">
        <v>103</v>
      </c>
      <c r="D40" s="36" t="s">
        <v>30</v>
      </c>
      <c r="E40" s="36">
        <v>91801</v>
      </c>
      <c r="F40" s="37">
        <v>36</v>
      </c>
      <c r="G40" s="36" t="s">
        <v>31</v>
      </c>
      <c r="H40" s="37" t="s">
        <v>32</v>
      </c>
      <c r="I40" s="37" t="s">
        <v>32</v>
      </c>
      <c r="J40" s="37" t="s">
        <v>33</v>
      </c>
      <c r="K40" s="37" t="s">
        <v>32</v>
      </c>
      <c r="L40" s="37" t="s">
        <v>32</v>
      </c>
      <c r="M40" s="37" t="s">
        <v>32</v>
      </c>
      <c r="N40" s="36" t="s">
        <v>104</v>
      </c>
      <c r="O40" s="36" t="s">
        <v>105</v>
      </c>
      <c r="P40" s="36"/>
      <c r="Q40" s="38">
        <v>0.09</v>
      </c>
      <c r="R40" s="37" t="s">
        <v>33</v>
      </c>
      <c r="S40" s="37" t="s">
        <v>32</v>
      </c>
      <c r="T40" s="39">
        <v>7000000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f>SUM(Forty8Tbl[[#This Row],[MHP Loan Funds Requested ]:[VHHP Funds Requested ]])</f>
        <v>7000000</v>
      </c>
      <c r="AB40" s="37">
        <v>113</v>
      </c>
      <c r="AC40" s="40">
        <v>1.6078371827270992</v>
      </c>
      <c r="AD40" s="41" t="s">
        <v>139</v>
      </c>
    </row>
    <row r="41" spans="2:30" ht="24" customHeight="1" x14ac:dyDescent="0.25">
      <c r="B41" s="28"/>
      <c r="C41" s="29"/>
      <c r="D41" s="29"/>
      <c r="E41" s="29"/>
      <c r="F41" s="4">
        <f>SUM(Forty8Tbl[Total Units])</f>
        <v>2883</v>
      </c>
      <c r="G41" s="29"/>
      <c r="H41" s="30"/>
      <c r="I41" s="30"/>
      <c r="J41" s="30"/>
      <c r="K41" s="30"/>
      <c r="L41" s="30"/>
      <c r="M41" s="30"/>
      <c r="N41" s="29"/>
      <c r="O41" s="29"/>
      <c r="P41" s="29"/>
      <c r="Q41" s="31"/>
      <c r="R41" s="30"/>
      <c r="S41" s="30"/>
      <c r="T41" s="13">
        <f>SUM(Forty8Tbl[[MHP Loan Funds Requested ]])</f>
        <v>476418592</v>
      </c>
      <c r="U41" s="4">
        <f>SUM(Forty8Tbl[MHP COSR Requested])</f>
        <v>18297804.75</v>
      </c>
      <c r="V41" s="4">
        <f>SUM(Forty8Tbl[MHP Supportive Services Reserve Funds Requested])</f>
        <v>765229</v>
      </c>
      <c r="W41" s="4">
        <f>SUM(Forty8Tbl[[IIG Funds Requested ]])</f>
        <v>22646451</v>
      </c>
      <c r="X41" s="4">
        <f>SUM(Forty8Tbl[[TOD Funds Requested ]])</f>
        <v>80798571</v>
      </c>
      <c r="Y41" s="4">
        <f>SUM(Forty8Tbl[[SHMHP Funds Requested ]])</f>
        <v>12499874</v>
      </c>
      <c r="Z41" s="4">
        <f>SUM(Forty8Tbl[[VHHP Funds Requested ]])</f>
        <v>13599942</v>
      </c>
      <c r="AA41" s="4">
        <f>SUM(Forty8Tbl[[Total Funds Requested ]])</f>
        <v>625026463.75</v>
      </c>
      <c r="AB41" s="30"/>
      <c r="AC41" s="30"/>
      <c r="AD41" s="43"/>
    </row>
    <row r="44" spans="2:30" ht="26.4" customHeight="1" x14ac:dyDescent="0.25">
      <c r="B44" s="45" t="s">
        <v>140</v>
      </c>
      <c r="C44" s="45"/>
      <c r="D44" s="45"/>
      <c r="E44" s="45"/>
      <c r="F44" s="45"/>
    </row>
    <row r="45" spans="2:30" ht="27.6" customHeight="1" x14ac:dyDescent="0.25">
      <c r="B45" s="46" t="s">
        <v>141</v>
      </c>
      <c r="C45" s="46"/>
      <c r="D45" s="14" t="s">
        <v>132</v>
      </c>
      <c r="E45" s="47" t="s">
        <v>133</v>
      </c>
      <c r="F45" s="47"/>
    </row>
    <row r="46" spans="2:30" ht="18" customHeight="1" x14ac:dyDescent="0.25">
      <c r="B46" s="48" t="s">
        <v>142</v>
      </c>
      <c r="C46" s="48"/>
      <c r="D46" s="15">
        <v>50000000</v>
      </c>
      <c r="E46" s="49">
        <v>495481626</v>
      </c>
      <c r="F46" s="49"/>
    </row>
    <row r="47" spans="2:30" ht="30" customHeight="1" x14ac:dyDescent="0.25">
      <c r="B47" s="48" t="s">
        <v>143</v>
      </c>
      <c r="C47" s="48"/>
      <c r="D47" s="15">
        <v>12000000</v>
      </c>
      <c r="E47" s="49">
        <v>12499874</v>
      </c>
      <c r="F47" s="49"/>
    </row>
    <row r="48" spans="2:30" ht="18" customHeight="1" x14ac:dyDescent="0.25">
      <c r="B48" s="48" t="s">
        <v>144</v>
      </c>
      <c r="C48" s="48"/>
      <c r="D48" s="15">
        <v>24000000</v>
      </c>
      <c r="E48" s="50">
        <v>80798571</v>
      </c>
      <c r="F48" s="50"/>
    </row>
    <row r="49" spans="2:6" ht="21.6" customHeight="1" x14ac:dyDescent="0.25">
      <c r="B49" s="48" t="s">
        <v>145</v>
      </c>
      <c r="C49" s="48"/>
      <c r="D49" s="15">
        <v>10000000</v>
      </c>
      <c r="E49" s="49">
        <v>22646451</v>
      </c>
      <c r="F49" s="49"/>
    </row>
    <row r="50" spans="2:6" ht="28.8" customHeight="1" x14ac:dyDescent="0.25">
      <c r="B50" s="48" t="s">
        <v>146</v>
      </c>
      <c r="C50" s="48"/>
      <c r="D50" s="15">
        <v>5400000</v>
      </c>
      <c r="E50" s="49">
        <v>13599942</v>
      </c>
      <c r="F50" s="49"/>
    </row>
    <row r="51" spans="2:6" ht="26.4" customHeight="1" x14ac:dyDescent="0.25">
      <c r="B51" s="51" t="s">
        <v>147</v>
      </c>
      <c r="C51" s="51"/>
      <c r="D51" s="16">
        <v>101400000</v>
      </c>
      <c r="E51" s="44">
        <f>SUM(E46:E50)</f>
        <v>625026464</v>
      </c>
      <c r="F51" s="44"/>
    </row>
  </sheetData>
  <mergeCells count="15">
    <mergeCell ref="E51:F51"/>
    <mergeCell ref="B44:F44"/>
    <mergeCell ref="B45:C45"/>
    <mergeCell ref="E45:F45"/>
    <mergeCell ref="B46:C46"/>
    <mergeCell ref="E46:F46"/>
    <mergeCell ref="B47:C47"/>
    <mergeCell ref="E47:F47"/>
    <mergeCell ref="B48:C48"/>
    <mergeCell ref="E48:F48"/>
    <mergeCell ref="B49:C49"/>
    <mergeCell ref="E49:F49"/>
    <mergeCell ref="B50:C50"/>
    <mergeCell ref="E50:F50"/>
    <mergeCell ref="B51:C51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94DA1C469AC34BA355C8248406E48A" ma:contentTypeVersion="19" ma:contentTypeDescription="Create a new document." ma:contentTypeScope="" ma:versionID="aaadb69b2cda2c1ff981ccc68f633fdf">
  <xsd:schema xmlns:xsd="http://www.w3.org/2001/XMLSchema" xmlns:xs="http://www.w3.org/2001/XMLSchema" xmlns:p="http://schemas.microsoft.com/office/2006/metadata/properties" xmlns:ns1="http://schemas.microsoft.com/sharepoint/v3" xmlns:ns2="408baf68-eda8-4737-9fd0-3a9cf9a1120a" xmlns:ns3="b81d817a-1478-46c7-a8b0-e0874bfd524c" targetNamespace="http://schemas.microsoft.com/office/2006/metadata/properties" ma:root="true" ma:fieldsID="625b026340c48628282e167f24e7e8de" ns1:_="" ns2:_="" ns3:_="">
    <xsd:import namespace="http://schemas.microsoft.com/sharepoint/v3"/>
    <xsd:import namespace="408baf68-eda8-4737-9fd0-3a9cf9a1120a"/>
    <xsd:import namespace="b81d817a-1478-46c7-a8b0-e0874bfd5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baf68-eda8-4737-9fd0-3a9cf9a112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f3bbd73-d9da-4b59-89ef-5a1da660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5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d817a-1478-46c7-a8b0-e0874bfd524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748684e-ac9a-493b-8296-316a972f0062}" ma:internalName="TaxCatchAll" ma:showField="CatchAllData" ma:web="b81d817a-1478-46c7-a8b0-e0874bfd5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408baf68-eda8-4737-9fd0-3a9cf9a1120a" xsi:nil="true"/>
    <_ip_UnifiedCompliancePolicyProperties xmlns="http://schemas.microsoft.com/sharepoint/v3" xsi:nil="true"/>
    <lcf76f155ced4ddcb4097134ff3c332f xmlns="408baf68-eda8-4737-9fd0-3a9cf9a1120a">
      <Terms xmlns="http://schemas.microsoft.com/office/infopath/2007/PartnerControls"/>
    </lcf76f155ced4ddcb4097134ff3c332f>
    <TaxCatchAll xmlns="b81d817a-1478-46c7-a8b0-e0874bfd52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2CF0A-A4A8-4A6D-9A31-FDE5061558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08baf68-eda8-4737-9fd0-3a9cf9a1120a"/>
    <ds:schemaRef ds:uri="b81d817a-1478-46c7-a8b0-e0874bfd5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88FADC-7CFB-4470-9C64-85A6A80D8B6B}">
  <ds:schemaRefs>
    <ds:schemaRef ds:uri="http://schemas.microsoft.com/office/infopath/2007/PartnerControls"/>
    <ds:schemaRef ds:uri="408baf68-eda8-4737-9fd0-3a9cf9a1120a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b81d817a-1478-46c7-a8b0-e0874bfd524c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1C122A1-FCDC-4F94-A5F5-E4B1C94868C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b828646-b037-4fe7-8415-e935cd34cf96}" enabled="0" method="" siteId="{2b828646-b037-4fe7-8415-e935cd34c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Self Score and Award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Gutierrez, Alfredo@HCD</dc:creator>
  <cp:keywords/>
  <dc:description/>
  <cp:lastModifiedBy>Akbar, Mona@HCD</cp:lastModifiedBy>
  <cp:revision/>
  <dcterms:created xsi:type="dcterms:W3CDTF">2025-04-17T01:43:11Z</dcterms:created>
  <dcterms:modified xsi:type="dcterms:W3CDTF">2026-03-02T17:37:36Z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0x010100AE94DA1C469AC34BA355C8248406E48A</vt:lpwstr>
  </property>
  <property fmtid="{D5CDD505-2E9C-101B-9397-08002B2CF9AE}" pid="3" name="MediaServiceImageTags">
    <vt:lpwstr/>
  </property>
</Properties>
</file>