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hcd-my.sharepoint.com/personal/allison_miller_hcd_ca_gov/Documents/Desktop/Web Requests/MFSN/9.3.25/"/>
    </mc:Choice>
  </mc:AlternateContent>
  <xr:revisionPtr revIDLastSave="7" documentId="8_{F910EB77-EF68-465E-9F90-0776C06E4034}" xr6:coauthVersionLast="47" xr6:coauthVersionMax="47" xr10:uidLastSave="{1F3C6665-71BE-48AE-ADDE-589EB0FB8073}"/>
  <bookViews>
    <workbookView xWindow="-120" yWindow="-120" windowWidth="29040" windowHeight="15720" xr2:uid="{0AAB568C-5468-4781-BBC4-687AA31936E2}"/>
  </bookViews>
  <sheets>
    <sheet name="MFSN - LA Disaster" sheetId="1" r:id="rId1"/>
  </sheets>
  <definedNames>
    <definedName name="CBDSetAside">#REF!</definedName>
    <definedName name="County">#REF!</definedName>
    <definedName name="IsAtHighRisk">#REF!</definedName>
    <definedName name="IsCIP">#REF!</definedName>
    <definedName name="IsFarmworker">#REF!</definedName>
    <definedName name="IsIig">#REF!</definedName>
    <definedName name="IsLargeFamily">#REF!</definedName>
    <definedName name="IsMhp">#REF!</definedName>
    <definedName name="IsSenior">#REF!</definedName>
    <definedName name="IsSerna">#REF!</definedName>
    <definedName name="IsSH">#REF!</definedName>
    <definedName name="IsSpecialNeeds">#REF!</definedName>
    <definedName name="IsTH">#REF!</definedName>
    <definedName name="IsVhhp">#REF!</definedName>
    <definedName name="LargeFamily">#REF!</definedName>
    <definedName name="OtherHCDfunds">#REF!</definedName>
    <definedName name="ProjectName">#REF!</definedName>
    <definedName name="Taxcredit">#REF!</definedName>
    <definedName name="vmAGP1">#REF!</definedName>
    <definedName name="vmAGP2">#REF!</definedName>
    <definedName name="vmCBD">#REF!</definedName>
    <definedName name="vmCBD2">#REF!</definedName>
    <definedName name="vmED">#REF!</definedName>
    <definedName name="vmED2">#REF!</definedName>
    <definedName name="vmExcessSurplus">#REF!</definedName>
    <definedName name="vmGroundLease">#REF!</definedName>
    <definedName name="vmLCLDonated">#REF!</definedName>
    <definedName name="vmLCLLeased">#REF!</definedName>
    <definedName name="vmLSLVorD">#REF!</definedName>
    <definedName name="vmManagerLLC">#REF!</definedName>
    <definedName name="vmMGP">#REF!</definedName>
    <definedName name="vmProjectDevType">#REF!</definedName>
    <definedName name="vmRelocation">#REF!</definedName>
    <definedName name="vmSponsor1">#REF!</definedName>
    <definedName name="vmSponsor2">#REF!</definedName>
    <definedName name="vmSponsor3">#REF!</definedName>
    <definedName name="vmSurplus">#REF!</definedName>
    <definedName name="vmTaxResev">#REF!</definedName>
    <definedName name="vmTribalEnt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AC48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10" i="1"/>
  <c r="V48" i="1"/>
  <c r="AB48" i="1"/>
  <c r="AA48" i="1"/>
  <c r="Z48" i="1"/>
  <c r="Y48" i="1" l="1"/>
  <c r="X48" i="1"/>
  <c r="W48" i="1" l="1"/>
  <c r="H48" i="1"/>
</calcChain>
</file>

<file path=xl/sharedStrings.xml><?xml version="1.0" encoding="utf-8"?>
<sst xmlns="http://schemas.openxmlformats.org/spreadsheetml/2006/main" count="625" uniqueCount="189">
  <si>
    <t>DEPARTMENT OF HOUSING &amp; COMMUNITY DEVELOPMENT</t>
  </si>
  <si>
    <t>Division of State Financial Assistance</t>
  </si>
  <si>
    <t>Applications Received</t>
  </si>
  <si>
    <t>The information below has been provided by the applicant. The Department has NOT verified self-scores. Please also note that the scores below do not reflect any negative points that may be assessed.</t>
  </si>
  <si>
    <t>App #</t>
  </si>
  <si>
    <t>Project Name</t>
  </si>
  <si>
    <t>Project City</t>
  </si>
  <si>
    <t>Project County</t>
  </si>
  <si>
    <t>Zip Code</t>
  </si>
  <si>
    <t>Total Units</t>
  </si>
  <si>
    <t>Project Development Type</t>
  </si>
  <si>
    <t>Farmworker Housing</t>
  </si>
  <si>
    <t>At High Risk</t>
  </si>
  <si>
    <t>Large Family</t>
  </si>
  <si>
    <t>Senior</t>
  </si>
  <si>
    <t>Special Needs</t>
  </si>
  <si>
    <t>Supportive Housing</t>
  </si>
  <si>
    <t>Sponsor/Applicant #1 Name</t>
  </si>
  <si>
    <t>Sponsor/Applicant #2 Name</t>
  </si>
  <si>
    <t>Sponsor/Applicant #3 Name</t>
  </si>
  <si>
    <t>Type of Tax Credits</t>
  </si>
  <si>
    <t>High/ Highest Resource</t>
  </si>
  <si>
    <t>MHP Senior Set-Aside</t>
  </si>
  <si>
    <t xml:space="preserve">MHP Loan Funds Requested </t>
  </si>
  <si>
    <t>MHP COSR Requested</t>
  </si>
  <si>
    <t>MHP Supportive Services Reserve Funds Requested</t>
  </si>
  <si>
    <t xml:space="preserve">IIG Funds Requested </t>
  </si>
  <si>
    <t xml:space="preserve">TOD Funds Requested </t>
  </si>
  <si>
    <t xml:space="preserve">SHMHP Funds Requested </t>
  </si>
  <si>
    <t xml:space="preserve">VHHP Funds Requested </t>
  </si>
  <si>
    <t xml:space="preserve">Total Funds Requested </t>
  </si>
  <si>
    <t>Scoring Criteria Self Score</t>
  </si>
  <si>
    <t>Tiebreaker Self Score</t>
  </si>
  <si>
    <t>1047 N Crescent Heights</t>
  </si>
  <si>
    <t>West Hollywood</t>
  </si>
  <si>
    <t>Los Angeles</t>
  </si>
  <si>
    <t>New Construction</t>
  </si>
  <si>
    <t>No</t>
  </si>
  <si>
    <t>Yes</t>
  </si>
  <si>
    <t>Community Corporation of Santa Monica</t>
  </si>
  <si>
    <t>N/A</t>
  </si>
  <si>
    <t>11418 Missouri Ave</t>
  </si>
  <si>
    <t>Housing Authority of the City of Los Angeles</t>
  </si>
  <si>
    <t>Los Angeles LOMOD South, Inc.</t>
  </si>
  <si>
    <t>None</t>
  </si>
  <si>
    <t>1318 4th Street</t>
  </si>
  <si>
    <t>Santa Monica</t>
  </si>
  <si>
    <t>EAH Inc.</t>
  </si>
  <si>
    <t>1401 Long Beach</t>
  </si>
  <si>
    <t>Long Beach</t>
  </si>
  <si>
    <t>Century Affordable Development, Inc.</t>
  </si>
  <si>
    <t>15804 Lakewood</t>
  </si>
  <si>
    <t>Bellflower</t>
  </si>
  <si>
    <t>Wakeland Housing and Development Corporation</t>
  </si>
  <si>
    <t>1st &amp; Townsend Apartments</t>
  </si>
  <si>
    <t>Community HousingWorks</t>
  </si>
  <si>
    <t>2214 N Windsor</t>
  </si>
  <si>
    <t>Altadena</t>
  </si>
  <si>
    <t>PATH Ventures</t>
  </si>
  <si>
    <t>Bold Communities</t>
  </si>
  <si>
    <t>233 N 2nd Ave Senior Apartments</t>
  </si>
  <si>
    <t>Covina</t>
  </si>
  <si>
    <t>Valued Housing II, LLC</t>
  </si>
  <si>
    <t>Laing Companies LLC</t>
  </si>
  <si>
    <t>Western Community Housing, Inc.</t>
  </si>
  <si>
    <t>3590 Elm</t>
  </si>
  <si>
    <t>Linc Housing Corporation</t>
  </si>
  <si>
    <t>5731 Carlton Way</t>
  </si>
  <si>
    <t>Friendship for Affordable Housing, LLC</t>
  </si>
  <si>
    <t xml:space="preserve">Las Palmas Housing and Development Corporation </t>
  </si>
  <si>
    <t>Altadena Vistas Apartments</t>
  </si>
  <si>
    <t>Rehabilitation</t>
  </si>
  <si>
    <t>Los Angeles County Housing Development Corporation - I</t>
  </si>
  <si>
    <t>Blue Elderberry Gardens</t>
  </si>
  <si>
    <t>Unincorporated - Florence/Firestone</t>
  </si>
  <si>
    <t>Brilliant Corners</t>
  </si>
  <si>
    <t>Chavez Gardens</t>
  </si>
  <si>
    <t>Abode Communities</t>
  </si>
  <si>
    <t>Colorado Crest Apartments</t>
  </si>
  <si>
    <t>Pasadena</t>
  </si>
  <si>
    <t>Community Revitalization and Development Corporation</t>
  </si>
  <si>
    <t>Crenshaw Crossing</t>
  </si>
  <si>
    <t>La Cienega LOMOD, Inc</t>
  </si>
  <si>
    <t>Expo Crenshaw Apartments, LP</t>
  </si>
  <si>
    <t>Denali</t>
  </si>
  <si>
    <t>Holos, Inc.</t>
  </si>
  <si>
    <t>Eagle Rock Apartments</t>
  </si>
  <si>
    <t>AMCAL Multi-Housing, Inc.</t>
  </si>
  <si>
    <t>El Centro Senior Apartments</t>
  </si>
  <si>
    <t>South Pasadena</t>
  </si>
  <si>
    <t>The Related Companies of California, LLC</t>
  </si>
  <si>
    <t>Fourth Clover</t>
  </si>
  <si>
    <t xml:space="preserve">West Hollywood Community Housing Corporation </t>
  </si>
  <si>
    <t>Francis St. Family Apartments</t>
  </si>
  <si>
    <t>Hamilton Apartments</t>
  </si>
  <si>
    <t>Beverly Hills</t>
  </si>
  <si>
    <t>CDRG Development, LLC (aka Brisa)</t>
  </si>
  <si>
    <t>Iris Gardens</t>
  </si>
  <si>
    <t>Azusa</t>
  </si>
  <si>
    <t>Acquisition &amp; Rehabilitation</t>
  </si>
  <si>
    <t>Eden Housing, Inc.</t>
  </si>
  <si>
    <t>Jordan Downs 4A (H3A)</t>
  </si>
  <si>
    <t>BRIDGE Housing Corporation</t>
  </si>
  <si>
    <t>La Crescenta Apartments</t>
  </si>
  <si>
    <t>La Crescenta</t>
  </si>
  <si>
    <t>La Guadalupe</t>
  </si>
  <si>
    <t>Larrabee Gardens</t>
  </si>
  <si>
    <t>Decro Corporation</t>
  </si>
  <si>
    <t>Mariposa on Second</t>
  </si>
  <si>
    <t>Alhambra</t>
  </si>
  <si>
    <t>Cesar Chavez Foundation</t>
  </si>
  <si>
    <t xml:space="preserve">Vista del Monte Affordable Housing, Inc. </t>
  </si>
  <si>
    <t>Mercy Claremont</t>
  </si>
  <si>
    <t>Claremont</t>
  </si>
  <si>
    <t>Mercy Housing California</t>
  </si>
  <si>
    <t>Ramona Seniors</t>
  </si>
  <si>
    <t>National Community Renaissance of California</t>
  </si>
  <si>
    <t>San Gabriel Senior Apartments</t>
  </si>
  <si>
    <t>San Gabriel</t>
  </si>
  <si>
    <t>Selby Gardens</t>
  </si>
  <si>
    <t>A Community of Friends</t>
  </si>
  <si>
    <t>Sunset Mansfield Apartments</t>
  </si>
  <si>
    <t>WPH Holdings, LLC</t>
  </si>
  <si>
    <t>Las Palmas Housing and Development Corporation</t>
  </si>
  <si>
    <t>The Starr</t>
  </si>
  <si>
    <t>Abbey Road, Inc.</t>
  </si>
  <si>
    <t>Tierra Apartments</t>
  </si>
  <si>
    <t>90404, 90403</t>
  </si>
  <si>
    <t>Hollywood Community Housing Corporation</t>
  </si>
  <si>
    <t>U.S.VETS - WLAVA Building 256</t>
  </si>
  <si>
    <t>Adaptive Reuse</t>
  </si>
  <si>
    <t>U.S.VETS Housing Corporation</t>
  </si>
  <si>
    <t>Kingdom Development, Inc.</t>
  </si>
  <si>
    <t>Vista Del Rey</t>
  </si>
  <si>
    <t xml:space="preserve">Los Angeles </t>
  </si>
  <si>
    <t xml:space="preserve">Encompass Housing </t>
  </si>
  <si>
    <t>Snap #</t>
  </si>
  <si>
    <t>MFSN0001089</t>
  </si>
  <si>
    <t>MFSN0001112</t>
  </si>
  <si>
    <t>MFSN0001120</t>
  </si>
  <si>
    <t>MFSN0001126</t>
  </si>
  <si>
    <t>MFSN0001099</t>
  </si>
  <si>
    <t>MFSN0001091</t>
  </si>
  <si>
    <t>MFSN0001095</t>
  </si>
  <si>
    <t>MFSN0001085</t>
  </si>
  <si>
    <t>MFSN0001052</t>
  </si>
  <si>
    <t>MFSN0001060</t>
  </si>
  <si>
    <t>MFSN0001100</t>
  </si>
  <si>
    <t>MFSN0001106</t>
  </si>
  <si>
    <t>MFSN0001124</t>
  </si>
  <si>
    <t>MFSN0001096</t>
  </si>
  <si>
    <t>MFSN0001087</t>
  </si>
  <si>
    <t>MFSN0001061</t>
  </si>
  <si>
    <t>MFSN0001072</t>
  </si>
  <si>
    <t>MFSN0001113</t>
  </si>
  <si>
    <t>MFSN0001129</t>
  </si>
  <si>
    <t>MFSN0001123</t>
  </si>
  <si>
    <t>MFSN0001093</t>
  </si>
  <si>
    <t>MFSN0001070</t>
  </si>
  <si>
    <t>MFSN0001117</t>
  </si>
  <si>
    <t>MFSN0001073</t>
  </si>
  <si>
    <t>MFSN0001098</t>
  </si>
  <si>
    <t>MFSN0001067</t>
  </si>
  <si>
    <t>MFSN0001088</t>
  </si>
  <si>
    <t>MFSN0001110</t>
  </si>
  <si>
    <t>MFSN0001075</t>
  </si>
  <si>
    <t>MFSN0001133</t>
  </si>
  <si>
    <t>MFSN0001107</t>
  </si>
  <si>
    <t>MFSN0001074</t>
  </si>
  <si>
    <t>MFSN0001077</t>
  </si>
  <si>
    <t>MFSN0001090</t>
  </si>
  <si>
    <t>MFSN0001094</t>
  </si>
  <si>
    <t>MFSN0001111</t>
  </si>
  <si>
    <t>MFSN0001103</t>
  </si>
  <si>
    <t>Whittier Legacy Commons</t>
  </si>
  <si>
    <t>MFSN0001122</t>
  </si>
  <si>
    <t>Many Mansions</t>
  </si>
  <si>
    <t xml:space="preserve">Multifamily Finance Super NOFA - 2025 Los Angeles Disaster - July 7, 2025 Notice of Funding Availability </t>
  </si>
  <si>
    <t>Total</t>
  </si>
  <si>
    <t xml:space="preserve">Funding Program </t>
  </si>
  <si>
    <t>Funds Available</t>
  </si>
  <si>
    <t>Funds Requested</t>
  </si>
  <si>
    <t>Multifamily Housing Program (MHP)</t>
  </si>
  <si>
    <t>Supportive Housing Multifamily Housing Program (SHMHP)</t>
  </si>
  <si>
    <t>Transit-Oriented Development (TOD) Program</t>
  </si>
  <si>
    <t>Infill Infrastructure Grant Program (IIG)</t>
  </si>
  <si>
    <t>Veterans Housing and Homelessness Prevention (VHHP) Program</t>
  </si>
  <si>
    <t xml:space="preserve">Larrabee </t>
  </si>
  <si>
    <t>Summary of Funds Availabe vs. Funds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</si>
</sst>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00"/>
    <numFmt numFmtId="166" formatCode="0.000000"/>
    <numFmt numFmtId="167" formatCode="[$$-409]#,##0;[Red][$$-409]#,##0"/>
    <numFmt numFmtId="168" formatCode="[$$-409]#,##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6"/>
      <color rgb="FF0070C0"/>
      <name val="Arial"/>
      <family val="2"/>
    </font>
    <font>
      <b/>
      <sz val="12"/>
      <color rgb="FFC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3" fontId="1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9" fontId="4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5" fontId="1" fillId="0" borderId="0" xfId="0" applyNumberFormat="1" applyFont="1"/>
    <xf numFmtId="0" fontId="5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3" fontId="1" fillId="0" borderId="0" xfId="0" applyNumberFormat="1" applyFont="1"/>
    <xf numFmtId="3" fontId="4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6" fontId="8" fillId="3" borderId="1" xfId="0" applyNumberFormat="1" applyFont="1" applyFill="1" applyBorder="1" applyAlignment="1">
      <alignment horizontal="left" vertical="center" wrapText="1"/>
    </xf>
    <xf numFmtId="6" fontId="7" fillId="3" borderId="1" xfId="0" applyNumberFormat="1" applyFont="1" applyFill="1" applyBorder="1" applyAlignment="1">
      <alignment horizontal="left" vertical="center" wrapText="1"/>
    </xf>
    <xf numFmtId="167" fontId="8" fillId="3" borderId="0" xfId="0" applyNumberFormat="1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8" fontId="7" fillId="3" borderId="1" xfId="0" applyNumberFormat="1" applyFont="1" applyFill="1" applyBorder="1" applyAlignment="1">
      <alignment horizontal="left" vertical="center" wrapText="1"/>
    </xf>
    <xf numFmtId="168" fontId="8" fillId="3" borderId="1" xfId="0" applyNumberFormat="1" applyFont="1" applyFill="1" applyBorder="1" applyAlignment="1">
      <alignment horizontal="left" vertical="center" wrapText="1"/>
    </xf>
    <xf numFmtId="168" fontId="8" fillId="3" borderId="1" xfId="1" applyNumberFormat="1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0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5" formatCode="0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244475</xdr:colOff>
      <xdr:row>0</xdr:row>
      <xdr:rowOff>104775</xdr:rowOff>
    </xdr:from>
    <xdr:to>
      <xdr:col>3</xdr:col>
      <xdr:colOff>1655903</xdr:colOff>
      <xdr:row>6</xdr:row>
      <xdr:rowOff>38101</xdr:rowOff>
    </xdr:to>
    <xdr:pic>
      <xdr:nvPicPr>
        <xdr:cNvPr id="2" name="Picture 1" descr="HCD Logo&#10;">
          <a:extLst>
            <a:ext uri="{FF2B5EF4-FFF2-40B4-BE49-F238E27FC236}">
              <a16:creationId xmlns:a16="http://schemas.microsoft.com/office/drawing/2014/main" id="{FF068DF7-59D2-4DAE-BF67-F24BEC6FB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" y="101600"/>
          <a:ext cx="1433653" cy="1308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CB0771-27F6-431B-AB6D-DDE736611F69}" name="Forty8Tbl" displayName="Forty8Tbl" ref="B9:AE48" totalsRowCount="1" headerRowDxfId="61" dataDxfId="60">
  <autoFilter ref="B9:AE47" xr:uid="{A1475E34-0066-4EA7-8690-EC932B21D08B}"/>
  <sortState xmlns:xlrd2="http://schemas.microsoft.com/office/spreadsheetml/2017/richdata2" ref="B10:AE46">
    <sortCondition ref="B9:B46"/>
  </sortState>
  <tableColumns count="30">
    <tableColumn id="31" xr3:uid="{41AB6A23-CBD1-45B6-8387-A4AB040EE718}" name="App #" totalsRowLabel="Total" dataDxfId="59" totalsRowDxfId="58"/>
    <tableColumn id="35" xr3:uid="{939D071A-DA0A-4D39-92E6-89F4FE1ADCE4}" name="Snap #" dataDxfId="57" totalsRowDxfId="56"/>
    <tableColumn id="1" xr3:uid="{0C855741-38BD-43B2-833E-A7E6192F1434}" name="Project Name" dataDxfId="55" totalsRowDxfId="54"/>
    <tableColumn id="2" xr3:uid="{637161DA-32E6-448E-A4E8-B8CDADE66576}" name="Project City" dataDxfId="53" totalsRowDxfId="52"/>
    <tableColumn id="3" xr3:uid="{F75388E3-9C9C-4496-B1FE-CDC2E96247FD}" name="Project County" dataDxfId="51" totalsRowDxfId="50"/>
    <tableColumn id="30" xr3:uid="{2CD106AC-C291-4F4B-A9DF-3B91CD047919}" name="Zip Code" dataDxfId="49" totalsRowDxfId="48"/>
    <tableColumn id="4" xr3:uid="{437CB915-DA98-46B7-B976-6633B0BA0368}" name="Total Units" totalsRowFunction="custom" dataDxfId="47" totalsRowDxfId="46">
      <totalsRowFormula>SUM(Forty8Tbl[Total Units])</totalsRowFormula>
    </tableColumn>
    <tableColumn id="5" xr3:uid="{CDDD0CD7-14D7-4329-A14A-A6E3A87A6DE6}" name="Project Development Type" dataDxfId="45" totalsRowDxfId="44"/>
    <tableColumn id="6" xr3:uid="{3D37FF9A-6718-4E11-9FF0-7FFF3C24D74D}" name="Farmworker Housing" dataDxfId="43" totalsRowDxfId="42"/>
    <tableColumn id="7" xr3:uid="{0E896909-50EB-4F4C-9BF2-B1A0E19536BB}" name="At High Risk" dataDxfId="41" totalsRowDxfId="40"/>
    <tableColumn id="8" xr3:uid="{F5892EC5-434C-424A-BE30-97A9B4082782}" name="Large Family" dataDxfId="39" totalsRowDxfId="38"/>
    <tableColumn id="9" xr3:uid="{33BA1754-CE48-4CD7-BB61-5D9F1783BBB7}" name="Senior" dataDxfId="37" totalsRowDxfId="36"/>
    <tableColumn id="10" xr3:uid="{0BDD9F98-7FF4-408B-9DD5-14CF6B382E62}" name="Special Needs" dataDxfId="35" totalsRowDxfId="34"/>
    <tableColumn id="11" xr3:uid="{C3DAB070-74DA-42D9-86B9-EA80C7F6ADEE}" name="Supportive Housing" dataDxfId="33" totalsRowDxfId="32"/>
    <tableColumn id="12" xr3:uid="{CCE168E7-8889-4BB1-A5F6-AE12770CD43D}" name="Sponsor/Applicant #1 Name" dataDxfId="31" totalsRowDxfId="30"/>
    <tableColumn id="13" xr3:uid="{1BAEDFAD-5D83-4608-889B-31B90CBD156B}" name="Sponsor/Applicant #2 Name" dataDxfId="29" totalsRowDxfId="28"/>
    <tableColumn id="14" xr3:uid="{171E6CD2-8842-4E66-BDFA-F8B13DDCFD4A}" name="Sponsor/Applicant #3 Name" dataDxfId="27" totalsRowDxfId="26"/>
    <tableColumn id="15" xr3:uid="{E7839DA0-A680-46B3-B493-BFF7AD512B8E}" name="Type of Tax Credits" dataDxfId="25" totalsRowDxfId="24"/>
    <tableColumn id="17" xr3:uid="{1B1538DC-20B8-4D66-9373-06604DE40614}" name="High/ Highest Resource" dataDxfId="23" totalsRowDxfId="22"/>
    <tableColumn id="20" xr3:uid="{6EF77478-AE41-4A20-A876-19F62954C075}" name="MHP Senior Set-Aside" dataDxfId="21" totalsRowDxfId="20"/>
    <tableColumn id="21" xr3:uid="{9845704F-2C26-40B7-A632-40ECA6B0A96E}" name="MHP Loan Funds Requested " totalsRowFunction="custom" dataDxfId="19" totalsRowDxfId="18">
      <totalsRowFormula>SUM(Forty8Tbl[[MHP Loan Funds Requested ]])</totalsRowFormula>
    </tableColumn>
    <tableColumn id="22" xr3:uid="{84F27B7F-0BA2-4E96-A81D-A334D463A2CA}" name="MHP COSR Requested" totalsRowFunction="custom" dataDxfId="17" totalsRowDxfId="16">
      <totalsRowFormula>SUM(Forty8Tbl[MHP COSR Requested])</totalsRowFormula>
    </tableColumn>
    <tableColumn id="23" xr3:uid="{6389B5AE-6327-4E9D-85F1-EC39317E6832}" name="MHP Supportive Services Reserve Funds Requested" totalsRowFunction="custom" dataDxfId="15" totalsRowDxfId="14">
      <totalsRowFormula>SUM(Forty8Tbl[MHP Supportive Services Reserve Funds Requested])</totalsRowFormula>
    </tableColumn>
    <tableColumn id="25" xr3:uid="{5DFA4B88-44FD-4518-928D-3AEB78EB9AA5}" name="IIG Funds Requested " totalsRowFunction="custom" dataDxfId="13" totalsRowDxfId="12">
      <totalsRowFormula>SUM(Forty8Tbl[[IIG Funds Requested ]])</totalsRowFormula>
    </tableColumn>
    <tableColumn id="33" xr3:uid="{EF749B04-A3AB-4604-8789-874388F62810}" name="TOD Funds Requested " totalsRowFunction="custom" dataDxfId="11" totalsRowDxfId="10">
      <totalsRowFormula>SUM(Forty8Tbl[[TOD Funds Requested ]])</totalsRowFormula>
    </tableColumn>
    <tableColumn id="24" xr3:uid="{E7D446EC-F9C1-42B0-9BC6-A7A19358100E}" name="SHMHP Funds Requested " totalsRowFunction="custom" dataDxfId="9" totalsRowDxfId="8">
      <totalsRowFormula>SUM(Forty8Tbl[[SHMHP Funds Requested ]])</totalsRowFormula>
    </tableColumn>
    <tableColumn id="26" xr3:uid="{25F6EE01-50B8-4C5B-87A4-BF87C83F1759}" name="VHHP Funds Requested " totalsRowFunction="custom" dataDxfId="7" totalsRowDxfId="6">
      <totalsRowFormula>SUM(Forty8Tbl[[VHHP Funds Requested ]])</totalsRowFormula>
    </tableColumn>
    <tableColumn id="27" xr3:uid="{8FCB72DC-4833-4B6E-92A7-95EA720A8B33}" name="Total Funds Requested " totalsRowFunction="custom" dataDxfId="5" totalsRowDxfId="4">
      <calculatedColumnFormula>SUM(Forty8Tbl[[#This Row],[MHP Loan Funds Requested ]:[VHHP Funds Requested ]])</calculatedColumnFormula>
      <totalsRowFormula>SUM(Forty8Tbl[[Total Funds Requested ]])</totalsRowFormula>
    </tableColumn>
    <tableColumn id="28" xr3:uid="{13CEE945-031D-4959-B10F-DC3CEDA8B065}" name="Scoring Criteria Self Score" dataDxfId="3" totalsRowDxfId="2"/>
    <tableColumn id="29" xr3:uid="{37E1DFD9-DA56-4FBE-AFF1-A97226C1BDB2}" name="Tiebreaker Self Score" dataDxfId="1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E24D-8A54-4136-88E0-FFBE13EE4B9A}">
  <sheetPr codeName="Sheet1"/>
  <dimension ref="B2:AE58"/>
  <sheetViews>
    <sheetView showGridLines="0" tabSelected="1" zoomScale="50" zoomScaleNormal="50" workbookViewId="0">
      <pane xSplit="2" ySplit="9" topLeftCell="C40" activePane="bottomRight" state="frozen"/>
      <selection activeCell="P9" sqref="P9"/>
      <selection pane="topRight" activeCell="B1" sqref="B1"/>
      <selection pane="bottomLeft" activeCell="A10" sqref="A10"/>
      <selection pane="bottomRight" activeCell="F53" sqref="F53:G57"/>
    </sheetView>
  </sheetViews>
  <sheetFormatPr defaultColWidth="8.7109375" defaultRowHeight="18" customHeight="1" x14ac:dyDescent="0.2"/>
  <cols>
    <col min="1" max="1" width="3.5703125" style="1" customWidth="1"/>
    <col min="2" max="2" width="8.42578125" style="1" customWidth="1"/>
    <col min="3" max="3" width="19.7109375" style="1" customWidth="1"/>
    <col min="4" max="4" width="25.7109375" style="2" customWidth="1"/>
    <col min="5" max="5" width="17.85546875" style="3" customWidth="1"/>
    <col min="6" max="6" width="13.7109375" style="3" customWidth="1"/>
    <col min="7" max="7" width="7.28515625" style="3" customWidth="1"/>
    <col min="8" max="8" width="7.5703125" style="4" customWidth="1"/>
    <col min="9" max="9" width="14.28515625" style="3" customWidth="1"/>
    <col min="10" max="10" width="11.7109375" style="3" customWidth="1"/>
    <col min="11" max="11" width="9.28515625" style="3" customWidth="1"/>
    <col min="12" max="12" width="8.42578125" style="3" customWidth="1"/>
    <col min="13" max="13" width="6.85546875" style="3" customWidth="1"/>
    <col min="14" max="14" width="9.140625" style="3" customWidth="1"/>
    <col min="15" max="15" width="10.28515625" style="3" customWidth="1"/>
    <col min="16" max="16" width="26.85546875" style="3" customWidth="1"/>
    <col min="17" max="17" width="22" style="3" customWidth="1"/>
    <col min="18" max="18" width="17" style="3" customWidth="1"/>
    <col min="19" max="19" width="9.42578125" style="3" customWidth="1"/>
    <col min="20" max="20" width="11.5703125" style="3" customWidth="1"/>
    <col min="21" max="21" width="13.5703125" style="3" customWidth="1"/>
    <col min="22" max="22" width="16" style="15" customWidth="1"/>
    <col min="23" max="23" width="15.7109375" style="15" customWidth="1"/>
    <col min="24" max="24" width="20.28515625" style="15" bestFit="1" customWidth="1"/>
    <col min="25" max="25" width="14" style="15" customWidth="1"/>
    <col min="26" max="26" width="16.42578125" style="15" customWidth="1"/>
    <col min="27" max="27" width="16.85546875" style="15" customWidth="1"/>
    <col min="28" max="28" width="15" style="15" customWidth="1"/>
    <col min="29" max="29" width="19.5703125" style="17" customWidth="1"/>
    <col min="30" max="30" width="14.5703125" style="1" customWidth="1"/>
    <col min="31" max="31" width="11.7109375" style="1" customWidth="1"/>
    <col min="32" max="16384" width="8.7109375" style="1"/>
  </cols>
  <sheetData>
    <row r="2" spans="2:31" ht="18" customHeight="1" x14ac:dyDescent="0.2">
      <c r="E2" s="28" t="s">
        <v>0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2:31" ht="18" customHeight="1" x14ac:dyDescent="0.2">
      <c r="E3" s="28" t="s">
        <v>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2:31" ht="18" customHeight="1" x14ac:dyDescent="0.2">
      <c r="E4" s="28" t="s">
        <v>177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D4" s="11"/>
    </row>
    <row r="5" spans="2:31" ht="18" customHeight="1" x14ac:dyDescent="0.2">
      <c r="E5" s="28" t="s">
        <v>2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2:31" ht="18" customHeight="1" x14ac:dyDescent="0.2">
      <c r="E6" s="29" t="s">
        <v>3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2:31" ht="18" customHeight="1" x14ac:dyDescent="0.2">
      <c r="AD7" s="12"/>
    </row>
    <row r="9" spans="2:31" s="7" customFormat="1" ht="54" customHeight="1" x14ac:dyDescent="0.2">
      <c r="B9" s="6" t="s">
        <v>4</v>
      </c>
      <c r="C9" s="6" t="s">
        <v>136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6" t="s">
        <v>11</v>
      </c>
      <c r="K9" s="6" t="s">
        <v>12</v>
      </c>
      <c r="L9" s="6" t="s">
        <v>13</v>
      </c>
      <c r="M9" s="6" t="s">
        <v>14</v>
      </c>
      <c r="N9" s="6" t="s">
        <v>15</v>
      </c>
      <c r="O9" s="6" t="s">
        <v>16</v>
      </c>
      <c r="P9" s="6" t="s">
        <v>17</v>
      </c>
      <c r="Q9" s="6" t="s">
        <v>18</v>
      </c>
      <c r="R9" s="6" t="s">
        <v>19</v>
      </c>
      <c r="S9" s="6" t="s">
        <v>20</v>
      </c>
      <c r="T9" s="6" t="s">
        <v>21</v>
      </c>
      <c r="U9" s="6" t="s">
        <v>22</v>
      </c>
      <c r="V9" s="16" t="s">
        <v>23</v>
      </c>
      <c r="W9" s="16" t="s">
        <v>24</v>
      </c>
      <c r="X9" s="16" t="s">
        <v>25</v>
      </c>
      <c r="Y9" s="16" t="s">
        <v>26</v>
      </c>
      <c r="Z9" s="16" t="s">
        <v>27</v>
      </c>
      <c r="AA9" s="16" t="s">
        <v>28</v>
      </c>
      <c r="AB9" s="16" t="s">
        <v>29</v>
      </c>
      <c r="AC9" s="16" t="s">
        <v>30</v>
      </c>
      <c r="AD9" s="6" t="s">
        <v>31</v>
      </c>
      <c r="AE9" s="6" t="s">
        <v>32</v>
      </c>
    </row>
    <row r="10" spans="2:31" ht="33.950000000000003" customHeight="1" x14ac:dyDescent="0.2">
      <c r="B10" s="8">
        <v>1</v>
      </c>
      <c r="C10" s="8" t="s">
        <v>160</v>
      </c>
      <c r="D10" s="9" t="s">
        <v>33</v>
      </c>
      <c r="E10" s="9" t="s">
        <v>34</v>
      </c>
      <c r="F10" s="9" t="s">
        <v>35</v>
      </c>
      <c r="G10" s="9">
        <v>90046</v>
      </c>
      <c r="H10" s="6">
        <v>41</v>
      </c>
      <c r="I10" s="9" t="s">
        <v>36</v>
      </c>
      <c r="J10" s="6" t="s">
        <v>37</v>
      </c>
      <c r="K10" s="6" t="s">
        <v>37</v>
      </c>
      <c r="L10" s="6" t="s">
        <v>37</v>
      </c>
      <c r="M10" s="6" t="s">
        <v>38</v>
      </c>
      <c r="N10" s="6" t="s">
        <v>38</v>
      </c>
      <c r="O10" s="6" t="s">
        <v>37</v>
      </c>
      <c r="P10" s="9" t="s">
        <v>39</v>
      </c>
      <c r="Q10" s="9" t="s">
        <v>40</v>
      </c>
      <c r="R10" s="9" t="s">
        <v>40</v>
      </c>
      <c r="S10" s="10">
        <v>0.09</v>
      </c>
      <c r="T10" s="6" t="s">
        <v>38</v>
      </c>
      <c r="U10" s="6" t="s">
        <v>38</v>
      </c>
      <c r="V10" s="16">
        <v>13484109</v>
      </c>
      <c r="W10" s="16">
        <v>3672804.75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f>SUM(Forty8Tbl[[#This Row],[MHP Loan Funds Requested ]:[VHHP Funds Requested ]])</f>
        <v>17156913.75</v>
      </c>
      <c r="AD10" s="6">
        <v>103</v>
      </c>
      <c r="AE10" s="6">
        <v>1.3441331174153319</v>
      </c>
    </row>
    <row r="11" spans="2:31" ht="33.950000000000003" customHeight="1" x14ac:dyDescent="0.2">
      <c r="B11" s="8">
        <v>2</v>
      </c>
      <c r="C11" s="8" t="s">
        <v>147</v>
      </c>
      <c r="D11" s="9" t="s">
        <v>41</v>
      </c>
      <c r="E11" s="9" t="s">
        <v>35</v>
      </c>
      <c r="F11" s="9" t="s">
        <v>35</v>
      </c>
      <c r="G11" s="9">
        <v>90025</v>
      </c>
      <c r="H11" s="6">
        <v>44</v>
      </c>
      <c r="I11" s="9" t="s">
        <v>36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9" t="s">
        <v>42</v>
      </c>
      <c r="Q11" s="9" t="s">
        <v>43</v>
      </c>
      <c r="R11" s="9"/>
      <c r="S11" s="10" t="s">
        <v>44</v>
      </c>
      <c r="T11" s="6" t="s">
        <v>38</v>
      </c>
      <c r="U11" s="6" t="s">
        <v>37</v>
      </c>
      <c r="V11" s="16">
        <v>14469866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f>SUM(Forty8Tbl[[#This Row],[MHP Loan Funds Requested ]:[VHHP Funds Requested ]])</f>
        <v>14469866</v>
      </c>
      <c r="AD11" s="6">
        <v>108</v>
      </c>
      <c r="AE11" s="6">
        <v>0.94870777986098176</v>
      </c>
    </row>
    <row r="12" spans="2:31" ht="33.950000000000003" customHeight="1" x14ac:dyDescent="0.2">
      <c r="B12" s="8">
        <v>3</v>
      </c>
      <c r="C12" s="8" t="s">
        <v>141</v>
      </c>
      <c r="D12" s="9" t="s">
        <v>45</v>
      </c>
      <c r="E12" s="9" t="s">
        <v>46</v>
      </c>
      <c r="F12" s="9" t="s">
        <v>35</v>
      </c>
      <c r="G12" s="9">
        <v>90401</v>
      </c>
      <c r="H12" s="6">
        <v>122</v>
      </c>
      <c r="I12" s="9" t="s">
        <v>36</v>
      </c>
      <c r="J12" s="6" t="s">
        <v>37</v>
      </c>
      <c r="K12" s="6" t="s">
        <v>37</v>
      </c>
      <c r="L12" s="6" t="s">
        <v>38</v>
      </c>
      <c r="M12" s="6" t="s">
        <v>37</v>
      </c>
      <c r="N12" s="6" t="s">
        <v>38</v>
      </c>
      <c r="O12" s="6" t="s">
        <v>37</v>
      </c>
      <c r="P12" s="9" t="s">
        <v>47</v>
      </c>
      <c r="Q12" s="9" t="s">
        <v>40</v>
      </c>
      <c r="R12" s="9" t="s">
        <v>40</v>
      </c>
      <c r="S12" s="10">
        <v>0.04</v>
      </c>
      <c r="T12" s="6" t="s">
        <v>38</v>
      </c>
      <c r="U12" s="6" t="s">
        <v>37</v>
      </c>
      <c r="V12" s="16">
        <v>35733696</v>
      </c>
      <c r="W12" s="16">
        <v>0</v>
      </c>
      <c r="X12" s="16">
        <v>0</v>
      </c>
      <c r="Y12" s="16">
        <v>0</v>
      </c>
      <c r="Z12" s="16">
        <v>4861369.8099999996</v>
      </c>
      <c r="AA12" s="16">
        <v>0</v>
      </c>
      <c r="AB12" s="16">
        <v>0</v>
      </c>
      <c r="AC12" s="16">
        <f>SUM(Forty8Tbl[[#This Row],[MHP Loan Funds Requested ]:[VHHP Funds Requested ]])</f>
        <v>40595065.810000002</v>
      </c>
      <c r="AD12" s="6">
        <v>105</v>
      </c>
      <c r="AE12" s="6">
        <v>1.4167180720151995</v>
      </c>
    </row>
    <row r="13" spans="2:31" ht="33.950000000000003" customHeight="1" x14ac:dyDescent="0.2">
      <c r="B13" s="8">
        <v>4</v>
      </c>
      <c r="C13" s="8" t="s">
        <v>140</v>
      </c>
      <c r="D13" s="9" t="s">
        <v>48</v>
      </c>
      <c r="E13" s="9" t="s">
        <v>49</v>
      </c>
      <c r="F13" s="9" t="s">
        <v>35</v>
      </c>
      <c r="G13" s="9">
        <v>90813</v>
      </c>
      <c r="H13" s="6">
        <v>153</v>
      </c>
      <c r="I13" s="9" t="s">
        <v>36</v>
      </c>
      <c r="J13" s="6" t="s">
        <v>37</v>
      </c>
      <c r="K13" s="6" t="s">
        <v>37</v>
      </c>
      <c r="L13" s="6" t="s">
        <v>37</v>
      </c>
      <c r="M13" s="6" t="s">
        <v>37</v>
      </c>
      <c r="N13" s="6" t="s">
        <v>37</v>
      </c>
      <c r="O13" s="6" t="s">
        <v>37</v>
      </c>
      <c r="P13" s="9" t="s">
        <v>50</v>
      </c>
      <c r="Q13" s="9"/>
      <c r="R13" s="9"/>
      <c r="S13" s="10">
        <v>0.04</v>
      </c>
      <c r="T13" s="6" t="s">
        <v>37</v>
      </c>
      <c r="U13" s="6" t="s">
        <v>37</v>
      </c>
      <c r="V13" s="16">
        <v>0</v>
      </c>
      <c r="W13" s="16">
        <v>0</v>
      </c>
      <c r="X13" s="16">
        <v>0</v>
      </c>
      <c r="Y13" s="16">
        <v>0</v>
      </c>
      <c r="Z13" s="16">
        <v>6449169</v>
      </c>
      <c r="AA13" s="16">
        <v>0</v>
      </c>
      <c r="AB13" s="16">
        <v>0</v>
      </c>
      <c r="AC13" s="16">
        <f>SUM(Forty8Tbl[[#This Row],[MHP Loan Funds Requested ]:[VHHP Funds Requested ]])</f>
        <v>6449169</v>
      </c>
      <c r="AD13" s="6">
        <v>97</v>
      </c>
      <c r="AE13" s="6">
        <v>1.5459626740796211</v>
      </c>
    </row>
    <row r="14" spans="2:31" ht="33.950000000000003" customHeight="1" x14ac:dyDescent="0.2">
      <c r="B14" s="8">
        <v>5</v>
      </c>
      <c r="C14" s="8" t="s">
        <v>148</v>
      </c>
      <c r="D14" s="9" t="s">
        <v>51</v>
      </c>
      <c r="E14" s="9" t="s">
        <v>52</v>
      </c>
      <c r="F14" s="9" t="s">
        <v>35</v>
      </c>
      <c r="G14" s="9">
        <v>90706</v>
      </c>
      <c r="H14" s="6">
        <v>51</v>
      </c>
      <c r="I14" s="9" t="s">
        <v>36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9" t="s">
        <v>53</v>
      </c>
      <c r="Q14" s="9" t="s">
        <v>40</v>
      </c>
      <c r="R14" s="9" t="s">
        <v>40</v>
      </c>
      <c r="S14" s="10">
        <v>0.09</v>
      </c>
      <c r="T14" s="6" t="s">
        <v>37</v>
      </c>
      <c r="U14" s="6" t="s">
        <v>37</v>
      </c>
      <c r="V14" s="16">
        <v>0</v>
      </c>
      <c r="W14" s="16">
        <v>0</v>
      </c>
      <c r="X14" s="16">
        <v>0</v>
      </c>
      <c r="Y14" s="16">
        <v>3705636</v>
      </c>
      <c r="Z14" s="16">
        <v>0</v>
      </c>
      <c r="AA14" s="16">
        <v>0</v>
      </c>
      <c r="AB14" s="16">
        <v>0</v>
      </c>
      <c r="AC14" s="16">
        <f>SUM(Forty8Tbl[[#This Row],[MHP Loan Funds Requested ]:[VHHP Funds Requested ]])</f>
        <v>3705636</v>
      </c>
      <c r="AD14" s="6">
        <v>97</v>
      </c>
      <c r="AE14" s="6">
        <v>1.6674442261351365</v>
      </c>
    </row>
    <row r="15" spans="2:31" ht="33.950000000000003" customHeight="1" x14ac:dyDescent="0.2">
      <c r="B15" s="8">
        <v>6</v>
      </c>
      <c r="C15" s="8" t="s">
        <v>159</v>
      </c>
      <c r="D15" s="9" t="s">
        <v>54</v>
      </c>
      <c r="E15" s="9" t="s">
        <v>35</v>
      </c>
      <c r="F15" s="9" t="s">
        <v>35</v>
      </c>
      <c r="G15" s="9">
        <v>90063</v>
      </c>
      <c r="H15" s="6">
        <v>68</v>
      </c>
      <c r="I15" s="9" t="s">
        <v>36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38</v>
      </c>
      <c r="O15" s="6" t="s">
        <v>37</v>
      </c>
      <c r="P15" s="9" t="s">
        <v>55</v>
      </c>
      <c r="Q15" s="9"/>
      <c r="R15" s="9"/>
      <c r="S15" s="10">
        <v>0.09</v>
      </c>
      <c r="T15" s="6" t="s">
        <v>37</v>
      </c>
      <c r="U15" s="6" t="s">
        <v>37</v>
      </c>
      <c r="V15" s="16">
        <v>10317312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f>SUM(Forty8Tbl[[#This Row],[MHP Loan Funds Requested ]:[VHHP Funds Requested ]])</f>
        <v>10317312</v>
      </c>
      <c r="AD15" s="6">
        <v>99</v>
      </c>
      <c r="AE15" s="6">
        <v>1.4028177066485081</v>
      </c>
    </row>
    <row r="16" spans="2:31" ht="33.950000000000003" customHeight="1" x14ac:dyDescent="0.2">
      <c r="B16" s="8">
        <v>7</v>
      </c>
      <c r="C16" s="8" t="s">
        <v>155</v>
      </c>
      <c r="D16" s="9" t="s">
        <v>56</v>
      </c>
      <c r="E16" s="9" t="s">
        <v>57</v>
      </c>
      <c r="F16" s="9" t="s">
        <v>35</v>
      </c>
      <c r="G16" s="9">
        <v>91001</v>
      </c>
      <c r="H16" s="6">
        <v>91</v>
      </c>
      <c r="I16" s="9" t="s">
        <v>36</v>
      </c>
      <c r="J16" s="6" t="s">
        <v>37</v>
      </c>
      <c r="K16" s="6" t="s">
        <v>37</v>
      </c>
      <c r="L16" s="6" t="s">
        <v>38</v>
      </c>
      <c r="M16" s="6" t="s">
        <v>37</v>
      </c>
      <c r="N16" s="6" t="s">
        <v>37</v>
      </c>
      <c r="O16" s="6" t="s">
        <v>37</v>
      </c>
      <c r="P16" s="9" t="s">
        <v>58</v>
      </c>
      <c r="Q16" s="9" t="s">
        <v>59</v>
      </c>
      <c r="R16" s="9" t="s">
        <v>40</v>
      </c>
      <c r="S16" s="10">
        <v>0.04</v>
      </c>
      <c r="T16" s="6" t="s">
        <v>38</v>
      </c>
      <c r="U16" s="6" t="s">
        <v>37</v>
      </c>
      <c r="V16" s="16">
        <v>30194426</v>
      </c>
      <c r="W16" s="16">
        <v>0</v>
      </c>
      <c r="X16" s="16">
        <v>0</v>
      </c>
      <c r="Y16" s="16">
        <v>5291800</v>
      </c>
      <c r="Z16" s="16">
        <v>0</v>
      </c>
      <c r="AA16" s="16">
        <v>0</v>
      </c>
      <c r="AB16" s="16">
        <v>0</v>
      </c>
      <c r="AC16" s="16">
        <f>SUM(Forty8Tbl[[#This Row],[MHP Loan Funds Requested ]:[VHHP Funds Requested ]])</f>
        <v>35486226</v>
      </c>
      <c r="AD16" s="6">
        <v>105</v>
      </c>
      <c r="AE16" s="6">
        <v>1.2918647603764646</v>
      </c>
    </row>
    <row r="17" spans="2:31" ht="33.950000000000003" customHeight="1" x14ac:dyDescent="0.2">
      <c r="B17" s="8">
        <v>8</v>
      </c>
      <c r="C17" s="8" t="s">
        <v>166</v>
      </c>
      <c r="D17" s="9" t="s">
        <v>60</v>
      </c>
      <c r="E17" s="9" t="s">
        <v>61</v>
      </c>
      <c r="F17" s="9" t="s">
        <v>35</v>
      </c>
      <c r="G17" s="9">
        <v>91723</v>
      </c>
      <c r="H17" s="6">
        <v>60</v>
      </c>
      <c r="I17" s="9" t="s">
        <v>36</v>
      </c>
      <c r="J17" s="6" t="s">
        <v>37</v>
      </c>
      <c r="K17" s="6" t="s">
        <v>37</v>
      </c>
      <c r="L17" s="6" t="s">
        <v>37</v>
      </c>
      <c r="M17" s="6" t="s">
        <v>38</v>
      </c>
      <c r="N17" s="6" t="s">
        <v>38</v>
      </c>
      <c r="O17" s="6" t="s">
        <v>37</v>
      </c>
      <c r="P17" s="9" t="s">
        <v>62</v>
      </c>
      <c r="Q17" s="9" t="s">
        <v>63</v>
      </c>
      <c r="R17" s="9" t="s">
        <v>64</v>
      </c>
      <c r="S17" s="10">
        <v>0.09</v>
      </c>
      <c r="T17" s="6" t="s">
        <v>38</v>
      </c>
      <c r="U17" s="6" t="s">
        <v>38</v>
      </c>
      <c r="V17" s="16">
        <v>19000000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f>SUM(Forty8Tbl[[#This Row],[MHP Loan Funds Requested ]:[VHHP Funds Requested ]])</f>
        <v>19000000</v>
      </c>
      <c r="AD17" s="6">
        <v>108</v>
      </c>
      <c r="AE17" s="6">
        <v>1.3942740352158169</v>
      </c>
    </row>
    <row r="18" spans="2:31" ht="33.950000000000003" customHeight="1" x14ac:dyDescent="0.2">
      <c r="B18" s="8">
        <v>9</v>
      </c>
      <c r="C18" s="8" t="s">
        <v>151</v>
      </c>
      <c r="D18" s="9" t="s">
        <v>65</v>
      </c>
      <c r="E18" s="9" t="s">
        <v>49</v>
      </c>
      <c r="F18" s="9" t="s">
        <v>35</v>
      </c>
      <c r="G18" s="9">
        <v>90807</v>
      </c>
      <c r="H18" s="6">
        <v>109</v>
      </c>
      <c r="I18" s="9" t="s">
        <v>36</v>
      </c>
      <c r="J18" s="6" t="s">
        <v>37</v>
      </c>
      <c r="K18" s="6" t="s">
        <v>37</v>
      </c>
      <c r="L18" s="6" t="s">
        <v>38</v>
      </c>
      <c r="M18" s="6" t="s">
        <v>37</v>
      </c>
      <c r="N18" s="6" t="s">
        <v>37</v>
      </c>
      <c r="O18" s="6" t="s">
        <v>37</v>
      </c>
      <c r="P18" s="9" t="s">
        <v>66</v>
      </c>
      <c r="Q18" s="9" t="s">
        <v>40</v>
      </c>
      <c r="R18" s="9" t="s">
        <v>40</v>
      </c>
      <c r="S18" s="10">
        <v>0.04</v>
      </c>
      <c r="T18" s="6" t="s">
        <v>38</v>
      </c>
      <c r="U18" s="6" t="s">
        <v>37</v>
      </c>
      <c r="V18" s="16">
        <v>30127277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f>SUM(Forty8Tbl[[#This Row],[MHP Loan Funds Requested ]:[VHHP Funds Requested ]])</f>
        <v>30127277</v>
      </c>
      <c r="AD18" s="6">
        <v>100</v>
      </c>
      <c r="AE18" s="6">
        <v>1.3379852785942687</v>
      </c>
    </row>
    <row r="19" spans="2:31" ht="33.950000000000003" customHeight="1" x14ac:dyDescent="0.2">
      <c r="B19" s="8">
        <v>10</v>
      </c>
      <c r="C19" s="8" t="s">
        <v>150</v>
      </c>
      <c r="D19" s="9" t="s">
        <v>67</v>
      </c>
      <c r="E19" s="9" t="s">
        <v>35</v>
      </c>
      <c r="F19" s="9" t="s">
        <v>35</v>
      </c>
      <c r="G19" s="9">
        <v>90028</v>
      </c>
      <c r="H19" s="6">
        <v>50</v>
      </c>
      <c r="I19" s="9" t="s">
        <v>36</v>
      </c>
      <c r="J19" s="6" t="s">
        <v>37</v>
      </c>
      <c r="K19" s="6" t="s">
        <v>37</v>
      </c>
      <c r="L19" s="6" t="s">
        <v>37</v>
      </c>
      <c r="M19" s="6" t="s">
        <v>38</v>
      </c>
      <c r="N19" s="6" t="s">
        <v>38</v>
      </c>
      <c r="O19" s="6" t="s">
        <v>37</v>
      </c>
      <c r="P19" s="9" t="s">
        <v>68</v>
      </c>
      <c r="Q19" s="9" t="s">
        <v>69</v>
      </c>
      <c r="R19" s="9"/>
      <c r="S19" s="10">
        <v>0.04</v>
      </c>
      <c r="T19" s="6" t="s">
        <v>37</v>
      </c>
      <c r="U19" s="6" t="s">
        <v>38</v>
      </c>
      <c r="V19" s="16">
        <v>15107256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f>SUM(Forty8Tbl[[#This Row],[MHP Loan Funds Requested ]:[VHHP Funds Requested ]])</f>
        <v>15107256</v>
      </c>
      <c r="AD19" s="6">
        <v>92</v>
      </c>
      <c r="AE19" s="6">
        <v>1.2880085225013804</v>
      </c>
    </row>
    <row r="20" spans="2:31" ht="33.950000000000003" customHeight="1" x14ac:dyDescent="0.2">
      <c r="B20" s="8">
        <v>11</v>
      </c>
      <c r="C20" s="8" t="s">
        <v>139</v>
      </c>
      <c r="D20" s="9" t="s">
        <v>70</v>
      </c>
      <c r="E20" s="9" t="s">
        <v>57</v>
      </c>
      <c r="F20" s="9" t="s">
        <v>35</v>
      </c>
      <c r="G20" s="9">
        <v>91001</v>
      </c>
      <c r="H20" s="6">
        <v>22</v>
      </c>
      <c r="I20" s="9" t="s">
        <v>71</v>
      </c>
      <c r="J20" s="6" t="s">
        <v>37</v>
      </c>
      <c r="K20" s="6" t="s">
        <v>37</v>
      </c>
      <c r="L20" s="6" t="s">
        <v>37</v>
      </c>
      <c r="M20" s="6" t="s">
        <v>38</v>
      </c>
      <c r="N20" s="6" t="s">
        <v>37</v>
      </c>
      <c r="O20" s="6" t="s">
        <v>37</v>
      </c>
      <c r="P20" s="9" t="s">
        <v>72</v>
      </c>
      <c r="Q20" s="9"/>
      <c r="R20" s="9"/>
      <c r="S20" s="10" t="s">
        <v>44</v>
      </c>
      <c r="T20" s="6" t="s">
        <v>38</v>
      </c>
      <c r="U20" s="6" t="s">
        <v>38</v>
      </c>
      <c r="V20" s="16">
        <v>7259106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f>SUM(Forty8Tbl[[#This Row],[MHP Loan Funds Requested ]:[VHHP Funds Requested ]])</f>
        <v>7259106</v>
      </c>
      <c r="AD20" s="6">
        <v>112</v>
      </c>
      <c r="AE20" s="6">
        <v>1.1104628192553667</v>
      </c>
    </row>
    <row r="21" spans="2:31" ht="33.950000000000003" customHeight="1" x14ac:dyDescent="0.2">
      <c r="B21" s="8">
        <v>12</v>
      </c>
      <c r="C21" s="8" t="s">
        <v>167</v>
      </c>
      <c r="D21" s="9" t="s">
        <v>73</v>
      </c>
      <c r="E21" s="9" t="s">
        <v>74</v>
      </c>
      <c r="F21" s="9" t="s">
        <v>35</v>
      </c>
      <c r="G21" s="9">
        <v>90001</v>
      </c>
      <c r="H21" s="6">
        <v>81</v>
      </c>
      <c r="I21" s="9" t="s">
        <v>36</v>
      </c>
      <c r="J21" s="6" t="s">
        <v>37</v>
      </c>
      <c r="K21" s="6" t="s">
        <v>37</v>
      </c>
      <c r="L21" s="6" t="s">
        <v>37</v>
      </c>
      <c r="M21" s="6" t="s">
        <v>37</v>
      </c>
      <c r="N21" s="6" t="s">
        <v>38</v>
      </c>
      <c r="O21" s="6" t="s">
        <v>37</v>
      </c>
      <c r="P21" s="9" t="s">
        <v>75</v>
      </c>
      <c r="Q21" s="9" t="s">
        <v>40</v>
      </c>
      <c r="R21" s="9" t="s">
        <v>40</v>
      </c>
      <c r="S21" s="10">
        <v>0.04</v>
      </c>
      <c r="T21" s="6" t="s">
        <v>37</v>
      </c>
      <c r="U21" s="6" t="s">
        <v>37</v>
      </c>
      <c r="V21" s="16">
        <v>16772773</v>
      </c>
      <c r="W21" s="16">
        <v>10125000</v>
      </c>
      <c r="X21" s="16">
        <v>0</v>
      </c>
      <c r="Y21" s="16">
        <v>1200000</v>
      </c>
      <c r="Z21" s="16">
        <v>10759106</v>
      </c>
      <c r="AA21" s="16">
        <v>0</v>
      </c>
      <c r="AB21" s="16">
        <v>0</v>
      </c>
      <c r="AC21" s="16">
        <f>SUM(Forty8Tbl[[#This Row],[MHP Loan Funds Requested ]:[VHHP Funds Requested ]])</f>
        <v>38856879</v>
      </c>
      <c r="AD21" s="6">
        <v>92</v>
      </c>
      <c r="AE21" s="6">
        <v>1.2345785272695542</v>
      </c>
    </row>
    <row r="22" spans="2:31" ht="33.950000000000003" customHeight="1" x14ac:dyDescent="0.2">
      <c r="B22" s="8">
        <v>13</v>
      </c>
      <c r="C22" s="8" t="s">
        <v>149</v>
      </c>
      <c r="D22" s="9" t="s">
        <v>76</v>
      </c>
      <c r="E22" s="9" t="s">
        <v>35</v>
      </c>
      <c r="F22" s="9" t="s">
        <v>35</v>
      </c>
      <c r="G22" s="9">
        <v>90033</v>
      </c>
      <c r="H22" s="6">
        <v>110</v>
      </c>
      <c r="I22" s="9" t="s">
        <v>36</v>
      </c>
      <c r="J22" s="6" t="s">
        <v>37</v>
      </c>
      <c r="K22" s="6" t="s">
        <v>37</v>
      </c>
      <c r="L22" s="6" t="s">
        <v>38</v>
      </c>
      <c r="M22" s="6" t="s">
        <v>37</v>
      </c>
      <c r="N22" s="6" t="s">
        <v>37</v>
      </c>
      <c r="O22" s="6" t="s">
        <v>37</v>
      </c>
      <c r="P22" s="9" t="s">
        <v>77</v>
      </c>
      <c r="Q22" s="9"/>
      <c r="R22" s="9"/>
      <c r="S22" s="10">
        <v>0.04</v>
      </c>
      <c r="T22" s="6" t="s">
        <v>37</v>
      </c>
      <c r="U22" s="6" t="s">
        <v>37</v>
      </c>
      <c r="V22" s="16">
        <v>0</v>
      </c>
      <c r="W22" s="16">
        <v>0</v>
      </c>
      <c r="X22" s="16">
        <v>0</v>
      </c>
      <c r="Y22" s="16">
        <v>0</v>
      </c>
      <c r="Z22" s="16">
        <v>8000000</v>
      </c>
      <c r="AA22" s="16">
        <v>0</v>
      </c>
      <c r="AB22" s="16">
        <v>0</v>
      </c>
      <c r="AC22" s="16">
        <f>SUM(Forty8Tbl[[#This Row],[MHP Loan Funds Requested ]:[VHHP Funds Requested ]])</f>
        <v>8000000</v>
      </c>
      <c r="AD22" s="6">
        <v>97</v>
      </c>
      <c r="AE22" s="6">
        <v>1.6360528061070525</v>
      </c>
    </row>
    <row r="23" spans="2:31" ht="33.950000000000003" customHeight="1" x14ac:dyDescent="0.2">
      <c r="B23" s="8">
        <v>14</v>
      </c>
      <c r="C23" s="8" t="s">
        <v>142</v>
      </c>
      <c r="D23" s="9" t="s">
        <v>78</v>
      </c>
      <c r="E23" s="9" t="s">
        <v>79</v>
      </c>
      <c r="F23" s="9" t="s">
        <v>35</v>
      </c>
      <c r="G23" s="9">
        <v>91106</v>
      </c>
      <c r="H23" s="6">
        <v>45</v>
      </c>
      <c r="I23" s="9" t="s">
        <v>36</v>
      </c>
      <c r="J23" s="6" t="s">
        <v>37</v>
      </c>
      <c r="K23" s="6" t="s">
        <v>37</v>
      </c>
      <c r="L23" s="6" t="s">
        <v>38</v>
      </c>
      <c r="M23" s="6" t="s">
        <v>37</v>
      </c>
      <c r="N23" s="6" t="s">
        <v>37</v>
      </c>
      <c r="O23" s="6" t="s">
        <v>37</v>
      </c>
      <c r="P23" s="9" t="s">
        <v>80</v>
      </c>
      <c r="Q23" s="9"/>
      <c r="R23" s="9"/>
      <c r="S23" s="10">
        <v>0.04</v>
      </c>
      <c r="T23" s="6" t="s">
        <v>38</v>
      </c>
      <c r="U23" s="6" t="s">
        <v>37</v>
      </c>
      <c r="V23" s="16">
        <v>15000000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f>SUM(Forty8Tbl[[#This Row],[MHP Loan Funds Requested ]:[VHHP Funds Requested ]])</f>
        <v>15000000</v>
      </c>
      <c r="AD23" s="6">
        <v>115</v>
      </c>
      <c r="AE23" s="6">
        <v>1.2241287090608901</v>
      </c>
    </row>
    <row r="24" spans="2:31" ht="33.950000000000003" customHeight="1" x14ac:dyDescent="0.2">
      <c r="B24" s="8">
        <v>15</v>
      </c>
      <c r="C24" s="8" t="s">
        <v>161</v>
      </c>
      <c r="D24" s="9" t="s">
        <v>81</v>
      </c>
      <c r="E24" s="9" t="s">
        <v>35</v>
      </c>
      <c r="F24" s="9" t="s">
        <v>35</v>
      </c>
      <c r="G24" s="9">
        <v>90016</v>
      </c>
      <c r="H24" s="6">
        <v>176</v>
      </c>
      <c r="I24" s="9" t="s">
        <v>36</v>
      </c>
      <c r="J24" s="6" t="s">
        <v>37</v>
      </c>
      <c r="K24" s="6" t="s">
        <v>37</v>
      </c>
      <c r="L24" s="6" t="s">
        <v>37</v>
      </c>
      <c r="M24" s="6" t="s">
        <v>37</v>
      </c>
      <c r="N24" s="6" t="s">
        <v>37</v>
      </c>
      <c r="O24" s="6" t="s">
        <v>37</v>
      </c>
      <c r="P24" s="9" t="s">
        <v>82</v>
      </c>
      <c r="Q24" s="9" t="s">
        <v>83</v>
      </c>
      <c r="R24" s="9"/>
      <c r="S24" s="10">
        <v>0.04</v>
      </c>
      <c r="T24" s="6" t="s">
        <v>37</v>
      </c>
      <c r="U24" s="6" t="s">
        <v>37</v>
      </c>
      <c r="V24" s="16">
        <v>15255771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f>SUM(Forty8Tbl[[#This Row],[MHP Loan Funds Requested ]:[VHHP Funds Requested ]])</f>
        <v>15255771</v>
      </c>
      <c r="AD24" s="6">
        <v>100</v>
      </c>
      <c r="AE24" s="6">
        <v>1.4311767056172664</v>
      </c>
    </row>
    <row r="25" spans="2:31" ht="33.950000000000003" customHeight="1" x14ac:dyDescent="0.2">
      <c r="B25" s="8">
        <v>16</v>
      </c>
      <c r="C25" s="8" t="s">
        <v>152</v>
      </c>
      <c r="D25" s="9" t="s">
        <v>84</v>
      </c>
      <c r="E25" s="9" t="s">
        <v>49</v>
      </c>
      <c r="F25" s="9" t="s">
        <v>35</v>
      </c>
      <c r="G25" s="9">
        <v>90802</v>
      </c>
      <c r="H25" s="6">
        <v>97</v>
      </c>
      <c r="I25" s="9" t="s">
        <v>36</v>
      </c>
      <c r="J25" s="6" t="s">
        <v>37</v>
      </c>
      <c r="K25" s="6" t="s">
        <v>37</v>
      </c>
      <c r="L25" s="6" t="s">
        <v>37</v>
      </c>
      <c r="M25" s="6" t="s">
        <v>37</v>
      </c>
      <c r="N25" s="6" t="s">
        <v>38</v>
      </c>
      <c r="O25" s="6" t="s">
        <v>37</v>
      </c>
      <c r="P25" s="9" t="s">
        <v>85</v>
      </c>
      <c r="Q25" s="9"/>
      <c r="R25" s="9"/>
      <c r="S25" s="10">
        <v>0.04</v>
      </c>
      <c r="T25" s="6" t="s">
        <v>37</v>
      </c>
      <c r="U25" s="6" t="s">
        <v>37</v>
      </c>
      <c r="V25" s="16">
        <v>17517942</v>
      </c>
      <c r="W25" s="16">
        <v>0</v>
      </c>
      <c r="X25" s="16">
        <v>0</v>
      </c>
      <c r="Y25" s="16">
        <v>4432100</v>
      </c>
      <c r="Z25" s="16">
        <v>0</v>
      </c>
      <c r="AA25" s="16">
        <v>0</v>
      </c>
      <c r="AB25" s="16">
        <v>0</v>
      </c>
      <c r="AC25" s="16">
        <f>SUM(Forty8Tbl[[#This Row],[MHP Loan Funds Requested ]:[VHHP Funds Requested ]])</f>
        <v>21950042</v>
      </c>
      <c r="AD25" s="6">
        <v>97</v>
      </c>
      <c r="AE25" s="6">
        <v>1.3521836091195496</v>
      </c>
    </row>
    <row r="26" spans="2:31" ht="33.950000000000003" customHeight="1" x14ac:dyDescent="0.2">
      <c r="B26" s="8">
        <v>17</v>
      </c>
      <c r="C26" s="8" t="s">
        <v>144</v>
      </c>
      <c r="D26" s="9" t="s">
        <v>86</v>
      </c>
      <c r="E26" s="9" t="s">
        <v>35</v>
      </c>
      <c r="F26" s="9" t="s">
        <v>35</v>
      </c>
      <c r="G26" s="9">
        <v>90041</v>
      </c>
      <c r="H26" s="6">
        <v>64</v>
      </c>
      <c r="I26" s="9" t="s">
        <v>36</v>
      </c>
      <c r="J26" s="6" t="s">
        <v>37</v>
      </c>
      <c r="K26" s="6" t="s">
        <v>37</v>
      </c>
      <c r="L26" s="6" t="s">
        <v>37</v>
      </c>
      <c r="M26" s="6" t="s">
        <v>37</v>
      </c>
      <c r="N26" s="6" t="s">
        <v>37</v>
      </c>
      <c r="O26" s="6" t="s">
        <v>37</v>
      </c>
      <c r="P26" s="9" t="s">
        <v>87</v>
      </c>
      <c r="Q26" s="9" t="s">
        <v>40</v>
      </c>
      <c r="R26" s="9" t="s">
        <v>40</v>
      </c>
      <c r="S26" s="10">
        <v>0.09</v>
      </c>
      <c r="T26" s="6" t="s">
        <v>38</v>
      </c>
      <c r="U26" s="6" t="s">
        <v>37</v>
      </c>
      <c r="V26" s="16">
        <v>15819624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f>SUM(Forty8Tbl[[#This Row],[MHP Loan Funds Requested ]:[VHHP Funds Requested ]])</f>
        <v>15819624</v>
      </c>
      <c r="AD26" s="6">
        <v>103</v>
      </c>
      <c r="AE26" s="6">
        <v>1.4802362817639669</v>
      </c>
    </row>
    <row r="27" spans="2:31" ht="33.950000000000003" customHeight="1" x14ac:dyDescent="0.2">
      <c r="B27" s="8">
        <v>18</v>
      </c>
      <c r="C27" s="8" t="s">
        <v>165</v>
      </c>
      <c r="D27" s="9" t="s">
        <v>88</v>
      </c>
      <c r="E27" s="9" t="s">
        <v>89</v>
      </c>
      <c r="F27" s="9" t="s">
        <v>35</v>
      </c>
      <c r="G27" s="9">
        <v>91030</v>
      </c>
      <c r="H27" s="6">
        <v>52</v>
      </c>
      <c r="I27" s="9" t="s">
        <v>36</v>
      </c>
      <c r="J27" s="6" t="s">
        <v>37</v>
      </c>
      <c r="K27" s="6" t="s">
        <v>37</v>
      </c>
      <c r="L27" s="6" t="s">
        <v>37</v>
      </c>
      <c r="M27" s="6" t="s">
        <v>38</v>
      </c>
      <c r="N27" s="6" t="s">
        <v>37</v>
      </c>
      <c r="O27" s="6" t="s">
        <v>37</v>
      </c>
      <c r="P27" s="9" t="s">
        <v>90</v>
      </c>
      <c r="Q27" s="9"/>
      <c r="R27" s="9"/>
      <c r="S27" s="10">
        <v>0.04</v>
      </c>
      <c r="T27" s="6" t="s">
        <v>38</v>
      </c>
      <c r="U27" s="6" t="s">
        <v>38</v>
      </c>
      <c r="V27" s="16">
        <v>17200000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f>SUM(Forty8Tbl[[#This Row],[MHP Loan Funds Requested ]:[VHHP Funds Requested ]])</f>
        <v>17200000</v>
      </c>
      <c r="AD27" s="6">
        <v>103</v>
      </c>
      <c r="AE27" s="6">
        <v>1.2999253662850123</v>
      </c>
    </row>
    <row r="28" spans="2:31" ht="33.950000000000003" customHeight="1" x14ac:dyDescent="0.2">
      <c r="B28" s="8">
        <v>19</v>
      </c>
      <c r="C28" s="8" t="s">
        <v>138</v>
      </c>
      <c r="D28" s="9" t="s">
        <v>91</v>
      </c>
      <c r="E28" s="9" t="s">
        <v>35</v>
      </c>
      <c r="F28" s="9" t="s">
        <v>35</v>
      </c>
      <c r="G28" s="9">
        <v>90019</v>
      </c>
      <c r="H28" s="6">
        <v>89</v>
      </c>
      <c r="I28" s="9" t="s">
        <v>36</v>
      </c>
      <c r="J28" s="6" t="s">
        <v>37</v>
      </c>
      <c r="K28" s="6" t="s">
        <v>37</v>
      </c>
      <c r="L28" s="6" t="s">
        <v>38</v>
      </c>
      <c r="M28" s="6" t="s">
        <v>37</v>
      </c>
      <c r="N28" s="6" t="s">
        <v>38</v>
      </c>
      <c r="O28" s="6" t="s">
        <v>37</v>
      </c>
      <c r="P28" s="9" t="s">
        <v>92</v>
      </c>
      <c r="Q28" s="9"/>
      <c r="R28" s="9"/>
      <c r="S28" s="10">
        <v>0.04</v>
      </c>
      <c r="T28" s="6" t="s">
        <v>38</v>
      </c>
      <c r="U28" s="6" t="s">
        <v>37</v>
      </c>
      <c r="V28" s="16">
        <v>17595417</v>
      </c>
      <c r="W28" s="16">
        <v>0</v>
      </c>
      <c r="X28" s="16">
        <v>0</v>
      </c>
      <c r="Y28" s="16">
        <v>4191595</v>
      </c>
      <c r="Z28" s="16">
        <v>0</v>
      </c>
      <c r="AA28" s="16">
        <v>0</v>
      </c>
      <c r="AB28" s="16">
        <v>0</v>
      </c>
      <c r="AC28" s="16">
        <f>SUM(Forty8Tbl[[#This Row],[MHP Loan Funds Requested ]:[VHHP Funds Requested ]])</f>
        <v>21787012</v>
      </c>
      <c r="AD28" s="6">
        <v>103</v>
      </c>
      <c r="AE28" s="6">
        <v>1.4133565544648135</v>
      </c>
    </row>
    <row r="29" spans="2:31" ht="33.950000000000003" customHeight="1" x14ac:dyDescent="0.2">
      <c r="B29" s="8">
        <v>20</v>
      </c>
      <c r="C29" s="8" t="s">
        <v>143</v>
      </c>
      <c r="D29" s="9" t="s">
        <v>93</v>
      </c>
      <c r="E29" s="9" t="s">
        <v>35</v>
      </c>
      <c r="F29" s="9" t="s">
        <v>35</v>
      </c>
      <c r="G29" s="9">
        <v>90005</v>
      </c>
      <c r="H29" s="6">
        <v>53</v>
      </c>
      <c r="I29" s="9" t="s">
        <v>36</v>
      </c>
      <c r="J29" s="6" t="s">
        <v>37</v>
      </c>
      <c r="K29" s="6" t="s">
        <v>37</v>
      </c>
      <c r="L29" s="6" t="s">
        <v>37</v>
      </c>
      <c r="M29" s="6" t="s">
        <v>37</v>
      </c>
      <c r="N29" s="6" t="s">
        <v>38</v>
      </c>
      <c r="O29" s="6" t="s">
        <v>37</v>
      </c>
      <c r="P29" s="9" t="s">
        <v>68</v>
      </c>
      <c r="Q29" s="9" t="s">
        <v>69</v>
      </c>
      <c r="R29" s="9"/>
      <c r="S29" s="10">
        <v>0.04</v>
      </c>
      <c r="T29" s="6" t="s">
        <v>37</v>
      </c>
      <c r="U29" s="6" t="s">
        <v>37</v>
      </c>
      <c r="V29" s="16">
        <v>16491130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f>SUM(Forty8Tbl[[#This Row],[MHP Loan Funds Requested ]:[VHHP Funds Requested ]])</f>
        <v>16491130</v>
      </c>
      <c r="AD29" s="6">
        <v>92</v>
      </c>
      <c r="AE29" s="6">
        <v>1.3191200628350117</v>
      </c>
    </row>
    <row r="30" spans="2:31" ht="33.950000000000003" customHeight="1" x14ac:dyDescent="0.2">
      <c r="B30" s="8">
        <v>21</v>
      </c>
      <c r="C30" s="8" t="s">
        <v>158</v>
      </c>
      <c r="D30" s="9" t="s">
        <v>94</v>
      </c>
      <c r="E30" s="9" t="s">
        <v>95</v>
      </c>
      <c r="F30" s="9" t="s">
        <v>35</v>
      </c>
      <c r="G30" s="9">
        <v>90210</v>
      </c>
      <c r="H30" s="6">
        <v>82</v>
      </c>
      <c r="I30" s="9" t="s">
        <v>36</v>
      </c>
      <c r="J30" s="6" t="s">
        <v>37</v>
      </c>
      <c r="K30" s="6" t="s">
        <v>37</v>
      </c>
      <c r="L30" s="6" t="s">
        <v>37</v>
      </c>
      <c r="M30" s="6" t="s">
        <v>38</v>
      </c>
      <c r="N30" s="6" t="s">
        <v>37</v>
      </c>
      <c r="O30" s="6" t="s">
        <v>37</v>
      </c>
      <c r="P30" s="9" t="s">
        <v>90</v>
      </c>
      <c r="Q30" s="9" t="s">
        <v>96</v>
      </c>
      <c r="R30" s="9"/>
      <c r="S30" s="10">
        <v>0.04</v>
      </c>
      <c r="T30" s="6" t="s">
        <v>38</v>
      </c>
      <c r="U30" s="6" t="s">
        <v>38</v>
      </c>
      <c r="V30" s="16">
        <v>0</v>
      </c>
      <c r="W30" s="16">
        <v>0</v>
      </c>
      <c r="X30" s="16">
        <v>0</v>
      </c>
      <c r="Y30" s="16">
        <v>0</v>
      </c>
      <c r="Z30" s="16">
        <v>24000000</v>
      </c>
      <c r="AA30" s="16">
        <v>0</v>
      </c>
      <c r="AB30" s="16">
        <v>0</v>
      </c>
      <c r="AC30" s="16">
        <f>SUM(Forty8Tbl[[#This Row],[MHP Loan Funds Requested ]:[VHHP Funds Requested ]])</f>
        <v>24000000</v>
      </c>
      <c r="AD30" s="6">
        <v>103</v>
      </c>
      <c r="AE30" s="6">
        <v>1.2074461285665279</v>
      </c>
    </row>
    <row r="31" spans="2:31" ht="33.950000000000003" customHeight="1" x14ac:dyDescent="0.2">
      <c r="B31" s="8">
        <v>22</v>
      </c>
      <c r="C31" s="8" t="s">
        <v>170</v>
      </c>
      <c r="D31" s="9" t="s">
        <v>97</v>
      </c>
      <c r="E31" s="9" t="s">
        <v>98</v>
      </c>
      <c r="F31" s="9" t="s">
        <v>35</v>
      </c>
      <c r="G31" s="9">
        <v>91702</v>
      </c>
      <c r="H31" s="6">
        <v>119</v>
      </c>
      <c r="I31" s="9" t="s">
        <v>99</v>
      </c>
      <c r="J31" s="6" t="s">
        <v>37</v>
      </c>
      <c r="K31" s="6" t="s">
        <v>38</v>
      </c>
      <c r="L31" s="6" t="s">
        <v>37</v>
      </c>
      <c r="M31" s="6" t="s">
        <v>37</v>
      </c>
      <c r="N31" s="6" t="s">
        <v>37</v>
      </c>
      <c r="O31" s="6" t="s">
        <v>37</v>
      </c>
      <c r="P31" s="9" t="s">
        <v>100</v>
      </c>
      <c r="Q31" s="9"/>
      <c r="R31" s="9"/>
      <c r="S31" s="10">
        <v>0.04</v>
      </c>
      <c r="T31" s="6" t="s">
        <v>37</v>
      </c>
      <c r="U31" s="6" t="s">
        <v>37</v>
      </c>
      <c r="V31" s="16">
        <v>25000000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f>SUM(Forty8Tbl[[#This Row],[MHP Loan Funds Requested ]:[VHHP Funds Requested ]])</f>
        <v>25000000</v>
      </c>
      <c r="AD31" s="6">
        <v>95</v>
      </c>
      <c r="AE31" s="6">
        <v>1.2639502759110171</v>
      </c>
    </row>
    <row r="32" spans="2:31" ht="33.950000000000003" customHeight="1" x14ac:dyDescent="0.2">
      <c r="B32" s="8">
        <v>23</v>
      </c>
      <c r="C32" s="8" t="s">
        <v>169</v>
      </c>
      <c r="D32" s="9" t="s">
        <v>101</v>
      </c>
      <c r="E32" s="9" t="s">
        <v>35</v>
      </c>
      <c r="F32" s="9" t="s">
        <v>35</v>
      </c>
      <c r="G32" s="9">
        <v>90002</v>
      </c>
      <c r="H32" s="6">
        <v>97</v>
      </c>
      <c r="I32" s="9" t="s">
        <v>36</v>
      </c>
      <c r="J32" s="6" t="s">
        <v>37</v>
      </c>
      <c r="K32" s="6" t="s">
        <v>37</v>
      </c>
      <c r="L32" s="6" t="s">
        <v>38</v>
      </c>
      <c r="M32" s="6" t="s">
        <v>37</v>
      </c>
      <c r="N32" s="6" t="s">
        <v>37</v>
      </c>
      <c r="O32" s="6" t="s">
        <v>37</v>
      </c>
      <c r="P32" s="9" t="s">
        <v>102</v>
      </c>
      <c r="Q32" s="9" t="s">
        <v>40</v>
      </c>
      <c r="R32" s="9" t="s">
        <v>40</v>
      </c>
      <c r="S32" s="10">
        <v>0.09</v>
      </c>
      <c r="T32" s="6" t="s">
        <v>37</v>
      </c>
      <c r="U32" s="6" t="s">
        <v>37</v>
      </c>
      <c r="V32" s="16">
        <v>0</v>
      </c>
      <c r="W32" s="16">
        <v>0</v>
      </c>
      <c r="X32" s="16">
        <v>0</v>
      </c>
      <c r="Y32" s="16">
        <v>0</v>
      </c>
      <c r="Z32" s="16">
        <v>5000000</v>
      </c>
      <c r="AA32" s="16">
        <v>0</v>
      </c>
      <c r="AB32" s="16">
        <v>0</v>
      </c>
      <c r="AC32" s="16">
        <f>SUM(Forty8Tbl[[#This Row],[MHP Loan Funds Requested ]:[VHHP Funds Requested ]])</f>
        <v>5000000</v>
      </c>
      <c r="AD32" s="6">
        <v>96</v>
      </c>
      <c r="AE32" s="14">
        <v>1.5126986580865309</v>
      </c>
    </row>
    <row r="33" spans="2:31" ht="33.950000000000003" customHeight="1" x14ac:dyDescent="0.2">
      <c r="B33" s="8">
        <v>24</v>
      </c>
      <c r="C33" s="8" t="s">
        <v>164</v>
      </c>
      <c r="D33" s="9" t="s">
        <v>103</v>
      </c>
      <c r="E33" s="9" t="s">
        <v>104</v>
      </c>
      <c r="F33" s="9" t="s">
        <v>35</v>
      </c>
      <c r="G33" s="9">
        <v>91214</v>
      </c>
      <c r="H33" s="6">
        <v>80</v>
      </c>
      <c r="I33" s="9" t="s">
        <v>36</v>
      </c>
      <c r="J33" s="6" t="s">
        <v>37</v>
      </c>
      <c r="K33" s="6" t="s">
        <v>37</v>
      </c>
      <c r="L33" s="6" t="s">
        <v>38</v>
      </c>
      <c r="M33" s="6" t="s">
        <v>37</v>
      </c>
      <c r="N33" s="6" t="s">
        <v>38</v>
      </c>
      <c r="O33" s="6" t="s">
        <v>37</v>
      </c>
      <c r="P33" s="9" t="s">
        <v>77</v>
      </c>
      <c r="Q33" s="9" t="s">
        <v>40</v>
      </c>
      <c r="R33" s="9" t="s">
        <v>40</v>
      </c>
      <c r="S33" s="10">
        <v>0.04</v>
      </c>
      <c r="T33" s="6" t="s">
        <v>38</v>
      </c>
      <c r="U33" s="6" t="s">
        <v>37</v>
      </c>
      <c r="V33" s="16">
        <v>26935380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f>SUM(Forty8Tbl[[#This Row],[MHP Loan Funds Requested ]:[VHHP Funds Requested ]])</f>
        <v>26935380</v>
      </c>
      <c r="AD33" s="6">
        <v>103</v>
      </c>
      <c r="AE33" s="14">
        <v>1.3163233793039815</v>
      </c>
    </row>
    <row r="34" spans="2:31" ht="33.950000000000003" customHeight="1" x14ac:dyDescent="0.2">
      <c r="B34" s="8">
        <v>25</v>
      </c>
      <c r="C34" s="8" t="s">
        <v>157</v>
      </c>
      <c r="D34" s="9" t="s">
        <v>105</v>
      </c>
      <c r="E34" s="9" t="s">
        <v>35</v>
      </c>
      <c r="F34" s="9" t="s">
        <v>35</v>
      </c>
      <c r="G34" s="9">
        <v>90033</v>
      </c>
      <c r="H34" s="6">
        <v>44</v>
      </c>
      <c r="I34" s="9" t="s">
        <v>36</v>
      </c>
      <c r="J34" s="6" t="s">
        <v>37</v>
      </c>
      <c r="K34" s="6" t="s">
        <v>37</v>
      </c>
      <c r="L34" s="6" t="s">
        <v>37</v>
      </c>
      <c r="M34" s="6" t="s">
        <v>37</v>
      </c>
      <c r="N34" s="6" t="s">
        <v>38</v>
      </c>
      <c r="O34" s="6" t="s">
        <v>37</v>
      </c>
      <c r="P34" s="9" t="s">
        <v>176</v>
      </c>
      <c r="Q34" s="9" t="s">
        <v>40</v>
      </c>
      <c r="R34" s="9" t="s">
        <v>40</v>
      </c>
      <c r="S34" s="10">
        <v>0.04</v>
      </c>
      <c r="T34" s="6" t="s">
        <v>37</v>
      </c>
      <c r="U34" s="6" t="s">
        <v>37</v>
      </c>
      <c r="V34" s="16">
        <v>3000000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f>SUM(Forty8Tbl[[#This Row],[MHP Loan Funds Requested ]:[VHHP Funds Requested ]])</f>
        <v>3000000</v>
      </c>
      <c r="AD34" s="6">
        <v>107</v>
      </c>
      <c r="AE34" s="14">
        <v>1.666703</v>
      </c>
    </row>
    <row r="35" spans="2:31" ht="33.950000000000003" customHeight="1" x14ac:dyDescent="0.2">
      <c r="B35" s="8">
        <v>26</v>
      </c>
      <c r="C35" s="8" t="s">
        <v>172</v>
      </c>
      <c r="D35" s="9" t="s">
        <v>187</v>
      </c>
      <c r="E35" s="9" t="s">
        <v>34</v>
      </c>
      <c r="F35" s="9" t="s">
        <v>35</v>
      </c>
      <c r="G35" s="9">
        <v>90069</v>
      </c>
      <c r="H35" s="6">
        <v>49</v>
      </c>
      <c r="I35" s="9" t="s">
        <v>36</v>
      </c>
      <c r="J35" s="6" t="s">
        <v>37</v>
      </c>
      <c r="K35" s="6" t="s">
        <v>37</v>
      </c>
      <c r="L35" s="6" t="s">
        <v>37</v>
      </c>
      <c r="M35" s="6" t="s">
        <v>38</v>
      </c>
      <c r="N35" s="6" t="s">
        <v>38</v>
      </c>
      <c r="O35" s="6" t="s">
        <v>37</v>
      </c>
      <c r="P35" s="9" t="s">
        <v>66</v>
      </c>
      <c r="Q35" s="9" t="s">
        <v>40</v>
      </c>
      <c r="R35" s="9" t="s">
        <v>40</v>
      </c>
      <c r="S35" s="10">
        <v>0.09</v>
      </c>
      <c r="T35" s="6" t="s">
        <v>38</v>
      </c>
      <c r="U35" s="6" t="s">
        <v>38</v>
      </c>
      <c r="V35" s="16">
        <v>0</v>
      </c>
      <c r="W35" s="16">
        <v>0</v>
      </c>
      <c r="X35" s="16">
        <v>0</v>
      </c>
      <c r="Y35" s="16">
        <v>0</v>
      </c>
      <c r="Z35" s="16">
        <v>12992696</v>
      </c>
      <c r="AA35" s="16">
        <v>0</v>
      </c>
      <c r="AB35" s="16">
        <v>0</v>
      </c>
      <c r="AC35" s="16">
        <f>SUM(Forty8Tbl[[#This Row],[MHP Loan Funds Requested ]:[VHHP Funds Requested ]])</f>
        <v>12992696</v>
      </c>
      <c r="AD35" s="6">
        <v>98</v>
      </c>
      <c r="AE35" s="14">
        <v>0.50691489361702124</v>
      </c>
    </row>
    <row r="36" spans="2:31" ht="33.950000000000003" customHeight="1" x14ac:dyDescent="0.2">
      <c r="B36" s="8">
        <v>27</v>
      </c>
      <c r="C36" s="8" t="s">
        <v>153</v>
      </c>
      <c r="D36" s="9" t="s">
        <v>106</v>
      </c>
      <c r="E36" s="9" t="s">
        <v>34</v>
      </c>
      <c r="F36" s="9" t="s">
        <v>35</v>
      </c>
      <c r="G36" s="9">
        <v>90069</v>
      </c>
      <c r="H36" s="6">
        <v>40</v>
      </c>
      <c r="I36" s="9" t="s">
        <v>36</v>
      </c>
      <c r="J36" s="6" t="s">
        <v>37</v>
      </c>
      <c r="K36" s="6" t="s">
        <v>37</v>
      </c>
      <c r="L36" s="6" t="s">
        <v>37</v>
      </c>
      <c r="M36" s="6" t="s">
        <v>37</v>
      </c>
      <c r="N36" s="6" t="s">
        <v>38</v>
      </c>
      <c r="O36" s="6" t="s">
        <v>37</v>
      </c>
      <c r="P36" s="9" t="s">
        <v>107</v>
      </c>
      <c r="Q36" s="9" t="s">
        <v>40</v>
      </c>
      <c r="R36" s="9" t="s">
        <v>40</v>
      </c>
      <c r="S36" s="10">
        <v>0.09</v>
      </c>
      <c r="T36" s="6" t="s">
        <v>38</v>
      </c>
      <c r="U36" s="6" t="s">
        <v>37</v>
      </c>
      <c r="V36" s="16">
        <v>13372459</v>
      </c>
      <c r="W36" s="16">
        <v>4500000</v>
      </c>
      <c r="X36" s="16">
        <v>665229</v>
      </c>
      <c r="Y36" s="16">
        <v>0</v>
      </c>
      <c r="Z36" s="16">
        <v>0</v>
      </c>
      <c r="AA36" s="16">
        <v>0</v>
      </c>
      <c r="AB36" s="16">
        <v>0</v>
      </c>
      <c r="AC36" s="16">
        <f>SUM(Forty8Tbl[[#This Row],[MHP Loan Funds Requested ]:[VHHP Funds Requested ]])</f>
        <v>18537688</v>
      </c>
      <c r="AD36" s="6">
        <v>103</v>
      </c>
      <c r="AE36" s="14">
        <v>1.3618124950855115</v>
      </c>
    </row>
    <row r="37" spans="2:31" ht="33.950000000000003" customHeight="1" x14ac:dyDescent="0.2">
      <c r="B37" s="8">
        <v>29</v>
      </c>
      <c r="C37" s="8" t="s">
        <v>156</v>
      </c>
      <c r="D37" s="9" t="s">
        <v>108</v>
      </c>
      <c r="E37" s="9" t="s">
        <v>109</v>
      </c>
      <c r="F37" s="9" t="s">
        <v>35</v>
      </c>
      <c r="G37" s="9">
        <v>91801</v>
      </c>
      <c r="H37" s="6">
        <v>36</v>
      </c>
      <c r="I37" s="9" t="s">
        <v>36</v>
      </c>
      <c r="J37" s="6" t="s">
        <v>37</v>
      </c>
      <c r="K37" s="6" t="s">
        <v>37</v>
      </c>
      <c r="L37" s="6" t="s">
        <v>38</v>
      </c>
      <c r="M37" s="6" t="s">
        <v>37</v>
      </c>
      <c r="N37" s="6" t="s">
        <v>37</v>
      </c>
      <c r="O37" s="6" t="s">
        <v>37</v>
      </c>
      <c r="P37" s="9" t="s">
        <v>110</v>
      </c>
      <c r="Q37" s="9" t="s">
        <v>111</v>
      </c>
      <c r="R37" s="9"/>
      <c r="S37" s="10">
        <v>0.09</v>
      </c>
      <c r="T37" s="6" t="s">
        <v>38</v>
      </c>
      <c r="U37" s="6" t="s">
        <v>37</v>
      </c>
      <c r="V37" s="16">
        <v>7000000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f>SUM(Forty8Tbl[[#This Row],[MHP Loan Funds Requested ]:[VHHP Funds Requested ]])</f>
        <v>7000000</v>
      </c>
      <c r="AD37" s="6">
        <v>113</v>
      </c>
      <c r="AE37" s="14">
        <v>1.6078371827270992</v>
      </c>
    </row>
    <row r="38" spans="2:31" ht="33.950000000000003" customHeight="1" x14ac:dyDescent="0.2">
      <c r="B38" s="8">
        <v>30</v>
      </c>
      <c r="C38" s="8" t="s">
        <v>162</v>
      </c>
      <c r="D38" s="9" t="s">
        <v>112</v>
      </c>
      <c r="E38" s="9" t="s">
        <v>113</v>
      </c>
      <c r="F38" s="9" t="s">
        <v>35</v>
      </c>
      <c r="G38" s="9">
        <v>91711</v>
      </c>
      <c r="H38" s="6">
        <v>74</v>
      </c>
      <c r="I38" s="9" t="s">
        <v>36</v>
      </c>
      <c r="J38" s="6" t="s">
        <v>37</v>
      </c>
      <c r="K38" s="6" t="s">
        <v>37</v>
      </c>
      <c r="L38" s="6" t="s">
        <v>37</v>
      </c>
      <c r="M38" s="6" t="s">
        <v>37</v>
      </c>
      <c r="N38" s="6" t="s">
        <v>37</v>
      </c>
      <c r="O38" s="6" t="s">
        <v>38</v>
      </c>
      <c r="P38" s="9" t="s">
        <v>114</v>
      </c>
      <c r="Q38" s="9" t="s">
        <v>40</v>
      </c>
      <c r="R38" s="9" t="s">
        <v>40</v>
      </c>
      <c r="S38" s="10">
        <v>0.09</v>
      </c>
      <c r="T38" s="6" t="s">
        <v>38</v>
      </c>
      <c r="U38" s="6" t="s">
        <v>37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5400000</v>
      </c>
      <c r="AC38" s="16">
        <f>SUM(Forty8Tbl[[#This Row],[MHP Loan Funds Requested ]:[VHHP Funds Requested ]])</f>
        <v>5400000</v>
      </c>
      <c r="AD38" s="6">
        <v>100</v>
      </c>
      <c r="AE38" s="14">
        <v>1.3722347529134602</v>
      </c>
    </row>
    <row r="39" spans="2:31" ht="33.950000000000003" customHeight="1" x14ac:dyDescent="0.2">
      <c r="B39" s="8">
        <v>31</v>
      </c>
      <c r="C39" s="8" t="s">
        <v>145</v>
      </c>
      <c r="D39" s="9" t="s">
        <v>115</v>
      </c>
      <c r="E39" s="9" t="s">
        <v>79</v>
      </c>
      <c r="F39" s="9" t="s">
        <v>35</v>
      </c>
      <c r="G39" s="9">
        <v>91101</v>
      </c>
      <c r="H39" s="6">
        <v>100</v>
      </c>
      <c r="I39" s="9" t="s">
        <v>36</v>
      </c>
      <c r="J39" s="6" t="s">
        <v>37</v>
      </c>
      <c r="K39" s="6" t="s">
        <v>37</v>
      </c>
      <c r="L39" s="6" t="s">
        <v>37</v>
      </c>
      <c r="M39" s="6" t="s">
        <v>38</v>
      </c>
      <c r="N39" s="6" t="s">
        <v>38</v>
      </c>
      <c r="O39" s="6" t="s">
        <v>37</v>
      </c>
      <c r="P39" s="9" t="s">
        <v>116</v>
      </c>
      <c r="Q39" s="9"/>
      <c r="R39" s="9"/>
      <c r="S39" s="10">
        <v>0.09</v>
      </c>
      <c r="T39" s="6" t="s">
        <v>37</v>
      </c>
      <c r="U39" s="6" t="s">
        <v>38</v>
      </c>
      <c r="V39" s="16">
        <v>17621477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f>SUM(Forty8Tbl[[#This Row],[MHP Loan Funds Requested ]:[VHHP Funds Requested ]])</f>
        <v>17621477</v>
      </c>
      <c r="AD39" s="6">
        <v>102</v>
      </c>
      <c r="AE39" s="14">
        <v>1.4782031622527332</v>
      </c>
    </row>
    <row r="40" spans="2:31" ht="33.950000000000003" customHeight="1" x14ac:dyDescent="0.2">
      <c r="B40" s="8">
        <v>32</v>
      </c>
      <c r="C40" s="8" t="s">
        <v>168</v>
      </c>
      <c r="D40" s="9" t="s">
        <v>117</v>
      </c>
      <c r="E40" s="9" t="s">
        <v>118</v>
      </c>
      <c r="F40" s="9" t="s">
        <v>35</v>
      </c>
      <c r="G40" s="9">
        <v>91776</v>
      </c>
      <c r="H40" s="6">
        <v>73</v>
      </c>
      <c r="I40" s="9" t="s">
        <v>36</v>
      </c>
      <c r="J40" s="6" t="s">
        <v>37</v>
      </c>
      <c r="K40" s="6" t="s">
        <v>37</v>
      </c>
      <c r="L40" s="6" t="s">
        <v>37</v>
      </c>
      <c r="M40" s="6" t="s">
        <v>38</v>
      </c>
      <c r="N40" s="6" t="s">
        <v>37</v>
      </c>
      <c r="O40" s="6" t="s">
        <v>37</v>
      </c>
      <c r="P40" s="9" t="s">
        <v>90</v>
      </c>
      <c r="Q40" s="9"/>
      <c r="R40" s="9"/>
      <c r="S40" s="10">
        <v>0.04</v>
      </c>
      <c r="T40" s="6" t="s">
        <v>38</v>
      </c>
      <c r="U40" s="6" t="s">
        <v>38</v>
      </c>
      <c r="V40" s="16">
        <v>22700000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f>SUM(Forty8Tbl[[#This Row],[MHP Loan Funds Requested ]:[VHHP Funds Requested ]])</f>
        <v>22700000</v>
      </c>
      <c r="AD40" s="6">
        <v>103</v>
      </c>
      <c r="AE40" s="14">
        <v>1.2648651279212362</v>
      </c>
    </row>
    <row r="41" spans="2:31" ht="33.950000000000003" customHeight="1" x14ac:dyDescent="0.2">
      <c r="B41" s="8">
        <v>33</v>
      </c>
      <c r="C41" s="8" t="s">
        <v>137</v>
      </c>
      <c r="D41" s="9" t="s">
        <v>119</v>
      </c>
      <c r="E41" s="9" t="s">
        <v>35</v>
      </c>
      <c r="F41" s="9" t="s">
        <v>35</v>
      </c>
      <c r="G41" s="9">
        <v>90028</v>
      </c>
      <c r="H41" s="6">
        <v>65</v>
      </c>
      <c r="I41" s="9" t="s">
        <v>36</v>
      </c>
      <c r="J41" s="6" t="s">
        <v>37</v>
      </c>
      <c r="K41" s="6" t="s">
        <v>37</v>
      </c>
      <c r="L41" s="6" t="s">
        <v>37</v>
      </c>
      <c r="M41" s="6" t="s">
        <v>37</v>
      </c>
      <c r="N41" s="6" t="s">
        <v>38</v>
      </c>
      <c r="O41" s="6" t="s">
        <v>37</v>
      </c>
      <c r="P41" s="9" t="s">
        <v>120</v>
      </c>
      <c r="Q41" s="9" t="s">
        <v>40</v>
      </c>
      <c r="R41" s="9" t="s">
        <v>40</v>
      </c>
      <c r="S41" s="10">
        <v>0.04</v>
      </c>
      <c r="T41" s="6" t="s">
        <v>37</v>
      </c>
      <c r="U41" s="6" t="s">
        <v>37</v>
      </c>
      <c r="V41" s="16">
        <v>19832889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f>SUM(Forty8Tbl[[#This Row],[MHP Loan Funds Requested ]:[VHHP Funds Requested ]])</f>
        <v>19832889</v>
      </c>
      <c r="AD41" s="6">
        <v>95</v>
      </c>
      <c r="AE41" s="14">
        <v>1.2631583583705308</v>
      </c>
    </row>
    <row r="42" spans="2:31" ht="33.950000000000003" customHeight="1" x14ac:dyDescent="0.2">
      <c r="B42" s="8">
        <v>34</v>
      </c>
      <c r="C42" s="8" t="s">
        <v>171</v>
      </c>
      <c r="D42" s="9" t="s">
        <v>121</v>
      </c>
      <c r="E42" s="9" t="s">
        <v>35</v>
      </c>
      <c r="F42" s="9" t="s">
        <v>35</v>
      </c>
      <c r="G42" s="9">
        <v>90028</v>
      </c>
      <c r="H42" s="6">
        <v>70</v>
      </c>
      <c r="I42" s="9" t="s">
        <v>36</v>
      </c>
      <c r="J42" s="6" t="s">
        <v>37</v>
      </c>
      <c r="K42" s="6" t="s">
        <v>37</v>
      </c>
      <c r="L42" s="6" t="s">
        <v>37</v>
      </c>
      <c r="M42" s="6" t="s">
        <v>37</v>
      </c>
      <c r="N42" s="6" t="s">
        <v>38</v>
      </c>
      <c r="O42" s="6" t="s">
        <v>37</v>
      </c>
      <c r="P42" s="9" t="s">
        <v>122</v>
      </c>
      <c r="Q42" s="9" t="s">
        <v>123</v>
      </c>
      <c r="R42" s="9"/>
      <c r="S42" s="10">
        <v>0.04</v>
      </c>
      <c r="T42" s="6" t="s">
        <v>38</v>
      </c>
      <c r="U42" s="6" t="s">
        <v>37</v>
      </c>
      <c r="V42" s="16">
        <v>20000000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f>SUM(Forty8Tbl[[#This Row],[MHP Loan Funds Requested ]:[VHHP Funds Requested ]])</f>
        <v>20000000</v>
      </c>
      <c r="AD42" s="6">
        <v>98</v>
      </c>
      <c r="AE42" s="14">
        <v>1.1910483854717935</v>
      </c>
    </row>
    <row r="43" spans="2:31" ht="33.950000000000003" customHeight="1" x14ac:dyDescent="0.2">
      <c r="B43" s="8">
        <v>35</v>
      </c>
      <c r="C43" s="8" t="s">
        <v>154</v>
      </c>
      <c r="D43" s="9" t="s">
        <v>124</v>
      </c>
      <c r="E43" s="9" t="s">
        <v>79</v>
      </c>
      <c r="F43" s="9" t="s">
        <v>35</v>
      </c>
      <c r="G43" s="9">
        <v>91106</v>
      </c>
      <c r="H43" s="6">
        <v>57</v>
      </c>
      <c r="I43" s="9" t="s">
        <v>36</v>
      </c>
      <c r="J43" s="6" t="s">
        <v>37</v>
      </c>
      <c r="K43" s="6" t="s">
        <v>37</v>
      </c>
      <c r="L43" s="6" t="s">
        <v>37</v>
      </c>
      <c r="M43" s="6" t="s">
        <v>37</v>
      </c>
      <c r="N43" s="6" t="s">
        <v>38</v>
      </c>
      <c r="O43" s="6" t="s">
        <v>37</v>
      </c>
      <c r="P43" s="9" t="s">
        <v>125</v>
      </c>
      <c r="Q43" s="9" t="s">
        <v>40</v>
      </c>
      <c r="R43" s="9" t="s">
        <v>40</v>
      </c>
      <c r="S43" s="10">
        <v>0.09</v>
      </c>
      <c r="T43" s="6" t="s">
        <v>37</v>
      </c>
      <c r="U43" s="6" t="s">
        <v>37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8000000</v>
      </c>
      <c r="AB43" s="16">
        <v>0</v>
      </c>
      <c r="AC43" s="16">
        <f>SUM(Forty8Tbl[[#This Row],[MHP Loan Funds Requested ]:[VHHP Funds Requested ]])</f>
        <v>8000000</v>
      </c>
      <c r="AD43" s="6">
        <v>97</v>
      </c>
      <c r="AE43" s="14">
        <v>1.7160711395913495</v>
      </c>
    </row>
    <row r="44" spans="2:31" ht="33.950000000000003" customHeight="1" x14ac:dyDescent="0.2">
      <c r="B44" s="8">
        <v>36</v>
      </c>
      <c r="C44" s="8" t="s">
        <v>146</v>
      </c>
      <c r="D44" s="9" t="s">
        <v>126</v>
      </c>
      <c r="E44" s="9" t="s">
        <v>46</v>
      </c>
      <c r="F44" s="9" t="s">
        <v>35</v>
      </c>
      <c r="G44" s="9" t="s">
        <v>127</v>
      </c>
      <c r="H44" s="6">
        <v>82</v>
      </c>
      <c r="I44" s="9" t="s">
        <v>36</v>
      </c>
      <c r="J44" s="6" t="s">
        <v>37</v>
      </c>
      <c r="K44" s="6" t="s">
        <v>37</v>
      </c>
      <c r="L44" s="6" t="s">
        <v>37</v>
      </c>
      <c r="M44" s="6" t="s">
        <v>38</v>
      </c>
      <c r="N44" s="6" t="s">
        <v>38</v>
      </c>
      <c r="O44" s="6" t="s">
        <v>37</v>
      </c>
      <c r="P44" s="9" t="s">
        <v>128</v>
      </c>
      <c r="Q44" s="9"/>
      <c r="R44" s="9"/>
      <c r="S44" s="10">
        <v>0.04</v>
      </c>
      <c r="T44" s="6" t="s">
        <v>38</v>
      </c>
      <c r="U44" s="6" t="s">
        <v>38</v>
      </c>
      <c r="V44" s="16">
        <v>12620000</v>
      </c>
      <c r="W44" s="16">
        <v>0</v>
      </c>
      <c r="X44" s="16">
        <v>0</v>
      </c>
      <c r="Y44" s="16">
        <v>0</v>
      </c>
      <c r="Z44" s="16">
        <v>13000000</v>
      </c>
      <c r="AA44" s="16">
        <v>0</v>
      </c>
      <c r="AB44" s="16">
        <v>0</v>
      </c>
      <c r="AC44" s="16">
        <f>SUM(Forty8Tbl[[#This Row],[MHP Loan Funds Requested ]:[VHHP Funds Requested ]])</f>
        <v>25620000</v>
      </c>
      <c r="AD44" s="6">
        <v>105</v>
      </c>
      <c r="AE44" s="14">
        <v>1.3892068999377574</v>
      </c>
    </row>
    <row r="45" spans="2:31" ht="33.950000000000003" customHeight="1" x14ac:dyDescent="0.2">
      <c r="B45" s="8">
        <v>37</v>
      </c>
      <c r="C45" s="8" t="s">
        <v>163</v>
      </c>
      <c r="D45" s="9" t="s">
        <v>129</v>
      </c>
      <c r="E45" s="9" t="s">
        <v>35</v>
      </c>
      <c r="F45" s="9" t="s">
        <v>35</v>
      </c>
      <c r="G45" s="9">
        <v>90049</v>
      </c>
      <c r="H45" s="6">
        <v>41</v>
      </c>
      <c r="I45" s="9" t="s">
        <v>130</v>
      </c>
      <c r="J45" s="6" t="s">
        <v>37</v>
      </c>
      <c r="K45" s="6" t="s">
        <v>37</v>
      </c>
      <c r="L45" s="6" t="s">
        <v>37</v>
      </c>
      <c r="M45" s="6" t="s">
        <v>37</v>
      </c>
      <c r="N45" s="6" t="s">
        <v>37</v>
      </c>
      <c r="O45" s="6" t="s">
        <v>38</v>
      </c>
      <c r="P45" s="9" t="s">
        <v>131</v>
      </c>
      <c r="Q45" s="9" t="s">
        <v>132</v>
      </c>
      <c r="R45" s="9" t="s">
        <v>40</v>
      </c>
      <c r="S45" s="10">
        <v>0.04</v>
      </c>
      <c r="T45" s="6" t="s">
        <v>38</v>
      </c>
      <c r="U45" s="6" t="s">
        <v>37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2800000</v>
      </c>
      <c r="AC45" s="16">
        <f>SUM(Forty8Tbl[[#This Row],[MHP Loan Funds Requested ]:[VHHP Funds Requested ]])</f>
        <v>2800000</v>
      </c>
      <c r="AD45" s="6">
        <v>110</v>
      </c>
      <c r="AE45" s="14">
        <v>1.6056736729879262</v>
      </c>
    </row>
    <row r="46" spans="2:31" ht="33.950000000000003" customHeight="1" x14ac:dyDescent="0.2">
      <c r="B46" s="8">
        <v>38</v>
      </c>
      <c r="C46" s="8" t="s">
        <v>173</v>
      </c>
      <c r="D46" s="9" t="s">
        <v>133</v>
      </c>
      <c r="E46" s="9" t="s">
        <v>35</v>
      </c>
      <c r="F46" s="9" t="s">
        <v>35</v>
      </c>
      <c r="G46" s="9">
        <v>90066</v>
      </c>
      <c r="H46" s="6">
        <v>122</v>
      </c>
      <c r="I46" s="9" t="s">
        <v>36</v>
      </c>
      <c r="J46" s="6" t="s">
        <v>37</v>
      </c>
      <c r="K46" s="6" t="s">
        <v>37</v>
      </c>
      <c r="L46" s="6" t="s">
        <v>38</v>
      </c>
      <c r="M46" s="6" t="s">
        <v>37</v>
      </c>
      <c r="N46" s="6" t="s">
        <v>37</v>
      </c>
      <c r="O46" s="6" t="s">
        <v>37</v>
      </c>
      <c r="P46" s="9" t="s">
        <v>39</v>
      </c>
      <c r="Q46" s="9" t="s">
        <v>40</v>
      </c>
      <c r="R46" s="9" t="s">
        <v>40</v>
      </c>
      <c r="S46" s="10">
        <v>0.04</v>
      </c>
      <c r="T46" s="6" t="s">
        <v>38</v>
      </c>
      <c r="U46" s="6" t="s">
        <v>37</v>
      </c>
      <c r="V46" s="16">
        <v>26407127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f>SUM(Forty8Tbl[[#This Row],[MHP Loan Funds Requested ]:[VHHP Funds Requested ]])</f>
        <v>26407127</v>
      </c>
      <c r="AD46" s="6">
        <v>98</v>
      </c>
      <c r="AE46" s="14">
        <v>1.1887965622599939</v>
      </c>
    </row>
    <row r="47" spans="2:31" ht="33.950000000000003" customHeight="1" x14ac:dyDescent="0.2">
      <c r="B47" s="8">
        <v>39</v>
      </c>
      <c r="C47" s="8" t="s">
        <v>175</v>
      </c>
      <c r="D47" s="13" t="s">
        <v>174</v>
      </c>
      <c r="E47" s="9" t="s">
        <v>134</v>
      </c>
      <c r="F47" s="9" t="s">
        <v>35</v>
      </c>
      <c r="G47" s="9"/>
      <c r="H47" s="6">
        <v>74</v>
      </c>
      <c r="I47" s="9" t="s">
        <v>36</v>
      </c>
      <c r="J47" s="6" t="s">
        <v>37</v>
      </c>
      <c r="K47" s="6" t="s">
        <v>37</v>
      </c>
      <c r="L47" s="6" t="s">
        <v>37</v>
      </c>
      <c r="M47" s="6" t="s">
        <v>37</v>
      </c>
      <c r="N47" s="6" t="s">
        <v>38</v>
      </c>
      <c r="O47" s="6" t="s">
        <v>38</v>
      </c>
      <c r="P47" s="9" t="s">
        <v>135</v>
      </c>
      <c r="Q47" s="9"/>
      <c r="R47" s="9"/>
      <c r="S47" s="10" t="s">
        <v>44</v>
      </c>
      <c r="T47" s="6" t="s">
        <v>38</v>
      </c>
      <c r="U47" s="6" t="s">
        <v>37</v>
      </c>
      <c r="V47" s="16">
        <v>10317251</v>
      </c>
      <c r="W47" s="16">
        <v>0</v>
      </c>
      <c r="X47" s="16">
        <v>100000</v>
      </c>
      <c r="Y47" s="16">
        <v>2103288</v>
      </c>
      <c r="Z47" s="16">
        <v>597600</v>
      </c>
      <c r="AA47" s="16">
        <v>4499874</v>
      </c>
      <c r="AB47" s="16">
        <v>5399942</v>
      </c>
      <c r="AC47" s="16">
        <f>SUM(Forty8Tbl[[#This Row],[MHP Loan Funds Requested ]:[VHHP Funds Requested ]])</f>
        <v>23017955</v>
      </c>
      <c r="AD47" s="6">
        <v>91</v>
      </c>
      <c r="AE47" s="14">
        <v>0.99410886329597459</v>
      </c>
    </row>
    <row r="48" spans="2:31" ht="18" customHeight="1" x14ac:dyDescent="0.2">
      <c r="B48" s="8" t="s">
        <v>178</v>
      </c>
      <c r="C48" s="8"/>
      <c r="D48" s="9"/>
      <c r="E48" s="9"/>
      <c r="F48" s="9"/>
      <c r="G48" s="9"/>
      <c r="H48" s="15">
        <f>SUM(Forty8Tbl[Total Units])</f>
        <v>2883</v>
      </c>
      <c r="I48" s="9"/>
      <c r="J48" s="6"/>
      <c r="K48" s="6"/>
      <c r="L48" s="6"/>
      <c r="M48" s="6"/>
      <c r="N48" s="6"/>
      <c r="O48" s="6"/>
      <c r="P48" s="9"/>
      <c r="Q48" s="9"/>
      <c r="R48" s="9"/>
      <c r="S48" s="10"/>
      <c r="T48" s="6"/>
      <c r="U48" s="6"/>
      <c r="V48" s="18">
        <f>SUM(Forty8Tbl[[MHP Loan Funds Requested ]])</f>
        <v>512152288</v>
      </c>
      <c r="W48" s="5">
        <f>SUM(Forty8Tbl[MHP COSR Requested])</f>
        <v>18297804.75</v>
      </c>
      <c r="X48" s="5">
        <f>SUM(Forty8Tbl[MHP Supportive Services Reserve Funds Requested])</f>
        <v>765229</v>
      </c>
      <c r="Y48" s="5">
        <f>SUM(Forty8Tbl[[IIG Funds Requested ]])</f>
        <v>20924419</v>
      </c>
      <c r="Z48" s="5">
        <f>SUM(Forty8Tbl[[TOD Funds Requested ]])</f>
        <v>85659940.810000002</v>
      </c>
      <c r="AA48" s="5">
        <f>SUM(Forty8Tbl[[SHMHP Funds Requested ]])</f>
        <v>12499874</v>
      </c>
      <c r="AB48" s="5">
        <f>SUM(Forty8Tbl[[VHHP Funds Requested ]])</f>
        <v>13599942</v>
      </c>
      <c r="AC48" s="5">
        <f>SUM(Forty8Tbl[[Total Funds Requested ]])</f>
        <v>663899497.55999994</v>
      </c>
      <c r="AD48" s="6"/>
      <c r="AE48" s="6"/>
    </row>
    <row r="51" spans="3:10" ht="30.6" customHeight="1" x14ac:dyDescent="0.2">
      <c r="C51" s="27" t="s">
        <v>188</v>
      </c>
      <c r="D51" s="27"/>
      <c r="E51" s="27"/>
      <c r="F51" s="27"/>
      <c r="G51" s="27"/>
    </row>
    <row r="52" spans="3:10" ht="30.6" customHeight="1" x14ac:dyDescent="0.2">
      <c r="C52" s="23" t="s">
        <v>179</v>
      </c>
      <c r="D52" s="23"/>
      <c r="E52" s="19" t="s">
        <v>180</v>
      </c>
      <c r="F52" s="24" t="s">
        <v>181</v>
      </c>
      <c r="G52" s="24"/>
    </row>
    <row r="53" spans="3:10" ht="30" customHeight="1" x14ac:dyDescent="0.2">
      <c r="C53" s="25" t="s">
        <v>182</v>
      </c>
      <c r="D53" s="25"/>
      <c r="E53" s="20">
        <v>50000000</v>
      </c>
      <c r="F53" s="31">
        <v>531215322</v>
      </c>
      <c r="G53" s="31"/>
      <c r="I53" s="22"/>
      <c r="J53" s="22"/>
    </row>
    <row r="54" spans="3:10" ht="26.45" customHeight="1" x14ac:dyDescent="0.2">
      <c r="C54" s="25" t="s">
        <v>183</v>
      </c>
      <c r="D54" s="25"/>
      <c r="E54" s="20">
        <v>12000000</v>
      </c>
      <c r="F54" s="31">
        <v>12499874</v>
      </c>
      <c r="G54" s="31"/>
    </row>
    <row r="55" spans="3:10" ht="22.15" customHeight="1" x14ac:dyDescent="0.2">
      <c r="C55" s="25" t="s">
        <v>184</v>
      </c>
      <c r="D55" s="25"/>
      <c r="E55" s="20">
        <v>24000000</v>
      </c>
      <c r="F55" s="32">
        <v>85659940.810000002</v>
      </c>
      <c r="G55" s="32"/>
    </row>
    <row r="56" spans="3:10" ht="23.45" customHeight="1" x14ac:dyDescent="0.2">
      <c r="C56" s="25" t="s">
        <v>185</v>
      </c>
      <c r="D56" s="25"/>
      <c r="E56" s="20">
        <v>10000000</v>
      </c>
      <c r="F56" s="31">
        <v>20924419</v>
      </c>
      <c r="G56" s="31"/>
    </row>
    <row r="57" spans="3:10" ht="28.15" customHeight="1" x14ac:dyDescent="0.2">
      <c r="C57" s="25" t="s">
        <v>186</v>
      </c>
      <c r="D57" s="25"/>
      <c r="E57" s="20">
        <v>5400000</v>
      </c>
      <c r="F57" s="31">
        <v>13599942</v>
      </c>
      <c r="G57" s="31"/>
    </row>
    <row r="58" spans="3:10" ht="22.15" customHeight="1" x14ac:dyDescent="0.2">
      <c r="C58" s="26" t="s">
        <v>178</v>
      </c>
      <c r="D58" s="26"/>
      <c r="E58" s="21">
        <v>101400000</v>
      </c>
      <c r="F58" s="30">
        <f>SUM(F53:F57)</f>
        <v>663899497.80999994</v>
      </c>
      <c r="G58" s="30"/>
    </row>
  </sheetData>
  <mergeCells count="21">
    <mergeCell ref="E2:AB2"/>
    <mergeCell ref="E3:AB3"/>
    <mergeCell ref="E4:AB4"/>
    <mergeCell ref="E5:AB5"/>
    <mergeCell ref="E6:AB6"/>
    <mergeCell ref="C51:G51"/>
    <mergeCell ref="C53:D53"/>
    <mergeCell ref="C54:D54"/>
    <mergeCell ref="C55:D55"/>
    <mergeCell ref="C56:D56"/>
    <mergeCell ref="F57:G57"/>
    <mergeCell ref="F58:G58"/>
    <mergeCell ref="I53:J53"/>
    <mergeCell ref="C52:D52"/>
    <mergeCell ref="F52:G52"/>
    <mergeCell ref="F53:G53"/>
    <mergeCell ref="F54:G54"/>
    <mergeCell ref="F55:G55"/>
    <mergeCell ref="F56:G56"/>
    <mergeCell ref="C57:D57"/>
    <mergeCell ref="C58:D58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Notes xmlns="408baf68-eda8-4737-9fd0-3a9cf9a1120a" xsi:nil="true"/>
    <_ip_UnifiedCompliancePolicyProperties xmlns="http://schemas.microsoft.com/sharepoint/v3" xsi:nil="true"/>
    <lcf76f155ced4ddcb4097134ff3c332f xmlns="408baf68-eda8-4737-9fd0-3a9cf9a1120a">
      <Terms xmlns="http://schemas.microsoft.com/office/infopath/2007/PartnerControls"/>
    </lcf76f155ced4ddcb4097134ff3c332f>
    <TaxCatchAll xmlns="b81d817a-1478-46c7-a8b0-e0874bfd52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94DA1C469AC34BA355C8248406E48A" ma:contentTypeVersion="19" ma:contentTypeDescription="Create a new document." ma:contentTypeScope="" ma:versionID="fd3fcbb3e0584664015e53d9bb84f80c">
  <xsd:schema xmlns:xsd="http://www.w3.org/2001/XMLSchema" xmlns:xs="http://www.w3.org/2001/XMLSchema" xmlns:p="http://schemas.microsoft.com/office/2006/metadata/properties" xmlns:ns1="http://schemas.microsoft.com/sharepoint/v3" xmlns:ns2="408baf68-eda8-4737-9fd0-3a9cf9a1120a" xmlns:ns3="b81d817a-1478-46c7-a8b0-e0874bfd524c" targetNamespace="http://schemas.microsoft.com/office/2006/metadata/properties" ma:root="true" ma:fieldsID="983e534efdc6add8aeddf7f098397ffd" ns1:_="" ns2:_="" ns3:_="">
    <xsd:import namespace="http://schemas.microsoft.com/sharepoint/v3"/>
    <xsd:import namespace="408baf68-eda8-4737-9fd0-3a9cf9a1120a"/>
    <xsd:import namespace="b81d817a-1478-46c7-a8b0-e0874bfd5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  <xsd:element ref="ns2:Not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af68-eda8-4737-9fd0-3a9cf9a112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5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d817a-1478-46c7-a8b0-e0874bfd524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748684e-ac9a-493b-8296-316a972f0062}" ma:internalName="TaxCatchAll" ma:showField="CatchAllData" ma:web="b81d817a-1478-46c7-a8b0-e0874bfd5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8FADC-7CFB-4470-9C64-85A6A80D8B6B}">
  <ds:schemaRefs>
    <ds:schemaRef ds:uri="http://www.w3.org/XML/1998/namespace"/>
    <ds:schemaRef ds:uri="b81d817a-1478-46c7-a8b0-e0874bfd524c"/>
    <ds:schemaRef ds:uri="http://schemas.openxmlformats.org/package/2006/metadata/core-properties"/>
    <ds:schemaRef ds:uri="http://purl.org/dc/dcmitype/"/>
    <ds:schemaRef ds:uri="408baf68-eda8-4737-9fd0-3a9cf9a1120a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1C122A1-FCDC-4F94-A5F5-E4B1C9486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69B9E6-E8FD-4F87-B59C-8127AC3F99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08baf68-eda8-4737-9fd0-3a9cf9a1120a"/>
    <ds:schemaRef ds:uri="b81d817a-1478-46c7-a8b0-e0874bfd5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MFSN - LA Disaster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Round 3 LA Disaster Application </dc:title>
  <dc:subject/>
  <dc:creator>HCD</dc:creator>
  <cp:keywords/>
  <dc:description/>
  <cp:lastModifiedBy>Miller, Allison@HCD</cp:lastModifiedBy>
  <cp:revision/>
  <dcterms:created xsi:type="dcterms:W3CDTF">2025-04-17T01:43:11Z</dcterms:created>
  <dcterms:modified xsi:type="dcterms:W3CDTF">2025-09-03T21:05:34Z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0x010100AE94DA1C469AC34BA355C8248406E48A</vt:lpwstr>
  </property>
  <property fmtid="{D5CDD505-2E9C-101B-9397-08002B2CF9AE}" pid="3" name="MediaServiceImageTags">
    <vt:lpwstr/>
  </property>
</Properties>
</file>